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Pubblicazione Bilanci\Pubblicazione sul sito internet\2019\"/>
    </mc:Choice>
  </mc:AlternateContent>
  <xr:revisionPtr revIDLastSave="0" documentId="8_{E4AA1FD4-1A43-428A-B71C-E044908B0E55}" xr6:coauthVersionLast="45" xr6:coauthVersionMax="45" xr10:uidLastSave="{00000000-0000-0000-0000-000000000000}"/>
  <bookViews>
    <workbookView xWindow="-120" yWindow="-120" windowWidth="20730" windowHeight="11160" tabRatio="776" firstSheet="2" activeTab="8" xr2:uid="{00000000-000D-0000-FFFF-FFFF00000000}"/>
  </bookViews>
  <sheets>
    <sheet name="Schema SP" sheetId="9" r:id="rId1"/>
    <sheet name="SP Min" sheetId="10" state="hidden" r:id="rId2"/>
    <sheet name="Alimentazione SP A" sheetId="11" r:id="rId3"/>
    <sheet name="Alimentazione SP P" sheetId="12" r:id="rId4"/>
    <sheet name="Schema CE" sheetId="1" r:id="rId5"/>
    <sheet name="CE Min" sheetId="4" state="hidden" r:id="rId6"/>
    <sheet name="Alimentazione CE Ricavi" sheetId="2" r:id="rId7"/>
    <sheet name="Alimentazione CE Costi" sheetId="3" r:id="rId8"/>
    <sheet name="Rendiconto finanziario" sheetId="13" r:id="rId9"/>
    <sheet name="14.a Ricavi infragruppo" sheetId="7" state="hidden" r:id="rId10"/>
    <sheet name="14.b Costi infragruppo " sheetId="8" state="hidden" r:id="rId11"/>
  </sheets>
  <externalReferences>
    <externalReference r:id="rId12"/>
    <externalReference r:id="rId13"/>
  </externalReferences>
  <definedNames>
    <definedName name="_xlnm._FilterDatabase" localSheetId="5" hidden="1">'CE Min'!$O$1:$O$651</definedName>
    <definedName name="_xlnm._FilterDatabase" localSheetId="1" hidden="1">'SP Min'!$K$1:$K$678</definedName>
    <definedName name="_xlnm.Print_Area" localSheetId="7">'Alimentazione CE Costi'!$A$1:$J$895</definedName>
    <definedName name="_xlnm.Print_Area" localSheetId="6">'Alimentazione CE Ricavi'!$A$1:$J$275</definedName>
    <definedName name="_xlnm.Print_Area" localSheetId="3">'Alimentazione SP P'!$A$1:$J$318</definedName>
    <definedName name="_xlnm.Print_Area" localSheetId="5">'CE Min'!$A$1:$AB$608</definedName>
    <definedName name="_xlnm.Print_Area" localSheetId="8">'Rendiconto finanziario'!$A$1:$D$115</definedName>
    <definedName name="_xlnm.Print_Area" localSheetId="0">'Schema SP'!$A$1:$L$171</definedName>
    <definedName name="_xlnm.Print_Area" localSheetId="1">'SP Min'!$A$29:$E$346</definedName>
    <definedName name="_xlnm.Print_Titles" localSheetId="7">'Alimentazione CE Costi'!$1:$2</definedName>
    <definedName name="_xlnm.Print_Titles" localSheetId="6">'Alimentazione CE Ricavi'!$1:$2</definedName>
    <definedName name="_xlnm.Print_Titles" localSheetId="2">'Alimentazione SP A'!$1:$2</definedName>
    <definedName name="_xlnm.Print_Titles" localSheetId="3">'Alimentazione SP P'!$1:$2</definedName>
    <definedName name="_xlnm.Print_Titles" localSheetId="5">'CE Min'!$25:$25</definedName>
    <definedName name="_xlnm.Print_Titles" localSheetId="1">'SP Min'!$29:$29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3" l="1"/>
  <c r="C19" i="13"/>
  <c r="C20" i="13" s="1"/>
  <c r="H127" i="12" l="1"/>
  <c r="D51" i="13" l="1"/>
  <c r="N23" i="12" l="1"/>
  <c r="M22" i="12"/>
  <c r="L22" i="12"/>
  <c r="D64" i="13" l="1"/>
  <c r="C11" i="13"/>
  <c r="C10" i="13"/>
  <c r="C104" i="13" s="1"/>
  <c r="D8" i="13"/>
  <c r="D7" i="13"/>
  <c r="D6" i="13"/>
  <c r="D11" i="13"/>
  <c r="D10" i="13"/>
  <c r="C12" i="13" l="1"/>
  <c r="G72" i="9"/>
  <c r="H72" i="9"/>
  <c r="G66" i="9"/>
  <c r="H66" i="9"/>
  <c r="G60" i="9"/>
  <c r="G59" i="9" s="1"/>
  <c r="G58" i="9" s="1"/>
  <c r="H60" i="9"/>
  <c r="H59" i="9" s="1"/>
  <c r="H58" i="9" l="1"/>
  <c r="F36" i="1" l="1"/>
  <c r="F37" i="1"/>
  <c r="F88" i="1"/>
  <c r="F89" i="1"/>
  <c r="F93" i="1"/>
  <c r="F94" i="1"/>
  <c r="F98" i="1"/>
  <c r="F99" i="1"/>
  <c r="F107" i="1"/>
  <c r="F109" i="1"/>
  <c r="F110" i="1"/>
  <c r="F119" i="1"/>
  <c r="C70" i="13" l="1"/>
  <c r="H29" i="9" l="1"/>
  <c r="H28" i="9" s="1"/>
  <c r="I247" i="11" l="1"/>
  <c r="I301" i="12" l="1"/>
  <c r="D15" i="13" l="1"/>
  <c r="D13" i="13"/>
  <c r="D21" i="13" l="1"/>
  <c r="D106" i="13"/>
  <c r="D93" i="13"/>
  <c r="C93" i="13"/>
  <c r="D90" i="13"/>
  <c r="D87" i="13"/>
  <c r="C87" i="13"/>
  <c r="D79" i="13"/>
  <c r="C79" i="13"/>
  <c r="D70" i="13"/>
  <c r="C64" i="13"/>
  <c r="D17" i="13"/>
  <c r="D12" i="13"/>
  <c r="D9" i="13"/>
  <c r="H247" i="11"/>
  <c r="E346" i="10"/>
  <c r="D346" i="10"/>
  <c r="E345" i="10"/>
  <c r="D345" i="10"/>
  <c r="E344" i="10"/>
  <c r="D344" i="10"/>
  <c r="E343" i="10"/>
  <c r="D343" i="10"/>
  <c r="I167" i="9" s="1"/>
  <c r="E342" i="10"/>
  <c r="D342" i="10"/>
  <c r="E339" i="10"/>
  <c r="D339" i="10"/>
  <c r="E338" i="10"/>
  <c r="D338" i="10"/>
  <c r="E337" i="10"/>
  <c r="D337" i="10"/>
  <c r="E335" i="10"/>
  <c r="D335" i="10"/>
  <c r="E334" i="10"/>
  <c r="E333" i="10" s="1"/>
  <c r="J160" i="9" s="1"/>
  <c r="D334" i="10"/>
  <c r="E331" i="10"/>
  <c r="D331" i="10"/>
  <c r="E330" i="10"/>
  <c r="D330" i="10"/>
  <c r="E329" i="10"/>
  <c r="D329" i="10"/>
  <c r="E328" i="10"/>
  <c r="J155" i="9" s="1"/>
  <c r="D328" i="10"/>
  <c r="E326" i="10"/>
  <c r="D326" i="10"/>
  <c r="I156" i="9" s="1"/>
  <c r="E325" i="10"/>
  <c r="J154" i="9" s="1"/>
  <c r="D325" i="10"/>
  <c r="I154" i="9" s="1"/>
  <c r="E324" i="10"/>
  <c r="D324" i="10"/>
  <c r="I153" i="9" s="1"/>
  <c r="E323" i="10"/>
  <c r="D323" i="10"/>
  <c r="E322" i="10"/>
  <c r="D322" i="10"/>
  <c r="E320" i="10"/>
  <c r="D320" i="10"/>
  <c r="E319" i="10"/>
  <c r="D319" i="10"/>
  <c r="E316" i="10"/>
  <c r="D316" i="10"/>
  <c r="E315" i="10"/>
  <c r="D315" i="10"/>
  <c r="E314" i="10"/>
  <c r="D314" i="10"/>
  <c r="E312" i="10"/>
  <c r="D312" i="10"/>
  <c r="E311" i="10"/>
  <c r="D311" i="10"/>
  <c r="E310" i="10"/>
  <c r="D310" i="10"/>
  <c r="E309" i="10"/>
  <c r="D309" i="10"/>
  <c r="E308" i="10"/>
  <c r="D308" i="10"/>
  <c r="E306" i="10"/>
  <c r="J150" i="9" s="1"/>
  <c r="D306" i="10"/>
  <c r="I150" i="9" s="1"/>
  <c r="E305" i="10"/>
  <c r="D305" i="10"/>
  <c r="E304" i="10"/>
  <c r="D304" i="10"/>
  <c r="E303" i="10"/>
  <c r="D303" i="10"/>
  <c r="E302" i="10"/>
  <c r="J148" i="9" s="1"/>
  <c r="D302" i="10"/>
  <c r="E301" i="10"/>
  <c r="D301" i="10"/>
  <c r="E300" i="10"/>
  <c r="J145" i="9" s="1"/>
  <c r="D300" i="10"/>
  <c r="E299" i="10"/>
  <c r="D299" i="10"/>
  <c r="I147" i="9" s="1"/>
  <c r="E298" i="10"/>
  <c r="J146" i="9" s="1"/>
  <c r="D298" i="10"/>
  <c r="I146" i="9" s="1"/>
  <c r="E297" i="10"/>
  <c r="D297" i="10"/>
  <c r="E294" i="10"/>
  <c r="J143" i="9" s="1"/>
  <c r="D294" i="10"/>
  <c r="I143" i="9" s="1"/>
  <c r="E293" i="10"/>
  <c r="D293" i="10"/>
  <c r="E292" i="10"/>
  <c r="D292" i="10"/>
  <c r="E291" i="10"/>
  <c r="D291" i="10"/>
  <c r="E290" i="10"/>
  <c r="D290" i="10"/>
  <c r="E289" i="10"/>
  <c r="D289" i="10"/>
  <c r="E288" i="10"/>
  <c r="D288" i="10"/>
  <c r="E287" i="10"/>
  <c r="D287" i="10"/>
  <c r="E286" i="10"/>
  <c r="D286" i="10"/>
  <c r="E285" i="10"/>
  <c r="D285" i="10"/>
  <c r="E284" i="10"/>
  <c r="E283" i="10" s="1"/>
  <c r="J142" i="9" s="1"/>
  <c r="D284" i="10"/>
  <c r="E282" i="10"/>
  <c r="D282" i="10"/>
  <c r="E281" i="10"/>
  <c r="D281" i="10"/>
  <c r="E280" i="10"/>
  <c r="D280" i="10"/>
  <c r="E279" i="10"/>
  <c r="D279" i="10"/>
  <c r="E278" i="10"/>
  <c r="D278" i="10"/>
  <c r="E277" i="10"/>
  <c r="J141" i="9" s="1"/>
  <c r="E276" i="10"/>
  <c r="J140" i="9" s="1"/>
  <c r="D276" i="10"/>
  <c r="E274" i="10"/>
  <c r="D274" i="10"/>
  <c r="I136" i="9" s="1"/>
  <c r="E273" i="10"/>
  <c r="D273" i="10"/>
  <c r="E272" i="10"/>
  <c r="D272" i="10"/>
  <c r="D271" i="10" s="1"/>
  <c r="E270" i="10"/>
  <c r="D270" i="10"/>
  <c r="E269" i="10"/>
  <c r="D269" i="10"/>
  <c r="E268" i="10"/>
  <c r="D268" i="10"/>
  <c r="E267" i="10"/>
  <c r="D267" i="10"/>
  <c r="E266" i="10"/>
  <c r="D266" i="10"/>
  <c r="E264" i="10"/>
  <c r="D264" i="10"/>
  <c r="E262" i="10"/>
  <c r="D262" i="10"/>
  <c r="E261" i="10"/>
  <c r="D261" i="10"/>
  <c r="E260" i="10"/>
  <c r="D260" i="10"/>
  <c r="E259" i="10"/>
  <c r="D259" i="10"/>
  <c r="E258" i="10"/>
  <c r="D258" i="10"/>
  <c r="E256" i="10"/>
  <c r="D256" i="10"/>
  <c r="E255" i="10"/>
  <c r="D255" i="10"/>
  <c r="E254" i="10"/>
  <c r="D254" i="10"/>
  <c r="E253" i="10"/>
  <c r="D253" i="10"/>
  <c r="E252" i="10"/>
  <c r="D252" i="10"/>
  <c r="E251" i="10"/>
  <c r="D251" i="10"/>
  <c r="E250" i="10"/>
  <c r="D250" i="10"/>
  <c r="E249" i="10"/>
  <c r="D249" i="10"/>
  <c r="E247" i="10"/>
  <c r="D247" i="10"/>
  <c r="E246" i="10"/>
  <c r="D246" i="10"/>
  <c r="E245" i="10"/>
  <c r="D245" i="10"/>
  <c r="E244" i="10"/>
  <c r="D244" i="10"/>
  <c r="E243" i="10"/>
  <c r="D243" i="10"/>
  <c r="E242" i="10"/>
  <c r="D242" i="10"/>
  <c r="E241" i="10"/>
  <c r="D241" i="10"/>
  <c r="E239" i="10"/>
  <c r="D239" i="10"/>
  <c r="I128" i="9" s="1"/>
  <c r="E237" i="10"/>
  <c r="J125" i="9" s="1"/>
  <c r="E236" i="10"/>
  <c r="J124" i="9" s="1"/>
  <c r="L124" i="9" s="1"/>
  <c r="D236" i="10"/>
  <c r="E235" i="10"/>
  <c r="D235" i="10"/>
  <c r="E234" i="10"/>
  <c r="D234" i="10"/>
  <c r="E233" i="10"/>
  <c r="D233" i="10"/>
  <c r="E231" i="10"/>
  <c r="D231" i="10"/>
  <c r="E230" i="10"/>
  <c r="D230" i="10"/>
  <c r="E229" i="10"/>
  <c r="D229" i="10"/>
  <c r="E228" i="10"/>
  <c r="D228" i="10"/>
  <c r="E227" i="10"/>
  <c r="D227" i="10"/>
  <c r="E225" i="10"/>
  <c r="D225" i="10"/>
  <c r="I121" i="9" s="1"/>
  <c r="E224" i="10"/>
  <c r="J120" i="9" s="1"/>
  <c r="D224" i="10"/>
  <c r="I120" i="9" s="1"/>
  <c r="E223" i="10"/>
  <c r="D223" i="10"/>
  <c r="I119" i="9" s="1"/>
  <c r="E222" i="10"/>
  <c r="J118" i="9" s="1"/>
  <c r="D222" i="10"/>
  <c r="I118" i="9" s="1"/>
  <c r="E221" i="10"/>
  <c r="D221" i="10"/>
  <c r="I117" i="9" s="1"/>
  <c r="E220" i="10"/>
  <c r="J116" i="9" s="1"/>
  <c r="D220" i="10"/>
  <c r="I116" i="9" s="1"/>
  <c r="E219" i="10"/>
  <c r="D219" i="10"/>
  <c r="E217" i="10"/>
  <c r="D217" i="10"/>
  <c r="I113" i="9" s="1"/>
  <c r="E215" i="10"/>
  <c r="J111" i="9" s="1"/>
  <c r="D215" i="10"/>
  <c r="I111" i="9" s="1"/>
  <c r="E213" i="10"/>
  <c r="D213" i="10"/>
  <c r="E212" i="10"/>
  <c r="D212" i="10"/>
  <c r="E211" i="10"/>
  <c r="D211" i="10"/>
  <c r="E210" i="10"/>
  <c r="D210" i="10"/>
  <c r="E209" i="10"/>
  <c r="E208" i="10" s="1"/>
  <c r="D209" i="10"/>
  <c r="E206" i="10"/>
  <c r="D206" i="10"/>
  <c r="E205" i="10"/>
  <c r="E204" i="10" s="1"/>
  <c r="J91" i="9" s="1"/>
  <c r="D205" i="10"/>
  <c r="E203" i="10"/>
  <c r="D203" i="10"/>
  <c r="E202" i="10"/>
  <c r="E201" i="10" s="1"/>
  <c r="J90" i="9" s="1"/>
  <c r="D202" i="10"/>
  <c r="E199" i="10"/>
  <c r="D199" i="10"/>
  <c r="I87" i="9" s="1"/>
  <c r="E198" i="10"/>
  <c r="D198" i="10"/>
  <c r="E197" i="10"/>
  <c r="D197" i="10"/>
  <c r="I85" i="9" s="1"/>
  <c r="E196" i="10"/>
  <c r="E195" i="10" s="1"/>
  <c r="D196" i="10"/>
  <c r="I84" i="9" s="1"/>
  <c r="E194" i="10"/>
  <c r="J82" i="9" s="1"/>
  <c r="D194" i="10"/>
  <c r="D192" i="10" s="1"/>
  <c r="E193" i="10"/>
  <c r="D193" i="10"/>
  <c r="E191" i="10"/>
  <c r="D191" i="10"/>
  <c r="E190" i="10"/>
  <c r="D190" i="10"/>
  <c r="E188" i="10"/>
  <c r="D188" i="10"/>
  <c r="E187" i="10"/>
  <c r="D187" i="10"/>
  <c r="E185" i="10"/>
  <c r="D185" i="10"/>
  <c r="E184" i="10"/>
  <c r="D184" i="10"/>
  <c r="E183" i="10"/>
  <c r="D183" i="10"/>
  <c r="E182" i="10"/>
  <c r="D182" i="10"/>
  <c r="E180" i="10"/>
  <c r="J76" i="9" s="1"/>
  <c r="D180" i="10"/>
  <c r="I76" i="9" s="1"/>
  <c r="E179" i="10"/>
  <c r="D179" i="10"/>
  <c r="E178" i="10"/>
  <c r="D178" i="10"/>
  <c r="E177" i="10"/>
  <c r="D177" i="10"/>
  <c r="E175" i="10"/>
  <c r="D175" i="10"/>
  <c r="E174" i="10"/>
  <c r="J74" i="9" s="1"/>
  <c r="D174" i="10"/>
  <c r="I74" i="9" s="1"/>
  <c r="E173" i="10"/>
  <c r="D173" i="10"/>
  <c r="E172" i="10"/>
  <c r="D172" i="10"/>
  <c r="E171" i="10"/>
  <c r="D171" i="10"/>
  <c r="E170" i="10"/>
  <c r="D170" i="10"/>
  <c r="E169" i="10"/>
  <c r="D169" i="10"/>
  <c r="E166" i="10"/>
  <c r="J71" i="9" s="1"/>
  <c r="D166" i="10"/>
  <c r="I71" i="9" s="1"/>
  <c r="E165" i="10"/>
  <c r="D165" i="10"/>
  <c r="E164" i="10"/>
  <c r="D164" i="10"/>
  <c r="E163" i="10"/>
  <c r="J70" i="9" s="1"/>
  <c r="D163" i="10"/>
  <c r="I70" i="9" s="1"/>
  <c r="E162" i="10"/>
  <c r="D162" i="10"/>
  <c r="E161" i="10"/>
  <c r="D161" i="10"/>
  <c r="E160" i="10"/>
  <c r="D160" i="10"/>
  <c r="E159" i="10"/>
  <c r="J68" i="9" s="1"/>
  <c r="D159" i="10"/>
  <c r="I68" i="9" s="1"/>
  <c r="E158" i="10"/>
  <c r="J67" i="9" s="1"/>
  <c r="D158" i="10"/>
  <c r="E156" i="10"/>
  <c r="D156" i="10"/>
  <c r="E155" i="10"/>
  <c r="J65" i="9" s="1"/>
  <c r="D155" i="10"/>
  <c r="I65" i="9" s="1"/>
  <c r="E154" i="10"/>
  <c r="D154" i="10"/>
  <c r="E153" i="10"/>
  <c r="J64" i="9" s="1"/>
  <c r="D153" i="10"/>
  <c r="I64" i="9" s="1"/>
  <c r="E152" i="10"/>
  <c r="D152" i="10"/>
  <c r="I63" i="9" s="1"/>
  <c r="E151" i="10"/>
  <c r="J62" i="9" s="1"/>
  <c r="D151" i="10"/>
  <c r="I62" i="9" s="1"/>
  <c r="E150" i="10"/>
  <c r="D150" i="10"/>
  <c r="E149" i="10"/>
  <c r="D149" i="10"/>
  <c r="E148" i="10"/>
  <c r="D148" i="10"/>
  <c r="E147" i="10"/>
  <c r="J61" i="9" s="1"/>
  <c r="D147" i="10"/>
  <c r="E144" i="10"/>
  <c r="J57" i="9" s="1"/>
  <c r="D144" i="10"/>
  <c r="I57" i="9" s="1"/>
  <c r="E143" i="10"/>
  <c r="J56" i="9" s="1"/>
  <c r="D143" i="10"/>
  <c r="I56" i="9" s="1"/>
  <c r="E142" i="10"/>
  <c r="D142" i="10"/>
  <c r="I55" i="9" s="1"/>
  <c r="E141" i="10"/>
  <c r="J54" i="9" s="1"/>
  <c r="D141" i="10"/>
  <c r="I54" i="9" s="1"/>
  <c r="E140" i="10"/>
  <c r="D140" i="10"/>
  <c r="I53" i="9" s="1"/>
  <c r="E138" i="10"/>
  <c r="J51" i="9" s="1"/>
  <c r="D138" i="10"/>
  <c r="I51" i="9" s="1"/>
  <c r="E137" i="10"/>
  <c r="D137" i="10"/>
  <c r="E136" i="10"/>
  <c r="J50" i="9" s="1"/>
  <c r="D136" i="10"/>
  <c r="I50" i="9" s="1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7" i="10"/>
  <c r="J44" i="9" s="1"/>
  <c r="L44" i="9" s="1"/>
  <c r="D127" i="10"/>
  <c r="I44" i="9" s="1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19" i="10"/>
  <c r="D119" i="10"/>
  <c r="I43" i="9" s="1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07" i="10"/>
  <c r="D107" i="10"/>
  <c r="E106" i="10"/>
  <c r="D106" i="10"/>
  <c r="E105" i="10"/>
  <c r="D105" i="10"/>
  <c r="E104" i="10"/>
  <c r="E103" i="10" s="1"/>
  <c r="E101" i="10" s="1"/>
  <c r="D104" i="10"/>
  <c r="E102" i="10"/>
  <c r="J35" i="9" s="1"/>
  <c r="D102" i="10"/>
  <c r="E100" i="10"/>
  <c r="J33" i="9" s="1"/>
  <c r="D100" i="10"/>
  <c r="I33" i="9" s="1"/>
  <c r="E99" i="10"/>
  <c r="J32" i="9" s="1"/>
  <c r="D99" i="10"/>
  <c r="I32" i="9" s="1"/>
  <c r="E98" i="10"/>
  <c r="J31" i="9" s="1"/>
  <c r="D98" i="10"/>
  <c r="E97" i="10"/>
  <c r="D97" i="10"/>
  <c r="I30" i="9" s="1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5" i="10"/>
  <c r="J26" i="9" s="1"/>
  <c r="D85" i="10"/>
  <c r="I26" i="9" s="1"/>
  <c r="E84" i="10"/>
  <c r="D84" i="10"/>
  <c r="E83" i="10"/>
  <c r="D83" i="10"/>
  <c r="E81" i="10"/>
  <c r="D81" i="10"/>
  <c r="E80" i="10"/>
  <c r="D80" i="10"/>
  <c r="E79" i="10"/>
  <c r="D79" i="10"/>
  <c r="E77" i="10"/>
  <c r="D77" i="10"/>
  <c r="E76" i="10"/>
  <c r="D76" i="10"/>
  <c r="E74" i="10"/>
  <c r="D74" i="10"/>
  <c r="E73" i="10"/>
  <c r="D73" i="10"/>
  <c r="E71" i="10"/>
  <c r="D71" i="10"/>
  <c r="E70" i="10"/>
  <c r="D70" i="10"/>
  <c r="E68" i="10"/>
  <c r="D68" i="10"/>
  <c r="E67" i="10"/>
  <c r="D67" i="10"/>
  <c r="E65" i="10"/>
  <c r="D65" i="10"/>
  <c r="E64" i="10"/>
  <c r="D64" i="10"/>
  <c r="E61" i="10"/>
  <c r="D61" i="10"/>
  <c r="I16" i="9" s="1"/>
  <c r="E60" i="10"/>
  <c r="J15" i="9" s="1"/>
  <c r="D60" i="10"/>
  <c r="I15" i="9" s="1"/>
  <c r="E57" i="10"/>
  <c r="D57" i="10"/>
  <c r="E56" i="10"/>
  <c r="D56" i="10"/>
  <c r="E55" i="10"/>
  <c r="D55" i="10"/>
  <c r="E54" i="10"/>
  <c r="D54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3" i="10"/>
  <c r="J11" i="9" s="1"/>
  <c r="L11" i="9" s="1"/>
  <c r="D43" i="10"/>
  <c r="E42" i="10"/>
  <c r="D42" i="10"/>
  <c r="E41" i="10"/>
  <c r="D41" i="10"/>
  <c r="E40" i="10"/>
  <c r="D40" i="10"/>
  <c r="E39" i="10"/>
  <c r="D39" i="10"/>
  <c r="E37" i="10"/>
  <c r="D37" i="10"/>
  <c r="E36" i="10"/>
  <c r="D36" i="10"/>
  <c r="E34" i="10"/>
  <c r="D34" i="10"/>
  <c r="E33" i="10"/>
  <c r="D33" i="10"/>
  <c r="J169" i="9"/>
  <c r="J168" i="9"/>
  <c r="L168" i="9" s="1"/>
  <c r="I168" i="9"/>
  <c r="J167" i="9"/>
  <c r="L167" i="9" s="1"/>
  <c r="J166" i="9"/>
  <c r="L166" i="9" s="1"/>
  <c r="I166" i="9"/>
  <c r="L165" i="9"/>
  <c r="K165" i="9"/>
  <c r="L163" i="9"/>
  <c r="K163" i="9"/>
  <c r="L159" i="9"/>
  <c r="K159" i="9"/>
  <c r="J157" i="9"/>
  <c r="J156" i="9"/>
  <c r="J153" i="9"/>
  <c r="L153" i="9" s="1"/>
  <c r="J147" i="9"/>
  <c r="L147" i="9" s="1"/>
  <c r="H144" i="9"/>
  <c r="G144" i="9"/>
  <c r="L139" i="9"/>
  <c r="K139" i="9"/>
  <c r="L138" i="9"/>
  <c r="K138" i="9"/>
  <c r="J135" i="9"/>
  <c r="L134" i="9"/>
  <c r="K134" i="9"/>
  <c r="J128" i="9"/>
  <c r="L127" i="9"/>
  <c r="K127" i="9"/>
  <c r="I124" i="9"/>
  <c r="J121" i="9"/>
  <c r="J119" i="9"/>
  <c r="J117" i="9"/>
  <c r="J115" i="9"/>
  <c r="J99" i="9"/>
  <c r="I99" i="9"/>
  <c r="J98" i="9"/>
  <c r="L98" i="9" s="1"/>
  <c r="I98" i="9"/>
  <c r="J97" i="9"/>
  <c r="L97" i="9" s="1"/>
  <c r="I97" i="9"/>
  <c r="J96" i="9"/>
  <c r="I96" i="9"/>
  <c r="L89" i="9"/>
  <c r="K89" i="9"/>
  <c r="J87" i="9"/>
  <c r="J86" i="9"/>
  <c r="I86" i="9"/>
  <c r="J85" i="9"/>
  <c r="J84" i="9"/>
  <c r="J81" i="9"/>
  <c r="I81" i="9"/>
  <c r="J63" i="9"/>
  <c r="J55" i="9"/>
  <c r="L45" i="9"/>
  <c r="K45" i="9"/>
  <c r="J43" i="9"/>
  <c r="L43" i="9" s="1"/>
  <c r="I35" i="9"/>
  <c r="G29" i="9"/>
  <c r="G28" i="9" s="1"/>
  <c r="L27" i="9"/>
  <c r="K27" i="9"/>
  <c r="J16" i="9"/>
  <c r="I11" i="9"/>
  <c r="D95" i="13" l="1"/>
  <c r="E59" i="10"/>
  <c r="D208" i="10"/>
  <c r="E265" i="10"/>
  <c r="J136" i="9"/>
  <c r="D333" i="10"/>
  <c r="E336" i="10"/>
  <c r="J161" i="9" s="1"/>
  <c r="J162" i="9" s="1"/>
  <c r="I61" i="9"/>
  <c r="K61" i="9" s="1"/>
  <c r="L61" i="9" s="1"/>
  <c r="I169" i="9"/>
  <c r="K168" i="9"/>
  <c r="K167" i="9"/>
  <c r="E53" i="10"/>
  <c r="E69" i="10"/>
  <c r="J20" i="9" s="1"/>
  <c r="E263" i="10"/>
  <c r="J132" i="9" s="1"/>
  <c r="J137" i="9"/>
  <c r="J114" i="9"/>
  <c r="I49" i="9"/>
  <c r="I48" i="9" s="1"/>
  <c r="D176" i="10"/>
  <c r="I75" i="9" s="1"/>
  <c r="K116" i="9"/>
  <c r="L116" i="9" s="1"/>
  <c r="K118" i="9"/>
  <c r="L118" i="9" s="1"/>
  <c r="K120" i="9"/>
  <c r="L120" i="9" s="1"/>
  <c r="D240" i="10"/>
  <c r="I129" i="9" s="1"/>
  <c r="D248" i="10"/>
  <c r="I130" i="9" s="1"/>
  <c r="E271" i="10"/>
  <c r="D318" i="10"/>
  <c r="D321" i="10"/>
  <c r="D53" i="10"/>
  <c r="E82" i="10"/>
  <c r="J25" i="9" s="1"/>
  <c r="J49" i="9"/>
  <c r="J48" i="9" s="1"/>
  <c r="E146" i="10"/>
  <c r="E157" i="10"/>
  <c r="E176" i="10"/>
  <c r="J75" i="9" s="1"/>
  <c r="E186" i="10"/>
  <c r="E226" i="10"/>
  <c r="J122" i="9" s="1"/>
  <c r="D157" i="10"/>
  <c r="E313" i="10"/>
  <c r="J151" i="9" s="1"/>
  <c r="I67" i="9"/>
  <c r="K67" i="9" s="1"/>
  <c r="D35" i="10"/>
  <c r="I9" i="9" s="1"/>
  <c r="E63" i="10"/>
  <c r="J18" i="9" s="1"/>
  <c r="D86" i="10"/>
  <c r="K117" i="9"/>
  <c r="L117" i="9" s="1"/>
  <c r="K121" i="9"/>
  <c r="L121" i="9" s="1"/>
  <c r="E296" i="10"/>
  <c r="E307" i="10"/>
  <c r="J149" i="9" s="1"/>
  <c r="J144" i="9" s="1"/>
  <c r="E321" i="10"/>
  <c r="D341" i="10"/>
  <c r="I135" i="9"/>
  <c r="I137" i="9" s="1"/>
  <c r="K137" i="9" s="1"/>
  <c r="L137" i="9" s="1"/>
  <c r="K166" i="9"/>
  <c r="E240" i="10"/>
  <c r="J129" i="9" s="1"/>
  <c r="D283" i="10"/>
  <c r="I142" i="9" s="1"/>
  <c r="K142" i="9" s="1"/>
  <c r="K146" i="9"/>
  <c r="I145" i="9"/>
  <c r="K145" i="9" s="1"/>
  <c r="L145" i="9" s="1"/>
  <c r="I148" i="9"/>
  <c r="K148" i="9" s="1"/>
  <c r="L148" i="9" s="1"/>
  <c r="D313" i="10"/>
  <c r="I151" i="9" s="1"/>
  <c r="E327" i="10"/>
  <c r="E341" i="10"/>
  <c r="E35" i="10"/>
  <c r="J9" i="9" s="1"/>
  <c r="L9" i="9" s="1"/>
  <c r="J100" i="9"/>
  <c r="K98" i="9"/>
  <c r="D110" i="10"/>
  <c r="J69" i="9"/>
  <c r="L69" i="9" s="1"/>
  <c r="E168" i="10"/>
  <c r="E189" i="10"/>
  <c r="K97" i="9"/>
  <c r="D201" i="10"/>
  <c r="L96" i="9"/>
  <c r="K43" i="9"/>
  <c r="J83" i="9"/>
  <c r="I24" i="9"/>
  <c r="I69" i="9"/>
  <c r="K96" i="9"/>
  <c r="E72" i="10"/>
  <c r="J21" i="9" s="1"/>
  <c r="J24" i="9"/>
  <c r="L24" i="9" s="1"/>
  <c r="D120" i="10"/>
  <c r="I42" i="9" s="1"/>
  <c r="D139" i="10"/>
  <c r="D129" i="10" s="1"/>
  <c r="D186" i="10"/>
  <c r="K99" i="9"/>
  <c r="L99" i="9" s="1"/>
  <c r="D32" i="10"/>
  <c r="I8" i="9" s="1"/>
  <c r="D78" i="10"/>
  <c r="I23" i="9" s="1"/>
  <c r="D336" i="10"/>
  <c r="I161" i="9" s="1"/>
  <c r="K161" i="9" s="1"/>
  <c r="L161" i="9" s="1"/>
  <c r="I160" i="9"/>
  <c r="K160" i="9" s="1"/>
  <c r="K156" i="9"/>
  <c r="C33" i="13" s="1"/>
  <c r="I157" i="9"/>
  <c r="K157" i="9" s="1"/>
  <c r="L157" i="9" s="1"/>
  <c r="D307" i="10"/>
  <c r="I149" i="9" s="1"/>
  <c r="K149" i="9" s="1"/>
  <c r="D296" i="10"/>
  <c r="D277" i="10"/>
  <c r="I141" i="9" s="1"/>
  <c r="K141" i="9" s="1"/>
  <c r="D257" i="10"/>
  <c r="I131" i="9" s="1"/>
  <c r="D265" i="10"/>
  <c r="D263" i="10" s="1"/>
  <c r="E257" i="10"/>
  <c r="J131" i="9" s="1"/>
  <c r="D168" i="10"/>
  <c r="D167" i="10" s="1"/>
  <c r="K74" i="9"/>
  <c r="L74" i="9" s="1"/>
  <c r="I60" i="9"/>
  <c r="I59" i="9" s="1"/>
  <c r="I52" i="9"/>
  <c r="I14" i="9"/>
  <c r="K15" i="9"/>
  <c r="D66" i="10"/>
  <c r="I19" i="9" s="1"/>
  <c r="D63" i="10"/>
  <c r="I18" i="9" s="1"/>
  <c r="D69" i="10"/>
  <c r="I20" i="9" s="1"/>
  <c r="K20" i="9" s="1"/>
  <c r="L20" i="9" s="1"/>
  <c r="D72" i="10"/>
  <c r="I21" i="9" s="1"/>
  <c r="D75" i="10"/>
  <c r="I22" i="9" s="1"/>
  <c r="D44" i="10"/>
  <c r="I12" i="9" s="1"/>
  <c r="D226" i="10"/>
  <c r="I122" i="9" s="1"/>
  <c r="K122" i="9" s="1"/>
  <c r="L122" i="9" s="1"/>
  <c r="D232" i="10"/>
  <c r="I123" i="9" s="1"/>
  <c r="D218" i="10"/>
  <c r="D216" i="10" s="1"/>
  <c r="I115" i="9"/>
  <c r="I114" i="9" s="1"/>
  <c r="D204" i="10"/>
  <c r="I91" i="9" s="1"/>
  <c r="K91" i="9" s="1"/>
  <c r="L91" i="9" s="1"/>
  <c r="I90" i="9"/>
  <c r="K87" i="9"/>
  <c r="L87" i="9" s="1"/>
  <c r="I83" i="9"/>
  <c r="D195" i="10"/>
  <c r="K84" i="9"/>
  <c r="L84" i="9" s="1"/>
  <c r="I82" i="9"/>
  <c r="I80" i="9" s="1"/>
  <c r="D146" i="10"/>
  <c r="D189" i="10"/>
  <c r="K16" i="9"/>
  <c r="D59" i="10"/>
  <c r="D96" i="10"/>
  <c r="K50" i="9"/>
  <c r="K62" i="9"/>
  <c r="D38" i="10"/>
  <c r="I10" i="9" s="1"/>
  <c r="D82" i="10"/>
  <c r="I25" i="9" s="1"/>
  <c r="D103" i="10"/>
  <c r="I36" i="9" s="1"/>
  <c r="I34" i="9" s="1"/>
  <c r="J36" i="9"/>
  <c r="K44" i="9"/>
  <c r="K86" i="9"/>
  <c r="K11" i="9"/>
  <c r="E75" i="10"/>
  <c r="J22" i="9" s="1"/>
  <c r="E96" i="10"/>
  <c r="E95" i="10" s="1"/>
  <c r="E120" i="10"/>
  <c r="J42" i="9" s="1"/>
  <c r="E139" i="10"/>
  <c r="E129" i="10" s="1"/>
  <c r="E192" i="10"/>
  <c r="K26" i="9"/>
  <c r="L26" i="9" s="1"/>
  <c r="J34" i="9"/>
  <c r="K35" i="9"/>
  <c r="L35" i="9" s="1"/>
  <c r="K81" i="9"/>
  <c r="K85" i="9"/>
  <c r="L85" i="9" s="1"/>
  <c r="K90" i="9"/>
  <c r="L90" i="9" s="1"/>
  <c r="E110" i="10"/>
  <c r="J41" i="9" s="1"/>
  <c r="K54" i="9"/>
  <c r="L54" i="9" s="1"/>
  <c r="L32" i="9"/>
  <c r="K32" i="9"/>
  <c r="D4" i="13"/>
  <c r="K71" i="9"/>
  <c r="C46" i="13" s="1"/>
  <c r="J14" i="9"/>
  <c r="J30" i="9"/>
  <c r="L49" i="9"/>
  <c r="J53" i="9"/>
  <c r="J52" i="9" s="1"/>
  <c r="K52" i="9" s="1"/>
  <c r="K57" i="9"/>
  <c r="K63" i="9"/>
  <c r="K65" i="9"/>
  <c r="L65" i="9" s="1"/>
  <c r="K68" i="9"/>
  <c r="C100" i="13" s="1"/>
  <c r="K136" i="9"/>
  <c r="L136" i="9" s="1"/>
  <c r="K147" i="9"/>
  <c r="K153" i="9"/>
  <c r="C107" i="13" s="1"/>
  <c r="K154" i="9"/>
  <c r="C32" i="13" s="1"/>
  <c r="J170" i="9"/>
  <c r="K169" i="9"/>
  <c r="L169" i="9" s="1"/>
  <c r="K33" i="9"/>
  <c r="L33" i="9" s="1"/>
  <c r="E218" i="10"/>
  <c r="E216" i="10" s="1"/>
  <c r="L63" i="9"/>
  <c r="K76" i="9"/>
  <c r="C49" i="13" s="1"/>
  <c r="E32" i="10"/>
  <c r="J8" i="9" s="1"/>
  <c r="E232" i="10"/>
  <c r="J123" i="9" s="1"/>
  <c r="L123" i="9" s="1"/>
  <c r="E248" i="10"/>
  <c r="J130" i="9" s="1"/>
  <c r="E318" i="10"/>
  <c r="E317" i="10" s="1"/>
  <c r="J152" i="9" s="1"/>
  <c r="L70" i="9"/>
  <c r="K111" i="9"/>
  <c r="C103" i="13" s="1"/>
  <c r="E44" i="10"/>
  <c r="J12" i="9" s="1"/>
  <c r="L16" i="9"/>
  <c r="K56" i="9"/>
  <c r="L62" i="9"/>
  <c r="K64" i="9"/>
  <c r="L64" i="9" s="1"/>
  <c r="K70" i="9"/>
  <c r="C102" i="13" s="1"/>
  <c r="J113" i="9"/>
  <c r="K119" i="9"/>
  <c r="L119" i="9" s="1"/>
  <c r="K124" i="9"/>
  <c r="K135" i="9"/>
  <c r="L135" i="9" s="1"/>
  <c r="E38" i="10"/>
  <c r="J10" i="9" s="1"/>
  <c r="E66" i="10"/>
  <c r="J19" i="9" s="1"/>
  <c r="E78" i="10"/>
  <c r="J23" i="9" s="1"/>
  <c r="L15" i="9"/>
  <c r="L56" i="9"/>
  <c r="K143" i="9"/>
  <c r="C28" i="13" s="1"/>
  <c r="E86" i="10"/>
  <c r="L155" i="9"/>
  <c r="I140" i="9"/>
  <c r="D327" i="10"/>
  <c r="I155" i="9"/>
  <c r="K155" i="9" s="1"/>
  <c r="J60" i="9"/>
  <c r="L76" i="9"/>
  <c r="L82" i="9"/>
  <c r="L86" i="9"/>
  <c r="L146" i="9"/>
  <c r="L57" i="9"/>
  <c r="I31" i="9"/>
  <c r="L71" i="9"/>
  <c r="L81" i="9"/>
  <c r="L128" i="9"/>
  <c r="L143" i="9"/>
  <c r="K150" i="9"/>
  <c r="L150" i="9" s="1"/>
  <c r="L50" i="9"/>
  <c r="K51" i="9"/>
  <c r="K55" i="9"/>
  <c r="L55" i="9" s="1"/>
  <c r="J80" i="9"/>
  <c r="J92" i="9"/>
  <c r="I100" i="9"/>
  <c r="K128" i="9"/>
  <c r="I170" i="9"/>
  <c r="E200" i="10"/>
  <c r="E332" i="10"/>
  <c r="I162" i="9" l="1"/>
  <c r="L142" i="9"/>
  <c r="C27" i="13"/>
  <c r="C113" i="13"/>
  <c r="K21" i="9"/>
  <c r="L21" i="9" s="1"/>
  <c r="K82" i="9"/>
  <c r="D181" i="10"/>
  <c r="I77" i="9" s="1"/>
  <c r="K83" i="9"/>
  <c r="K162" i="9"/>
  <c r="L162" i="9" s="1"/>
  <c r="E145" i="10"/>
  <c r="E109" i="10"/>
  <c r="K131" i="9"/>
  <c r="L131" i="9" s="1"/>
  <c r="K130" i="9"/>
  <c r="K100" i="9"/>
  <c r="L100" i="9" s="1"/>
  <c r="K75" i="9"/>
  <c r="L75" i="9" s="1"/>
  <c r="C53" i="13"/>
  <c r="D145" i="10"/>
  <c r="D109" i="10"/>
  <c r="K18" i="9"/>
  <c r="L18" i="9" s="1"/>
  <c r="I7" i="9"/>
  <c r="I144" i="9"/>
  <c r="I73" i="9"/>
  <c r="I72" i="9" s="1"/>
  <c r="D317" i="10"/>
  <c r="I152" i="9" s="1"/>
  <c r="I41" i="9"/>
  <c r="I40" i="9" s="1"/>
  <c r="K170" i="9"/>
  <c r="E181" i="10"/>
  <c r="J77" i="9" s="1"/>
  <c r="K77" i="9" s="1"/>
  <c r="J112" i="9"/>
  <c r="J126" i="9" s="1"/>
  <c r="L149" i="9"/>
  <c r="K144" i="9"/>
  <c r="C29" i="13" s="1"/>
  <c r="E295" i="10"/>
  <c r="E275" i="10" s="1"/>
  <c r="K151" i="9"/>
  <c r="L151" i="9" s="1"/>
  <c r="K25" i="9"/>
  <c r="L25" i="9" s="1"/>
  <c r="D295" i="10"/>
  <c r="L130" i="9"/>
  <c r="E214" i="10"/>
  <c r="K24" i="9"/>
  <c r="J133" i="9"/>
  <c r="E238" i="10"/>
  <c r="D62" i="10"/>
  <c r="K9" i="9"/>
  <c r="K129" i="9"/>
  <c r="L129" i="9" s="1"/>
  <c r="K69" i="9"/>
  <c r="C101" i="13" s="1"/>
  <c r="K49" i="9"/>
  <c r="J66" i="9"/>
  <c r="J158" i="9"/>
  <c r="I66" i="9"/>
  <c r="I58" i="9" s="1"/>
  <c r="L156" i="9"/>
  <c r="K115" i="9"/>
  <c r="L115" i="9" s="1"/>
  <c r="D31" i="10"/>
  <c r="K113" i="9"/>
  <c r="L113" i="9" s="1"/>
  <c r="E62" i="10"/>
  <c r="E58" i="10" s="1"/>
  <c r="E167" i="10"/>
  <c r="J73" i="9"/>
  <c r="K22" i="9"/>
  <c r="L22" i="9" s="1"/>
  <c r="I92" i="9"/>
  <c r="K92" i="9" s="1"/>
  <c r="L92" i="9" s="1"/>
  <c r="D332" i="10"/>
  <c r="I132" i="9"/>
  <c r="D238" i="10"/>
  <c r="C98" i="13"/>
  <c r="I47" i="9"/>
  <c r="I17" i="9"/>
  <c r="I13" i="9" s="1"/>
  <c r="D200" i="10"/>
  <c r="C55" i="13"/>
  <c r="L83" i="9"/>
  <c r="L67" i="9"/>
  <c r="D58" i="10"/>
  <c r="D101" i="10"/>
  <c r="D95" i="10" s="1"/>
  <c r="K34" i="9"/>
  <c r="L34" i="9" s="1"/>
  <c r="L36" i="9"/>
  <c r="K36" i="9"/>
  <c r="K42" i="9"/>
  <c r="L42" i="9" s="1"/>
  <c r="E31" i="10"/>
  <c r="J40" i="9"/>
  <c r="K23" i="9"/>
  <c r="L23" i="9" s="1"/>
  <c r="L51" i="9"/>
  <c r="L68" i="9"/>
  <c r="L170" i="9"/>
  <c r="K19" i="9"/>
  <c r="L19" i="9" s="1"/>
  <c r="K12" i="9"/>
  <c r="L12" i="9" s="1"/>
  <c r="K123" i="9"/>
  <c r="L111" i="9"/>
  <c r="D103" i="13" s="1"/>
  <c r="D110" i="13" s="1"/>
  <c r="K10" i="9"/>
  <c r="L10" i="9" s="1"/>
  <c r="J29" i="9"/>
  <c r="J28" i="9" s="1"/>
  <c r="K30" i="9"/>
  <c r="L30" i="9" s="1"/>
  <c r="K53" i="9"/>
  <c r="L53" i="9" s="1"/>
  <c r="L8" i="9"/>
  <c r="J7" i="9"/>
  <c r="K8" i="9"/>
  <c r="K14" i="9"/>
  <c r="L14" i="9" s="1"/>
  <c r="L154" i="9"/>
  <c r="J17" i="9"/>
  <c r="L141" i="9"/>
  <c r="K114" i="9"/>
  <c r="L114" i="9" s="1"/>
  <c r="I112" i="9"/>
  <c r="J59" i="9"/>
  <c r="K60" i="9"/>
  <c r="L60" i="9" s="1"/>
  <c r="K80" i="9"/>
  <c r="L80" i="9" s="1"/>
  <c r="C36" i="13"/>
  <c r="L160" i="9"/>
  <c r="I29" i="9"/>
  <c r="K31" i="9"/>
  <c r="L31" i="9" s="1"/>
  <c r="J47" i="9"/>
  <c r="L52" i="9"/>
  <c r="K140" i="9"/>
  <c r="K48" i="9"/>
  <c r="C38" i="13" s="1"/>
  <c r="L77" i="9" l="1"/>
  <c r="D128" i="10"/>
  <c r="D108" i="10" s="1"/>
  <c r="E340" i="10"/>
  <c r="J164" i="9"/>
  <c r="E128" i="10"/>
  <c r="E108" i="10" s="1"/>
  <c r="I158" i="9"/>
  <c r="K158" i="9" s="1"/>
  <c r="L158" i="9" s="1"/>
  <c r="D275" i="10"/>
  <c r="K152" i="9"/>
  <c r="C34" i="13"/>
  <c r="K41" i="9"/>
  <c r="L41" i="9" s="1"/>
  <c r="D54" i="13" s="1"/>
  <c r="L144" i="9"/>
  <c r="E30" i="10"/>
  <c r="E207" i="10" s="1"/>
  <c r="K66" i="9"/>
  <c r="L66" i="9" s="1"/>
  <c r="J72" i="9"/>
  <c r="K73" i="9"/>
  <c r="L73" i="9" s="1"/>
  <c r="I133" i="9"/>
  <c r="K133" i="9" s="1"/>
  <c r="K132" i="9"/>
  <c r="L132" i="9" s="1"/>
  <c r="D30" i="10"/>
  <c r="K40" i="9"/>
  <c r="L40" i="9" s="1"/>
  <c r="K17" i="9"/>
  <c r="L17" i="9" s="1"/>
  <c r="K7" i="9"/>
  <c r="L7" i="9" s="1"/>
  <c r="J13" i="9"/>
  <c r="J37" i="9" s="1"/>
  <c r="J58" i="9"/>
  <c r="I28" i="9"/>
  <c r="K29" i="9"/>
  <c r="L29" i="9" s="1"/>
  <c r="I46" i="9"/>
  <c r="K112" i="9"/>
  <c r="L112" i="9" s="1"/>
  <c r="K47" i="9"/>
  <c r="L47" i="9" s="1"/>
  <c r="C109" i="13"/>
  <c r="L140" i="9"/>
  <c r="L48" i="9"/>
  <c r="K59" i="9"/>
  <c r="L133" i="9" l="1"/>
  <c r="N135" i="9"/>
  <c r="D207" i="10"/>
  <c r="C52" i="13"/>
  <c r="C54" i="13" s="1"/>
  <c r="L152" i="9"/>
  <c r="C31" i="13"/>
  <c r="C35" i="13" s="1"/>
  <c r="J46" i="9"/>
  <c r="K72" i="9"/>
  <c r="C47" i="13" s="1"/>
  <c r="K58" i="9"/>
  <c r="K13" i="9"/>
  <c r="L13" i="9" s="1"/>
  <c r="J88" i="9"/>
  <c r="K28" i="9"/>
  <c r="I37" i="9"/>
  <c r="L59" i="9"/>
  <c r="K46" i="9"/>
  <c r="L46" i="9" s="1"/>
  <c r="I88" i="9"/>
  <c r="L28" i="9" l="1"/>
  <c r="C88" i="13"/>
  <c r="C90" i="13" s="1"/>
  <c r="C95" i="13" s="1"/>
  <c r="L58" i="9"/>
  <c r="C45" i="13"/>
  <c r="C51" i="13" s="1"/>
  <c r="K88" i="9"/>
  <c r="L72" i="9"/>
  <c r="K37" i="9"/>
  <c r="I94" i="9"/>
  <c r="L88" i="9"/>
  <c r="J94" i="9"/>
  <c r="L37" i="9" l="1"/>
  <c r="K94" i="9"/>
  <c r="L94" i="9" s="1"/>
  <c r="F35" i="4" l="1"/>
  <c r="E35" i="4" l="1"/>
  <c r="D22" i="13" l="1"/>
  <c r="D24" i="13" s="1"/>
  <c r="E534" i="4"/>
  <c r="F534" i="4"/>
  <c r="E536" i="4"/>
  <c r="F536" i="4"/>
  <c r="E537" i="4"/>
  <c r="F537" i="4"/>
  <c r="E538" i="4"/>
  <c r="F538" i="4"/>
  <c r="E539" i="4"/>
  <c r="F539" i="4"/>
  <c r="E540" i="4"/>
  <c r="F540" i="4"/>
  <c r="E541" i="4"/>
  <c r="F541" i="4"/>
  <c r="E542" i="4"/>
  <c r="F542" i="4"/>
  <c r="E543" i="4"/>
  <c r="F543" i="4"/>
  <c r="E545" i="4"/>
  <c r="F545" i="4"/>
  <c r="E547" i="4"/>
  <c r="F547" i="4"/>
  <c r="E548" i="4"/>
  <c r="F548" i="4"/>
  <c r="E551" i="4"/>
  <c r="F551" i="4"/>
  <c r="E552" i="4"/>
  <c r="F552" i="4"/>
  <c r="E554" i="4"/>
  <c r="F554" i="4"/>
  <c r="E556" i="4"/>
  <c r="F556" i="4"/>
  <c r="E557" i="4"/>
  <c r="F557" i="4"/>
  <c r="E558" i="4"/>
  <c r="F558" i="4"/>
  <c r="E559" i="4"/>
  <c r="F559" i="4"/>
  <c r="E560" i="4"/>
  <c r="F560" i="4"/>
  <c r="E561" i="4"/>
  <c r="F561" i="4"/>
  <c r="E562" i="4"/>
  <c r="F562" i="4"/>
  <c r="E563" i="4"/>
  <c r="F563" i="4"/>
  <c r="E565" i="4"/>
  <c r="F565" i="4"/>
  <c r="E566" i="4"/>
  <c r="F566" i="4"/>
  <c r="E568" i="4"/>
  <c r="F568" i="4"/>
  <c r="E569" i="4"/>
  <c r="F569" i="4"/>
  <c r="E570" i="4"/>
  <c r="F570" i="4"/>
  <c r="E571" i="4"/>
  <c r="F571" i="4"/>
  <c r="E572" i="4"/>
  <c r="F572" i="4"/>
  <c r="E573" i="4"/>
  <c r="F573" i="4"/>
  <c r="E574" i="4"/>
  <c r="F574" i="4"/>
  <c r="E575" i="4"/>
  <c r="F575" i="4"/>
  <c r="E580" i="4"/>
  <c r="F580" i="4"/>
  <c r="E581" i="4"/>
  <c r="F581" i="4"/>
  <c r="E582" i="4"/>
  <c r="F582" i="4"/>
  <c r="E583" i="4"/>
  <c r="F583" i="4"/>
  <c r="E585" i="4"/>
  <c r="F585" i="4"/>
  <c r="F586" i="4"/>
  <c r="E587" i="4"/>
  <c r="F587" i="4"/>
  <c r="E500" i="4"/>
  <c r="F500" i="4"/>
  <c r="E501" i="4"/>
  <c r="F501" i="4"/>
  <c r="E502" i="4"/>
  <c r="F502" i="4"/>
  <c r="E503" i="4"/>
  <c r="F503" i="4"/>
  <c r="E504" i="4"/>
  <c r="F504" i="4"/>
  <c r="E506" i="4"/>
  <c r="F506" i="4"/>
  <c r="E507" i="4"/>
  <c r="F507" i="4"/>
  <c r="E508" i="4"/>
  <c r="F508" i="4"/>
  <c r="E510" i="4"/>
  <c r="F510" i="4"/>
  <c r="E511" i="4"/>
  <c r="F511" i="4"/>
  <c r="F509" i="4" s="1"/>
  <c r="E514" i="4"/>
  <c r="F514" i="4"/>
  <c r="E515" i="4"/>
  <c r="F515" i="4"/>
  <c r="F516" i="4" s="1"/>
  <c r="E519" i="4"/>
  <c r="F519" i="4"/>
  <c r="E521" i="4"/>
  <c r="F521" i="4"/>
  <c r="E523" i="4"/>
  <c r="F523" i="4"/>
  <c r="E524" i="4"/>
  <c r="F524" i="4"/>
  <c r="E526" i="4"/>
  <c r="F526" i="4"/>
  <c r="E527" i="4"/>
  <c r="F527" i="4"/>
  <c r="E528" i="4"/>
  <c r="F528" i="4"/>
  <c r="E529" i="4"/>
  <c r="F529" i="4"/>
  <c r="E530" i="4"/>
  <c r="F530" i="4"/>
  <c r="E531" i="4"/>
  <c r="F531" i="4"/>
  <c r="E532" i="4"/>
  <c r="F532" i="4"/>
  <c r="E483" i="4"/>
  <c r="F483" i="4"/>
  <c r="E484" i="4"/>
  <c r="F484" i="4"/>
  <c r="E485" i="4"/>
  <c r="F485" i="4"/>
  <c r="E486" i="4"/>
  <c r="F486" i="4"/>
  <c r="E487" i="4"/>
  <c r="F487" i="4"/>
  <c r="E488" i="4"/>
  <c r="F488" i="4"/>
  <c r="E489" i="4"/>
  <c r="F489" i="4"/>
  <c r="E490" i="4"/>
  <c r="F490" i="4"/>
  <c r="E491" i="4"/>
  <c r="F491" i="4"/>
  <c r="E492" i="4"/>
  <c r="F492" i="4"/>
  <c r="E496" i="4"/>
  <c r="F496" i="4"/>
  <c r="E497" i="4"/>
  <c r="F497" i="4"/>
  <c r="E498" i="4"/>
  <c r="F498" i="4"/>
  <c r="E362" i="4"/>
  <c r="F362" i="4"/>
  <c r="E364" i="4"/>
  <c r="F364" i="4"/>
  <c r="E365" i="4"/>
  <c r="F365" i="4"/>
  <c r="E366" i="4"/>
  <c r="F366" i="4"/>
  <c r="E368" i="4"/>
  <c r="F368" i="4"/>
  <c r="E369" i="4"/>
  <c r="F369" i="4"/>
  <c r="F367" i="4" s="1"/>
  <c r="E371" i="4"/>
  <c r="F371" i="4"/>
  <c r="E372" i="4"/>
  <c r="F372" i="4"/>
  <c r="E373" i="4"/>
  <c r="F373" i="4"/>
  <c r="E374" i="4"/>
  <c r="F374" i="4"/>
  <c r="E375" i="4"/>
  <c r="F375" i="4"/>
  <c r="E376" i="4"/>
  <c r="F376" i="4"/>
  <c r="E377" i="4"/>
  <c r="F377" i="4"/>
  <c r="E379" i="4"/>
  <c r="F379" i="4"/>
  <c r="E381" i="4"/>
  <c r="F381" i="4"/>
  <c r="E382" i="4"/>
  <c r="F382" i="4"/>
  <c r="E384" i="4"/>
  <c r="F384" i="4"/>
  <c r="E385" i="4"/>
  <c r="F385" i="4"/>
  <c r="F383" i="4" s="1"/>
  <c r="E386" i="4"/>
  <c r="F386" i="4"/>
  <c r="E387" i="4"/>
  <c r="F387" i="4"/>
  <c r="E392" i="4"/>
  <c r="F392" i="4"/>
  <c r="E393" i="4"/>
  <c r="F393" i="4"/>
  <c r="F391" i="4" s="1"/>
  <c r="E394" i="4"/>
  <c r="F394" i="4"/>
  <c r="E396" i="4"/>
  <c r="F396" i="4"/>
  <c r="E397" i="4"/>
  <c r="F397" i="4"/>
  <c r="E398" i="4"/>
  <c r="F398" i="4"/>
  <c r="E400" i="4"/>
  <c r="F400" i="4"/>
  <c r="E401" i="4"/>
  <c r="F401" i="4"/>
  <c r="F399" i="4" s="1"/>
  <c r="E402" i="4"/>
  <c r="F402" i="4"/>
  <c r="E405" i="4"/>
  <c r="F405" i="4"/>
  <c r="E406" i="4"/>
  <c r="F406" i="4"/>
  <c r="E407" i="4"/>
  <c r="F407" i="4"/>
  <c r="E409" i="4"/>
  <c r="F409" i="4"/>
  <c r="E410" i="4"/>
  <c r="F410" i="4"/>
  <c r="E411" i="4"/>
  <c r="F411" i="4"/>
  <c r="E414" i="4"/>
  <c r="F414" i="4"/>
  <c r="E415" i="4"/>
  <c r="F415" i="4"/>
  <c r="E416" i="4"/>
  <c r="F416" i="4"/>
  <c r="E418" i="4"/>
  <c r="F418" i="4"/>
  <c r="E419" i="4"/>
  <c r="F419" i="4"/>
  <c r="F417" i="4" s="1"/>
  <c r="E420" i="4"/>
  <c r="F420" i="4"/>
  <c r="E423" i="4"/>
  <c r="F423" i="4"/>
  <c r="E424" i="4"/>
  <c r="F424" i="4"/>
  <c r="E425" i="4"/>
  <c r="F425" i="4"/>
  <c r="E427" i="4"/>
  <c r="F427" i="4"/>
  <c r="E428" i="4"/>
  <c r="F428" i="4"/>
  <c r="E429" i="4"/>
  <c r="F429" i="4"/>
  <c r="E431" i="4"/>
  <c r="F431" i="4"/>
  <c r="E432" i="4"/>
  <c r="F432" i="4"/>
  <c r="E434" i="4"/>
  <c r="F434" i="4"/>
  <c r="E435" i="4"/>
  <c r="F435" i="4"/>
  <c r="E436" i="4"/>
  <c r="F436" i="4"/>
  <c r="E437" i="4"/>
  <c r="F437" i="4"/>
  <c r="E439" i="4"/>
  <c r="F439" i="4"/>
  <c r="E442" i="4"/>
  <c r="F442" i="4"/>
  <c r="E443" i="4"/>
  <c r="F443" i="4"/>
  <c r="F441" i="4" s="1"/>
  <c r="F440" i="4" s="1"/>
  <c r="E444" i="4"/>
  <c r="F444" i="4"/>
  <c r="E446" i="4"/>
  <c r="F446" i="4"/>
  <c r="E447" i="4"/>
  <c r="F447" i="4"/>
  <c r="E450" i="4"/>
  <c r="F450" i="4"/>
  <c r="E451" i="4"/>
  <c r="F451" i="4"/>
  <c r="E452" i="4"/>
  <c r="F452" i="4"/>
  <c r="E453" i="4"/>
  <c r="F453" i="4"/>
  <c r="E454" i="4"/>
  <c r="F454" i="4"/>
  <c r="E455" i="4"/>
  <c r="F455" i="4"/>
  <c r="E456" i="4"/>
  <c r="F456" i="4"/>
  <c r="E457" i="4"/>
  <c r="F457" i="4"/>
  <c r="E459" i="4"/>
  <c r="F459" i="4"/>
  <c r="E460" i="4"/>
  <c r="F460" i="4"/>
  <c r="E461" i="4"/>
  <c r="F461" i="4"/>
  <c r="E462" i="4"/>
  <c r="F462" i="4"/>
  <c r="E463" i="4"/>
  <c r="F463" i="4"/>
  <c r="E464" i="4"/>
  <c r="F464" i="4"/>
  <c r="E467" i="4"/>
  <c r="F467" i="4"/>
  <c r="E468" i="4"/>
  <c r="F468" i="4"/>
  <c r="E469" i="4"/>
  <c r="F469" i="4"/>
  <c r="E470" i="4"/>
  <c r="F470" i="4"/>
  <c r="E471" i="4"/>
  <c r="F471" i="4"/>
  <c r="E472" i="4"/>
  <c r="F472" i="4"/>
  <c r="E473" i="4"/>
  <c r="F473" i="4"/>
  <c r="E474" i="4"/>
  <c r="F474" i="4"/>
  <c r="E476" i="4"/>
  <c r="F476" i="4"/>
  <c r="E477" i="4"/>
  <c r="F477" i="4"/>
  <c r="E478" i="4"/>
  <c r="F478" i="4"/>
  <c r="E479" i="4"/>
  <c r="F479" i="4"/>
  <c r="E480" i="4"/>
  <c r="F480" i="4"/>
  <c r="E481" i="4"/>
  <c r="F481" i="4"/>
  <c r="E286" i="4"/>
  <c r="F286" i="4"/>
  <c r="E287" i="4"/>
  <c r="F287" i="4"/>
  <c r="E288" i="4"/>
  <c r="F288" i="4"/>
  <c r="E289" i="4"/>
  <c r="F289" i="4"/>
  <c r="E290" i="4"/>
  <c r="F290" i="4"/>
  <c r="E291" i="4"/>
  <c r="F291" i="4"/>
  <c r="E292" i="4"/>
  <c r="F292" i="4"/>
  <c r="E294" i="4"/>
  <c r="F294" i="4"/>
  <c r="E295" i="4"/>
  <c r="F295" i="4"/>
  <c r="E296" i="4"/>
  <c r="F296" i="4"/>
  <c r="E297" i="4"/>
  <c r="F297" i="4"/>
  <c r="E298" i="4"/>
  <c r="F298" i="4"/>
  <c r="E299" i="4"/>
  <c r="F299" i="4"/>
  <c r="E300" i="4"/>
  <c r="F300" i="4"/>
  <c r="E302" i="4"/>
  <c r="F302" i="4"/>
  <c r="E303" i="4"/>
  <c r="F303" i="4"/>
  <c r="E304" i="4"/>
  <c r="F304" i="4"/>
  <c r="E305" i="4"/>
  <c r="F305" i="4"/>
  <c r="E306" i="4"/>
  <c r="F306" i="4"/>
  <c r="E307" i="4"/>
  <c r="F307" i="4"/>
  <c r="E308" i="4"/>
  <c r="F308" i="4"/>
  <c r="E310" i="4"/>
  <c r="F310" i="4"/>
  <c r="E311" i="4"/>
  <c r="F311" i="4"/>
  <c r="E313" i="4"/>
  <c r="F313" i="4"/>
  <c r="E314" i="4"/>
  <c r="F314" i="4"/>
  <c r="E315" i="4"/>
  <c r="F315" i="4"/>
  <c r="E316" i="4"/>
  <c r="F316" i="4"/>
  <c r="E317" i="4"/>
  <c r="F317" i="4"/>
  <c r="E318" i="4"/>
  <c r="F318" i="4"/>
  <c r="E320" i="4"/>
  <c r="F320" i="4"/>
  <c r="E321" i="4"/>
  <c r="F321" i="4"/>
  <c r="F319" i="4" s="1"/>
  <c r="E322" i="4"/>
  <c r="F322" i="4"/>
  <c r="E324" i="4"/>
  <c r="F324" i="4"/>
  <c r="E325" i="4"/>
  <c r="F325" i="4"/>
  <c r="E326" i="4"/>
  <c r="F326" i="4"/>
  <c r="E327" i="4"/>
  <c r="F327" i="4"/>
  <c r="E328" i="4"/>
  <c r="F328" i="4"/>
  <c r="E329" i="4"/>
  <c r="F329" i="4"/>
  <c r="E330" i="4"/>
  <c r="F330" i="4"/>
  <c r="E331" i="4"/>
  <c r="F331" i="4"/>
  <c r="E334" i="4"/>
  <c r="F334" i="4"/>
  <c r="E335" i="4"/>
  <c r="F335" i="4"/>
  <c r="E337" i="4"/>
  <c r="E336" i="4" s="1"/>
  <c r="F337" i="4"/>
  <c r="F336" i="4" s="1"/>
  <c r="E338" i="4"/>
  <c r="F338" i="4"/>
  <c r="E339" i="4"/>
  <c r="F339" i="4"/>
  <c r="E340" i="4"/>
  <c r="F340" i="4"/>
  <c r="E341" i="4"/>
  <c r="F341" i="4"/>
  <c r="E342" i="4"/>
  <c r="F342" i="4"/>
  <c r="E343" i="4"/>
  <c r="F343" i="4"/>
  <c r="E344" i="4"/>
  <c r="F344" i="4"/>
  <c r="E345" i="4"/>
  <c r="F345" i="4"/>
  <c r="E347" i="4"/>
  <c r="F347" i="4"/>
  <c r="E348" i="4"/>
  <c r="F348" i="4"/>
  <c r="E350" i="4"/>
  <c r="F350" i="4"/>
  <c r="E351" i="4"/>
  <c r="F351" i="4"/>
  <c r="E352" i="4"/>
  <c r="F352" i="4"/>
  <c r="E354" i="4"/>
  <c r="F354" i="4"/>
  <c r="E355" i="4"/>
  <c r="F355" i="4"/>
  <c r="E357" i="4"/>
  <c r="F357" i="4"/>
  <c r="E358" i="4"/>
  <c r="F358" i="4"/>
  <c r="E359" i="4"/>
  <c r="F359" i="4"/>
  <c r="E360" i="4"/>
  <c r="F360" i="4"/>
  <c r="E361" i="4"/>
  <c r="F361" i="4"/>
  <c r="E263" i="4"/>
  <c r="F263" i="4"/>
  <c r="E264" i="4"/>
  <c r="F264" i="4"/>
  <c r="E265" i="4"/>
  <c r="F265" i="4"/>
  <c r="E267" i="4"/>
  <c r="F267" i="4"/>
  <c r="E268" i="4"/>
  <c r="F268" i="4"/>
  <c r="E269" i="4"/>
  <c r="F269" i="4"/>
  <c r="E270" i="4"/>
  <c r="F270" i="4"/>
  <c r="E271" i="4"/>
  <c r="F271" i="4"/>
  <c r="E272" i="4"/>
  <c r="F272" i="4"/>
  <c r="E274" i="4"/>
  <c r="F274" i="4"/>
  <c r="E275" i="4"/>
  <c r="F275" i="4"/>
  <c r="E276" i="4"/>
  <c r="F276" i="4"/>
  <c r="E277" i="4"/>
  <c r="F277" i="4"/>
  <c r="E278" i="4"/>
  <c r="F278" i="4"/>
  <c r="E280" i="4"/>
  <c r="F280" i="4"/>
  <c r="E281" i="4"/>
  <c r="F281" i="4"/>
  <c r="E282" i="4"/>
  <c r="F282" i="4"/>
  <c r="E283" i="4"/>
  <c r="F283" i="4"/>
  <c r="E218" i="4"/>
  <c r="F218" i="4"/>
  <c r="E219" i="4"/>
  <c r="F219" i="4"/>
  <c r="E220" i="4"/>
  <c r="F220" i="4"/>
  <c r="E221" i="4"/>
  <c r="F221" i="4"/>
  <c r="E222" i="4"/>
  <c r="F222" i="4"/>
  <c r="E224" i="4"/>
  <c r="F224" i="4"/>
  <c r="E225" i="4"/>
  <c r="F225" i="4"/>
  <c r="E226" i="4"/>
  <c r="F226" i="4"/>
  <c r="E227" i="4"/>
  <c r="F227" i="4"/>
  <c r="E228" i="4"/>
  <c r="F228" i="4"/>
  <c r="E229" i="4"/>
  <c r="F229" i="4"/>
  <c r="E230" i="4"/>
  <c r="F230" i="4"/>
  <c r="E231" i="4"/>
  <c r="F231" i="4"/>
  <c r="E232" i="4"/>
  <c r="F232" i="4"/>
  <c r="E233" i="4"/>
  <c r="F233" i="4"/>
  <c r="E235" i="4"/>
  <c r="F235" i="4"/>
  <c r="E236" i="4"/>
  <c r="F236" i="4"/>
  <c r="E237" i="4"/>
  <c r="F237" i="4"/>
  <c r="E238" i="4"/>
  <c r="F238" i="4"/>
  <c r="E239" i="4"/>
  <c r="F239" i="4"/>
  <c r="E241" i="4"/>
  <c r="F241" i="4"/>
  <c r="E242" i="4"/>
  <c r="F242" i="4"/>
  <c r="E243" i="4"/>
  <c r="F243" i="4"/>
  <c r="E244" i="4"/>
  <c r="F244" i="4"/>
  <c r="E246" i="4"/>
  <c r="F246" i="4"/>
  <c r="E247" i="4"/>
  <c r="F247" i="4"/>
  <c r="E248" i="4"/>
  <c r="F248" i="4"/>
  <c r="E249" i="4"/>
  <c r="F249" i="4"/>
  <c r="E251" i="4"/>
  <c r="F251" i="4"/>
  <c r="E252" i="4"/>
  <c r="F252" i="4"/>
  <c r="E253" i="4"/>
  <c r="F253" i="4"/>
  <c r="E255" i="4"/>
  <c r="F255" i="4"/>
  <c r="E256" i="4"/>
  <c r="F256" i="4"/>
  <c r="E257" i="4"/>
  <c r="F257" i="4"/>
  <c r="E258" i="4"/>
  <c r="F258" i="4"/>
  <c r="E259" i="4"/>
  <c r="F259" i="4"/>
  <c r="E261" i="4"/>
  <c r="F261" i="4"/>
  <c r="E262" i="4"/>
  <c r="F262" i="4"/>
  <c r="E172" i="4"/>
  <c r="F172" i="4"/>
  <c r="E173" i="4"/>
  <c r="F173" i="4"/>
  <c r="E174" i="4"/>
  <c r="F174" i="4"/>
  <c r="E176" i="4"/>
  <c r="F176" i="4"/>
  <c r="E177" i="4"/>
  <c r="F177" i="4"/>
  <c r="E178" i="4"/>
  <c r="F178" i="4"/>
  <c r="E179" i="4"/>
  <c r="F179" i="4"/>
  <c r="E180" i="4"/>
  <c r="F180" i="4"/>
  <c r="E181" i="4"/>
  <c r="F181" i="4"/>
  <c r="E182" i="4"/>
  <c r="F182" i="4"/>
  <c r="E183" i="4"/>
  <c r="F183" i="4"/>
  <c r="E185" i="4"/>
  <c r="F185" i="4"/>
  <c r="E187" i="4"/>
  <c r="F187" i="4"/>
  <c r="E188" i="4"/>
  <c r="F188" i="4"/>
  <c r="E189" i="4"/>
  <c r="F189" i="4"/>
  <c r="E190" i="4"/>
  <c r="F190" i="4"/>
  <c r="E191" i="4"/>
  <c r="F191" i="4"/>
  <c r="E192" i="4"/>
  <c r="F192" i="4"/>
  <c r="E194" i="4"/>
  <c r="F194" i="4"/>
  <c r="E195" i="4"/>
  <c r="F195" i="4"/>
  <c r="E196" i="4"/>
  <c r="F196" i="4"/>
  <c r="E197" i="4"/>
  <c r="F197" i="4"/>
  <c r="E198" i="4"/>
  <c r="F198" i="4"/>
  <c r="E199" i="4"/>
  <c r="F199" i="4"/>
  <c r="E200" i="4"/>
  <c r="F200" i="4"/>
  <c r="E205" i="4"/>
  <c r="F205" i="4"/>
  <c r="E206" i="4"/>
  <c r="F206" i="4"/>
  <c r="E207" i="4"/>
  <c r="F207" i="4"/>
  <c r="E208" i="4"/>
  <c r="F208" i="4"/>
  <c r="E209" i="4"/>
  <c r="F209" i="4"/>
  <c r="E210" i="4"/>
  <c r="F210" i="4"/>
  <c r="E212" i="4"/>
  <c r="F212" i="4"/>
  <c r="E213" i="4"/>
  <c r="F213" i="4"/>
  <c r="E214" i="4"/>
  <c r="F214" i="4"/>
  <c r="E216" i="4"/>
  <c r="F216" i="4"/>
  <c r="E217" i="4"/>
  <c r="F217" i="4"/>
  <c r="F164" i="4"/>
  <c r="E165" i="4"/>
  <c r="F165" i="4"/>
  <c r="E166" i="4"/>
  <c r="F166" i="4"/>
  <c r="E168" i="4"/>
  <c r="F168" i="4"/>
  <c r="E169" i="4"/>
  <c r="F169" i="4"/>
  <c r="E170" i="4"/>
  <c r="F170" i="4"/>
  <c r="F138" i="4"/>
  <c r="F139" i="4"/>
  <c r="F140" i="4"/>
  <c r="F141" i="4"/>
  <c r="F142" i="4"/>
  <c r="F144" i="4"/>
  <c r="F145" i="4"/>
  <c r="F146" i="4"/>
  <c r="F148" i="4"/>
  <c r="F149" i="4"/>
  <c r="F150" i="4"/>
  <c r="F151" i="4"/>
  <c r="F152" i="4"/>
  <c r="F153" i="4"/>
  <c r="F154" i="4"/>
  <c r="F156" i="4"/>
  <c r="F157" i="4"/>
  <c r="F158" i="4"/>
  <c r="F115" i="4"/>
  <c r="F116" i="4"/>
  <c r="F117" i="4"/>
  <c r="F118" i="4"/>
  <c r="F119" i="4"/>
  <c r="F120" i="4"/>
  <c r="F121" i="4"/>
  <c r="F123" i="4"/>
  <c r="F125" i="4"/>
  <c r="F126" i="4"/>
  <c r="F128" i="4"/>
  <c r="F129" i="4"/>
  <c r="F130" i="4"/>
  <c r="F131" i="4"/>
  <c r="F133" i="4"/>
  <c r="F134" i="4"/>
  <c r="F135" i="4"/>
  <c r="F85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2" i="4"/>
  <c r="F103" i="4"/>
  <c r="F104" i="4"/>
  <c r="F105" i="4"/>
  <c r="F106" i="4"/>
  <c r="F108" i="4"/>
  <c r="F109" i="4"/>
  <c r="F110" i="4"/>
  <c r="F111" i="4"/>
  <c r="F112" i="4"/>
  <c r="F113" i="4"/>
  <c r="F73" i="4"/>
  <c r="F74" i="4"/>
  <c r="F75" i="4"/>
  <c r="F76" i="4"/>
  <c r="F77" i="4"/>
  <c r="F78" i="4"/>
  <c r="F79" i="4"/>
  <c r="F80" i="4"/>
  <c r="F81" i="4"/>
  <c r="F82" i="4"/>
  <c r="F83" i="4"/>
  <c r="F84" i="4"/>
  <c r="F59" i="4"/>
  <c r="F60" i="4"/>
  <c r="F62" i="4"/>
  <c r="F63" i="4"/>
  <c r="F64" i="4"/>
  <c r="F65" i="4"/>
  <c r="F66" i="4"/>
  <c r="F70" i="4"/>
  <c r="F71" i="4"/>
  <c r="F72" i="4"/>
  <c r="F44" i="4"/>
  <c r="F45" i="4"/>
  <c r="F47" i="4"/>
  <c r="F48" i="4"/>
  <c r="F49" i="4"/>
  <c r="F50" i="4"/>
  <c r="F51" i="4"/>
  <c r="F53" i="4"/>
  <c r="F54" i="4"/>
  <c r="F55" i="4"/>
  <c r="F56" i="4"/>
  <c r="F57" i="4"/>
  <c r="F36" i="4"/>
  <c r="F39" i="4"/>
  <c r="F40" i="4"/>
  <c r="F41" i="4"/>
  <c r="F42" i="4"/>
  <c r="F30" i="4"/>
  <c r="F31" i="4"/>
  <c r="F33" i="4"/>
  <c r="F34" i="4"/>
  <c r="E30" i="4"/>
  <c r="D25" i="13" l="1"/>
  <c r="D56" i="13" s="1"/>
  <c r="D112" i="13" s="1"/>
  <c r="D115" i="13" s="1"/>
  <c r="E319" i="4"/>
  <c r="F69" i="4"/>
  <c r="F43" i="4"/>
  <c r="F132" i="4"/>
  <c r="F127" i="4"/>
  <c r="E285" i="4"/>
  <c r="F147" i="4"/>
  <c r="F101" i="4"/>
  <c r="F124" i="4"/>
  <c r="F550" i="4"/>
  <c r="F32" i="4"/>
  <c r="F29" i="4" s="1"/>
  <c r="F28" i="4" s="1"/>
  <c r="E349" i="4"/>
  <c r="F584" i="4"/>
  <c r="F285" i="4"/>
  <c r="F284" i="4" s="1"/>
  <c r="F482" i="4"/>
  <c r="F525" i="4"/>
  <c r="F522" i="4" s="1"/>
  <c r="F535" i="4"/>
  <c r="F533" i="4" s="1"/>
  <c r="F52" i="4"/>
  <c r="F107" i="4"/>
  <c r="F155" i="4"/>
  <c r="F499" i="4"/>
  <c r="F46" i="4"/>
  <c r="F114" i="4"/>
  <c r="F137" i="4"/>
  <c r="F136" i="4" s="1"/>
  <c r="F495" i="4"/>
  <c r="E516" i="4"/>
  <c r="E499" i="4"/>
  <c r="F61" i="4"/>
  <c r="F38" i="4"/>
  <c r="F58" i="4"/>
  <c r="F143" i="4"/>
  <c r="F466" i="4"/>
  <c r="F458" i="4"/>
  <c r="F422" i="4"/>
  <c r="F404" i="4"/>
  <c r="F567" i="4"/>
  <c r="F564" i="4" s="1"/>
  <c r="F555" i="4"/>
  <c r="F553" i="4" s="1"/>
  <c r="F549" i="4" s="1"/>
  <c r="F211" i="4"/>
  <c r="F184" i="4"/>
  <c r="F171" i="4"/>
  <c r="F240" i="4"/>
  <c r="F223" i="4"/>
  <c r="F215" i="4" s="1"/>
  <c r="F279" i="4"/>
  <c r="F266" i="4"/>
  <c r="F346" i="4"/>
  <c r="F323" i="4"/>
  <c r="F312" i="4"/>
  <c r="F309" i="4" s="1"/>
  <c r="F301" i="4"/>
  <c r="F475" i="4"/>
  <c r="F449" i="4"/>
  <c r="F445" i="4"/>
  <c r="F433" i="4"/>
  <c r="F430" i="4" s="1"/>
  <c r="F426" i="4"/>
  <c r="F413" i="4"/>
  <c r="F412" i="4" s="1"/>
  <c r="F408" i="4"/>
  <c r="F395" i="4"/>
  <c r="F390" i="4" s="1"/>
  <c r="F389" i="4" s="1"/>
  <c r="F380" i="4"/>
  <c r="F370" i="4"/>
  <c r="F363" i="4"/>
  <c r="E509" i="4"/>
  <c r="F579" i="4"/>
  <c r="F588" i="4" s="1"/>
  <c r="F167" i="4"/>
  <c r="F163" i="4" s="1"/>
  <c r="F204" i="4"/>
  <c r="F203" i="4" s="1"/>
  <c r="F193" i="4"/>
  <c r="F175" i="4"/>
  <c r="F254" i="4"/>
  <c r="F250" i="4" s="1"/>
  <c r="F245" i="4"/>
  <c r="F234" i="4"/>
  <c r="F273" i="4"/>
  <c r="F356" i="4"/>
  <c r="F349" i="4"/>
  <c r="F293" i="4"/>
  <c r="F505" i="4"/>
  <c r="E535" i="4"/>
  <c r="E533" i="4" s="1"/>
  <c r="E495" i="4"/>
  <c r="E525" i="4"/>
  <c r="E522" i="4" s="1"/>
  <c r="E449" i="4"/>
  <c r="E445" i="4"/>
  <c r="E433" i="4"/>
  <c r="E430" i="4" s="1"/>
  <c r="E426" i="4"/>
  <c r="E413" i="4"/>
  <c r="E408" i="4"/>
  <c r="E395" i="4"/>
  <c r="E380" i="4"/>
  <c r="E370" i="4"/>
  <c r="E363" i="4"/>
  <c r="E475" i="4"/>
  <c r="E167" i="4"/>
  <c r="E193" i="4"/>
  <c r="E171" i="4"/>
  <c r="E254" i="4"/>
  <c r="E250" i="4" s="1"/>
  <c r="E245" i="4"/>
  <c r="E234" i="4"/>
  <c r="E273" i="4"/>
  <c r="E346" i="4"/>
  <c r="E333" i="4" s="1"/>
  <c r="E323" i="4"/>
  <c r="E312" i="4"/>
  <c r="E309" i="4" s="1"/>
  <c r="E301" i="4"/>
  <c r="E482" i="4"/>
  <c r="E505" i="4"/>
  <c r="E567" i="4"/>
  <c r="E564" i="4" s="1"/>
  <c r="E555" i="4"/>
  <c r="E553" i="4" s="1"/>
  <c r="E550" i="4"/>
  <c r="E466" i="4"/>
  <c r="E458" i="4"/>
  <c r="E448" i="4" s="1"/>
  <c r="E441" i="4"/>
  <c r="E440" i="4" s="1"/>
  <c r="E438" i="4" s="1"/>
  <c r="E422" i="4"/>
  <c r="E417" i="4"/>
  <c r="E404" i="4"/>
  <c r="E399" i="4"/>
  <c r="E391" i="4"/>
  <c r="E390" i="4" s="1"/>
  <c r="E383" i="4"/>
  <c r="E367" i="4"/>
  <c r="E211" i="4"/>
  <c r="E204" i="4"/>
  <c r="E203" i="4" s="1"/>
  <c r="E184" i="4"/>
  <c r="E175" i="4"/>
  <c r="E240" i="4"/>
  <c r="E223" i="4"/>
  <c r="E215" i="4" s="1"/>
  <c r="E279" i="4"/>
  <c r="E266" i="4"/>
  <c r="E356" i="4"/>
  <c r="E353" i="4" s="1"/>
  <c r="E293" i="4"/>
  <c r="E284" i="4"/>
  <c r="E579" i="4"/>
  <c r="F438" i="4"/>
  <c r="F378" i="4"/>
  <c r="E260" i="4"/>
  <c r="F260" i="4"/>
  <c r="F86" i="4"/>
  <c r="F68" i="4" s="1"/>
  <c r="F122" i="4" l="1"/>
  <c r="F67" i="4"/>
  <c r="F448" i="4"/>
  <c r="E389" i="4"/>
  <c r="F465" i="4"/>
  <c r="F520" i="4"/>
  <c r="F518" i="4" s="1"/>
  <c r="E512" i="4"/>
  <c r="E520" i="4"/>
  <c r="E518" i="4" s="1"/>
  <c r="F37" i="4"/>
  <c r="F27" i="4" s="1"/>
  <c r="F333" i="4"/>
  <c r="F512" i="4"/>
  <c r="E549" i="4"/>
  <c r="E546" i="4" s="1"/>
  <c r="E544" i="4" s="1"/>
  <c r="E403" i="4"/>
  <c r="F353" i="4"/>
  <c r="F202" i="4"/>
  <c r="F162" i="4"/>
  <c r="F161" i="4" s="1"/>
  <c r="F546" i="4"/>
  <c r="F544" i="4" s="1"/>
  <c r="E421" i="4"/>
  <c r="F421" i="4"/>
  <c r="E412" i="4"/>
  <c r="E465" i="4"/>
  <c r="F403" i="4"/>
  <c r="E378" i="4"/>
  <c r="E202" i="4"/>
  <c r="E332" i="4"/>
  <c r="F159" i="4" l="1"/>
  <c r="F332" i="4"/>
  <c r="F201" i="4" s="1"/>
  <c r="F576" i="4"/>
  <c r="E576" i="4"/>
  <c r="E388" i="4"/>
  <c r="F388" i="4"/>
  <c r="E201" i="4"/>
  <c r="F493" i="4" l="1"/>
  <c r="F577" i="4" s="1"/>
  <c r="F589" i="4" s="1"/>
  <c r="E31" i="4" l="1"/>
  <c r="E33" i="4"/>
  <c r="E34" i="4"/>
  <c r="E36" i="4"/>
  <c r="E39" i="4"/>
  <c r="E40" i="4"/>
  <c r="E41" i="4"/>
  <c r="E42" i="4"/>
  <c r="E44" i="4"/>
  <c r="E45" i="4"/>
  <c r="E47" i="4"/>
  <c r="E48" i="4"/>
  <c r="E49" i="4"/>
  <c r="E50" i="4"/>
  <c r="E51" i="4"/>
  <c r="E53" i="4"/>
  <c r="E54" i="4"/>
  <c r="E55" i="4"/>
  <c r="E56" i="4"/>
  <c r="E57" i="4"/>
  <c r="E59" i="4"/>
  <c r="E60" i="4"/>
  <c r="E62" i="4"/>
  <c r="E63" i="4"/>
  <c r="E64" i="4"/>
  <c r="E65" i="4"/>
  <c r="E66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2" i="4"/>
  <c r="E103" i="4"/>
  <c r="E104" i="4"/>
  <c r="E105" i="4"/>
  <c r="E106" i="4"/>
  <c r="E108" i="4"/>
  <c r="E109" i="4"/>
  <c r="E110" i="4"/>
  <c r="E111" i="4"/>
  <c r="E112" i="4"/>
  <c r="E113" i="4"/>
  <c r="E115" i="4"/>
  <c r="E116" i="4"/>
  <c r="E117" i="4"/>
  <c r="E118" i="4"/>
  <c r="E119" i="4"/>
  <c r="E120" i="4"/>
  <c r="E121" i="4"/>
  <c r="E123" i="4"/>
  <c r="E125" i="4"/>
  <c r="E126" i="4"/>
  <c r="E128" i="4"/>
  <c r="E129" i="4"/>
  <c r="E130" i="4"/>
  <c r="E131" i="4"/>
  <c r="E133" i="4"/>
  <c r="E134" i="4"/>
  <c r="E135" i="4"/>
  <c r="E138" i="4"/>
  <c r="E139" i="4"/>
  <c r="E140" i="4"/>
  <c r="E141" i="4"/>
  <c r="E142" i="4"/>
  <c r="E144" i="4"/>
  <c r="E145" i="4"/>
  <c r="E146" i="4"/>
  <c r="E148" i="4"/>
  <c r="E149" i="4"/>
  <c r="E150" i="4"/>
  <c r="E151" i="4"/>
  <c r="E152" i="4"/>
  <c r="E153" i="4"/>
  <c r="E154" i="4"/>
  <c r="E156" i="4"/>
  <c r="E157" i="4"/>
  <c r="E158" i="4"/>
  <c r="E132" i="4" l="1"/>
  <c r="E124" i="4"/>
  <c r="E127" i="4"/>
  <c r="E32" i="4"/>
  <c r="E29" i="4" s="1"/>
  <c r="E28" i="4" s="1"/>
  <c r="E58" i="4"/>
  <c r="E52" i="4"/>
  <c r="E46" i="4"/>
  <c r="E43" i="4"/>
  <c r="E38" i="4"/>
  <c r="E155" i="4"/>
  <c r="E143" i="4"/>
  <c r="E101" i="4"/>
  <c r="E86" i="4" s="1"/>
  <c r="E69" i="4"/>
  <c r="E107" i="4"/>
  <c r="E61" i="4"/>
  <c r="E147" i="4"/>
  <c r="E137" i="4"/>
  <c r="E136" i="4" s="1"/>
  <c r="E114" i="4"/>
  <c r="E68" i="4" l="1"/>
  <c r="E37" i="4"/>
  <c r="E27" i="4" s="1"/>
  <c r="E122" i="4"/>
  <c r="E67" i="4" l="1"/>
  <c r="E159" i="4" s="1"/>
  <c r="G165" i="4" l="1"/>
  <c r="G166" i="4"/>
  <c r="G168" i="4"/>
  <c r="G169" i="4"/>
  <c r="G170" i="4"/>
  <c r="G172" i="4"/>
  <c r="G173" i="4"/>
  <c r="G174" i="4"/>
  <c r="G176" i="4"/>
  <c r="G177" i="4"/>
  <c r="G178" i="4"/>
  <c r="G179" i="4"/>
  <c r="G180" i="4"/>
  <c r="G181" i="4"/>
  <c r="G182" i="4"/>
  <c r="G183" i="4"/>
  <c r="G188" i="4"/>
  <c r="G189" i="4"/>
  <c r="G190" i="4"/>
  <c r="G191" i="4"/>
  <c r="G192" i="4"/>
  <c r="G194" i="4"/>
  <c r="G195" i="4"/>
  <c r="G196" i="4"/>
  <c r="G199" i="4"/>
  <c r="G209" i="4"/>
  <c r="G210" i="4"/>
  <c r="G213" i="4"/>
  <c r="G214" i="4"/>
  <c r="G217" i="4"/>
  <c r="G218" i="4"/>
  <c r="G219" i="4"/>
  <c r="G221" i="4"/>
  <c r="G224" i="4"/>
  <c r="G225" i="4"/>
  <c r="G226" i="4"/>
  <c r="G227" i="4"/>
  <c r="G228" i="4"/>
  <c r="G229" i="4"/>
  <c r="G230" i="4"/>
  <c r="G231" i="4"/>
  <c r="G232" i="4"/>
  <c r="G233" i="4"/>
  <c r="G235" i="4"/>
  <c r="G236" i="4"/>
  <c r="G237" i="4"/>
  <c r="G241" i="4"/>
  <c r="G242" i="4"/>
  <c r="G243" i="4"/>
  <c r="G246" i="4"/>
  <c r="G247" i="4"/>
  <c r="G248" i="4"/>
  <c r="G252" i="4"/>
  <c r="G253" i="4"/>
  <c r="G255" i="4"/>
  <c r="G256" i="4"/>
  <c r="G257" i="4"/>
  <c r="G258" i="4"/>
  <c r="G259" i="4"/>
  <c r="G261" i="4"/>
  <c r="G262" i="4"/>
  <c r="G263" i="4"/>
  <c r="G264" i="4"/>
  <c r="G265" i="4"/>
  <c r="G267" i="4"/>
  <c r="G268" i="4"/>
  <c r="G269" i="4"/>
  <c r="G271" i="4"/>
  <c r="G272" i="4"/>
  <c r="G274" i="4"/>
  <c r="G275" i="4"/>
  <c r="G276" i="4"/>
  <c r="G277" i="4"/>
  <c r="G278" i="4"/>
  <c r="G280" i="4"/>
  <c r="G281" i="4"/>
  <c r="G282" i="4"/>
  <c r="G286" i="4"/>
  <c r="G287" i="4"/>
  <c r="G289" i="4"/>
  <c r="G290" i="4"/>
  <c r="G294" i="4"/>
  <c r="G295" i="4"/>
  <c r="G296" i="4"/>
  <c r="G302" i="4"/>
  <c r="G303" i="4"/>
  <c r="G304" i="4"/>
  <c r="G305" i="4"/>
  <c r="G307" i="4"/>
  <c r="G308" i="4"/>
  <c r="G310" i="4"/>
  <c r="G311" i="4"/>
  <c r="G313" i="4"/>
  <c r="G317" i="4"/>
  <c r="G320" i="4"/>
  <c r="G321" i="4"/>
  <c r="G322" i="4"/>
  <c r="G324" i="4"/>
  <c r="G325" i="4"/>
  <c r="G326" i="4"/>
  <c r="G327" i="4"/>
  <c r="G328" i="4"/>
  <c r="G329" i="4"/>
  <c r="G330" i="4"/>
  <c r="G331" i="4"/>
  <c r="G334" i="4"/>
  <c r="G335" i="4"/>
  <c r="G337" i="4"/>
  <c r="G338" i="4"/>
  <c r="G339" i="4"/>
  <c r="G341" i="4"/>
  <c r="G342" i="4"/>
  <c r="G344" i="4"/>
  <c r="G347" i="4"/>
  <c r="G348" i="4"/>
  <c r="G350" i="4"/>
  <c r="G351" i="4"/>
  <c r="G354" i="4"/>
  <c r="G355" i="4"/>
  <c r="G358" i="4"/>
  <c r="G359" i="4"/>
  <c r="G360" i="4"/>
  <c r="G362" i="4"/>
  <c r="G364" i="4"/>
  <c r="G365" i="4"/>
  <c r="G366" i="4"/>
  <c r="G368" i="4"/>
  <c r="G369" i="4"/>
  <c r="G371" i="4"/>
  <c r="G373" i="4"/>
  <c r="G374" i="4"/>
  <c r="G375" i="4"/>
  <c r="G377" i="4"/>
  <c r="G379" i="4"/>
  <c r="G381" i="4"/>
  <c r="G386" i="4"/>
  <c r="G387" i="4"/>
  <c r="G394" i="4"/>
  <c r="G398" i="4"/>
  <c r="G402" i="4"/>
  <c r="G407" i="4"/>
  <c r="G411" i="4"/>
  <c r="G416" i="4"/>
  <c r="G420" i="4"/>
  <c r="G425" i="4"/>
  <c r="G429" i="4"/>
  <c r="G432" i="4"/>
  <c r="G436" i="4"/>
  <c r="G437" i="4"/>
  <c r="G442" i="4"/>
  <c r="G443" i="4"/>
  <c r="G450" i="4"/>
  <c r="G451" i="4"/>
  <c r="G452" i="4"/>
  <c r="G453" i="4"/>
  <c r="G454" i="4"/>
  <c r="G455" i="4"/>
  <c r="G456" i="4"/>
  <c r="G457" i="4"/>
  <c r="G459" i="4"/>
  <c r="G460" i="4"/>
  <c r="G461" i="4"/>
  <c r="G462" i="4"/>
  <c r="G463" i="4"/>
  <c r="G464" i="4"/>
  <c r="G467" i="4"/>
  <c r="G468" i="4"/>
  <c r="G469" i="4"/>
  <c r="G470" i="4"/>
  <c r="G471" i="4"/>
  <c r="G473" i="4"/>
  <c r="G474" i="4"/>
  <c r="G476" i="4"/>
  <c r="G477" i="4"/>
  <c r="G478" i="4"/>
  <c r="G479" i="4"/>
  <c r="G480" i="4"/>
  <c r="G481" i="4"/>
  <c r="G483" i="4"/>
  <c r="G484" i="4"/>
  <c r="G485" i="4"/>
  <c r="G486" i="4"/>
  <c r="G487" i="4"/>
  <c r="G488" i="4"/>
  <c r="G489" i="4"/>
  <c r="G490" i="4"/>
  <c r="G491" i="4"/>
  <c r="G492" i="4"/>
  <c r="G506" i="4"/>
  <c r="G507" i="4"/>
  <c r="G510" i="4"/>
  <c r="G511" i="4"/>
  <c r="G515" i="4"/>
  <c r="G545" i="4"/>
  <c r="G547" i="4"/>
  <c r="G548" i="4"/>
  <c r="G551" i="4"/>
  <c r="G552" i="4"/>
  <c r="G554" i="4"/>
  <c r="G556" i="4"/>
  <c r="G557" i="4"/>
  <c r="G558" i="4"/>
  <c r="G559" i="4"/>
  <c r="G560" i="4"/>
  <c r="G561" i="4"/>
  <c r="G562" i="4"/>
  <c r="G563" i="4"/>
  <c r="G565" i="4"/>
  <c r="G566" i="4"/>
  <c r="G568" i="4"/>
  <c r="G569" i="4"/>
  <c r="G570" i="4"/>
  <c r="G571" i="4"/>
  <c r="G572" i="4"/>
  <c r="G573" i="4"/>
  <c r="G574" i="4"/>
  <c r="G575" i="4"/>
  <c r="G580" i="4"/>
  <c r="G581" i="4"/>
  <c r="G582" i="4"/>
  <c r="G583" i="4"/>
  <c r="G585" i="4"/>
  <c r="G586" i="4"/>
  <c r="G587" i="4"/>
  <c r="G441" i="4" l="1"/>
  <c r="G249" i="4"/>
  <c r="G239" i="4"/>
  <c r="G216" i="4"/>
  <c r="G198" i="4"/>
  <c r="G555" i="4"/>
  <c r="G553" i="4" s="1"/>
  <c r="G197" i="4"/>
  <c r="G508" i="4"/>
  <c r="G385" i="4"/>
  <c r="G367" i="4"/>
  <c r="G316" i="4"/>
  <c r="G285" i="4"/>
  <c r="G220" i="4"/>
  <c r="G212" i="4"/>
  <c r="G211" i="4" s="1"/>
  <c r="G584" i="4"/>
  <c r="G435" i="4"/>
  <c r="G297" i="4"/>
  <c r="G283" i="4"/>
  <c r="G279" i="4" s="1"/>
  <c r="G567" i="4"/>
  <c r="G564" i="4" s="1"/>
  <c r="G550" i="4"/>
  <c r="G505" i="4"/>
  <c r="G475" i="4"/>
  <c r="G472" i="4"/>
  <c r="G466" i="4" s="1"/>
  <c r="G447" i="4"/>
  <c r="G446" i="4"/>
  <c r="G444" i="4"/>
  <c r="G423" i="4"/>
  <c r="G409" i="4"/>
  <c r="G406" i="4"/>
  <c r="G401" i="4"/>
  <c r="G393" i="4"/>
  <c r="G384" i="4"/>
  <c r="G372" i="4"/>
  <c r="G361" i="4"/>
  <c r="G352" i="4"/>
  <c r="G349" i="4" s="1"/>
  <c r="G346" i="4"/>
  <c r="G340" i="4"/>
  <c r="G336" i="4"/>
  <c r="G254" i="4"/>
  <c r="G244" i="4"/>
  <c r="G240" i="4" s="1"/>
  <c r="G207" i="4"/>
  <c r="G206" i="4"/>
  <c r="G205" i="4"/>
  <c r="G187" i="4"/>
  <c r="G185" i="4"/>
  <c r="G439" i="4"/>
  <c r="G418" i="4"/>
  <c r="G415" i="4"/>
  <c r="G410" i="4"/>
  <c r="G396" i="4"/>
  <c r="G392" i="4"/>
  <c r="G391" i="4" s="1"/>
  <c r="G376" i="4"/>
  <c r="G363" i="4"/>
  <c r="G318" i="4"/>
  <c r="G300" i="4"/>
  <c r="G299" i="4"/>
  <c r="G273" i="4"/>
  <c r="G223" i="4"/>
  <c r="G222" i="4"/>
  <c r="G208" i="4"/>
  <c r="G579" i="4"/>
  <c r="G588" i="4" s="1"/>
  <c r="G509" i="4"/>
  <c r="G458" i="4"/>
  <c r="G431" i="4"/>
  <c r="G427" i="4"/>
  <c r="G424" i="4"/>
  <c r="G419" i="4"/>
  <c r="G405" i="4"/>
  <c r="G382" i="4"/>
  <c r="G380" i="4" s="1"/>
  <c r="G345" i="4"/>
  <c r="G343" i="4"/>
  <c r="G315" i="4"/>
  <c r="G314" i="4"/>
  <c r="G306" i="4"/>
  <c r="G301" i="4" s="1"/>
  <c r="G298" i="4"/>
  <c r="G292" i="4"/>
  <c r="G288" i="4"/>
  <c r="G270" i="4"/>
  <c r="G266" i="4" s="1"/>
  <c r="G260" i="4"/>
  <c r="G251" i="4"/>
  <c r="G238" i="4"/>
  <c r="G175" i="4"/>
  <c r="G171" i="4"/>
  <c r="G167" i="4"/>
  <c r="G482" i="4"/>
  <c r="G449" i="4"/>
  <c r="G440" i="4"/>
  <c r="G438" i="4" s="1"/>
  <c r="G434" i="4"/>
  <c r="G428" i="4"/>
  <c r="G414" i="4"/>
  <c r="G400" i="4"/>
  <c r="G399" i="4" s="1"/>
  <c r="G397" i="4"/>
  <c r="G323" i="4"/>
  <c r="G319" i="4"/>
  <c r="G291" i="4"/>
  <c r="G245" i="4"/>
  <c r="G200" i="4"/>
  <c r="G234" i="4" l="1"/>
  <c r="G193" i="4"/>
  <c r="G413" i="4"/>
  <c r="G293" i="4"/>
  <c r="G333" i="4"/>
  <c r="G370" i="4"/>
  <c r="G549" i="4"/>
  <c r="G546" i="4" s="1"/>
  <c r="G433" i="4"/>
  <c r="G430" i="4" s="1"/>
  <c r="G404" i="4"/>
  <c r="G383" i="4"/>
  <c r="G378" i="4" s="1"/>
  <c r="G215" i="4"/>
  <c r="G284" i="4"/>
  <c r="G312" i="4"/>
  <c r="G309" i="4" s="1"/>
  <c r="G445" i="4"/>
  <c r="G426" i="4"/>
  <c r="G417" i="4"/>
  <c r="G204" i="4"/>
  <c r="G203" i="4" s="1"/>
  <c r="G408" i="4"/>
  <c r="G448" i="4"/>
  <c r="G395" i="4"/>
  <c r="G250" i="4"/>
  <c r="G422" i="4"/>
  <c r="G184" i="4"/>
  <c r="G465" i="4"/>
  <c r="G412" i="4" l="1"/>
  <c r="G403" i="4"/>
  <c r="G421" i="4"/>
  <c r="G202" i="4"/>
  <c r="G544" i="4"/>
  <c r="G390" i="4"/>
  <c r="G389" i="4" s="1"/>
  <c r="G388" i="4" l="1"/>
  <c r="T32" i="7" l="1"/>
  <c r="T26" i="7"/>
  <c r="T12" i="7"/>
  <c r="T10" i="7"/>
  <c r="T11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7" i="7"/>
  <c r="T28" i="7"/>
  <c r="T29" i="7"/>
  <c r="T30" i="7"/>
  <c r="T31" i="7"/>
  <c r="T33" i="7"/>
  <c r="T34" i="7"/>
  <c r="T35" i="7"/>
  <c r="T36" i="7"/>
  <c r="T9" i="7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6" i="8"/>
  <c r="J46" i="8"/>
  <c r="T32" i="8"/>
  <c r="T46" i="8" l="1"/>
  <c r="S46" i="8" l="1"/>
  <c r="R46" i="8"/>
  <c r="Q46" i="8"/>
  <c r="P46" i="8"/>
  <c r="O46" i="8"/>
  <c r="N46" i="8"/>
  <c r="M46" i="8"/>
  <c r="L46" i="8"/>
  <c r="K46" i="8"/>
  <c r="I46" i="8"/>
  <c r="H46" i="8"/>
  <c r="G46" i="8"/>
  <c r="F46" i="8"/>
  <c r="E46" i="8"/>
  <c r="D46" i="8"/>
  <c r="T37" i="7"/>
  <c r="R37" i="7"/>
  <c r="P37" i="7"/>
  <c r="L37" i="7"/>
  <c r="J37" i="7"/>
  <c r="H37" i="7"/>
  <c r="F37" i="7"/>
  <c r="D37" i="7"/>
  <c r="G357" i="4" l="1"/>
  <c r="G356" i="4" s="1"/>
  <c r="G353" i="4" s="1"/>
  <c r="G332" i="4" l="1"/>
  <c r="G201" i="4" s="1"/>
  <c r="G31" i="4" l="1"/>
  <c r="G33" i="4"/>
  <c r="G34" i="4"/>
  <c r="G35" i="4"/>
  <c r="G40" i="4"/>
  <c r="G41" i="4"/>
  <c r="G44" i="4"/>
  <c r="G45" i="4"/>
  <c r="G47" i="4"/>
  <c r="G49" i="4"/>
  <c r="G50" i="4"/>
  <c r="G51" i="4"/>
  <c r="G57" i="4"/>
  <c r="G59" i="4"/>
  <c r="G60" i="4"/>
  <c r="G62" i="4"/>
  <c r="G63" i="4"/>
  <c r="G64" i="4"/>
  <c r="G65" i="4"/>
  <c r="G66" i="4"/>
  <c r="G75" i="4"/>
  <c r="G76" i="4"/>
  <c r="G77" i="4"/>
  <c r="G78" i="4"/>
  <c r="G79" i="4"/>
  <c r="G80" i="4"/>
  <c r="G81" i="4"/>
  <c r="G82" i="4"/>
  <c r="G83" i="4"/>
  <c r="G85" i="4"/>
  <c r="G91" i="4"/>
  <c r="G92" i="4"/>
  <c r="G93" i="4"/>
  <c r="G94" i="4"/>
  <c r="G95" i="4"/>
  <c r="G96" i="4"/>
  <c r="G97" i="4"/>
  <c r="G98" i="4"/>
  <c r="G99" i="4"/>
  <c r="G102" i="4"/>
  <c r="G104" i="4"/>
  <c r="G105" i="4"/>
  <c r="G106" i="4"/>
  <c r="G108" i="4"/>
  <c r="G109" i="4"/>
  <c r="G110" i="4"/>
  <c r="G111" i="4"/>
  <c r="G112" i="4"/>
  <c r="G121" i="4"/>
  <c r="G125" i="4"/>
  <c r="G126" i="4"/>
  <c r="G128" i="4"/>
  <c r="G129" i="4"/>
  <c r="G134" i="4"/>
  <c r="G138" i="4"/>
  <c r="G139" i="4"/>
  <c r="G140" i="4"/>
  <c r="G141" i="4"/>
  <c r="G146" i="4"/>
  <c r="G154" i="4"/>
  <c r="G496" i="4"/>
  <c r="G500" i="4"/>
  <c r="G501" i="4"/>
  <c r="G502" i="4"/>
  <c r="G503" i="4"/>
  <c r="G504" i="4"/>
  <c r="G514" i="4"/>
  <c r="G519" i="4"/>
  <c r="G521" i="4"/>
  <c r="G523" i="4"/>
  <c r="G524" i="4"/>
  <c r="G526" i="4"/>
  <c r="G527" i="4"/>
  <c r="G528" i="4"/>
  <c r="G529" i="4"/>
  <c r="G530" i="4"/>
  <c r="G531" i="4"/>
  <c r="G532" i="4"/>
  <c r="G534" i="4"/>
  <c r="G536" i="4"/>
  <c r="G537" i="4"/>
  <c r="G538" i="4"/>
  <c r="G539" i="4"/>
  <c r="G540" i="4"/>
  <c r="G541" i="4"/>
  <c r="G542" i="4"/>
  <c r="G543" i="4"/>
  <c r="G32" i="4" l="1"/>
  <c r="G497" i="4"/>
  <c r="G156" i="4"/>
  <c r="G137" i="4"/>
  <c r="G43" i="4"/>
  <c r="G525" i="4"/>
  <c r="G522" i="4" s="1"/>
  <c r="G107" i="4"/>
  <c r="G39" i="4"/>
  <c r="G516" i="4"/>
  <c r="G124" i="4"/>
  <c r="G58" i="4"/>
  <c r="G535" i="4"/>
  <c r="G533" i="4" s="1"/>
  <c r="G499" i="4"/>
  <c r="G498" i="4"/>
  <c r="G61" i="4"/>
  <c r="G48" i="4"/>
  <c r="G46" i="4" s="1"/>
  <c r="E58" i="1"/>
  <c r="E104" i="1"/>
  <c r="E112" i="1"/>
  <c r="E114" i="1"/>
  <c r="E115" i="1"/>
  <c r="E586" i="4"/>
  <c r="E584" i="4" s="1"/>
  <c r="E117" i="1"/>
  <c r="E13" i="1"/>
  <c r="E14" i="1"/>
  <c r="E15" i="1"/>
  <c r="G42" i="4"/>
  <c r="G53" i="4"/>
  <c r="E20" i="1"/>
  <c r="G54" i="4"/>
  <c r="E22" i="1"/>
  <c r="G56" i="4"/>
  <c r="E23" i="1"/>
  <c r="G72" i="4"/>
  <c r="G73" i="4"/>
  <c r="G74" i="4"/>
  <c r="G87" i="4"/>
  <c r="G89" i="4"/>
  <c r="G90" i="4"/>
  <c r="G100" i="4"/>
  <c r="G103" i="4"/>
  <c r="G101" i="4" s="1"/>
  <c r="G115" i="4"/>
  <c r="G116" i="4"/>
  <c r="G117" i="4"/>
  <c r="G118" i="4"/>
  <c r="G119" i="4"/>
  <c r="G120" i="4"/>
  <c r="G123" i="4"/>
  <c r="G131" i="4"/>
  <c r="G133" i="4"/>
  <c r="G144" i="4"/>
  <c r="G145" i="4"/>
  <c r="G148" i="4"/>
  <c r="G149" i="4"/>
  <c r="G150" i="4"/>
  <c r="G151" i="4"/>
  <c r="G152" i="4"/>
  <c r="G153" i="4"/>
  <c r="E33" i="1"/>
  <c r="G157" i="4"/>
  <c r="G158" i="4"/>
  <c r="E95" i="1"/>
  <c r="E101" i="1"/>
  <c r="C15" i="13" l="1"/>
  <c r="C16" i="13" s="1"/>
  <c r="C13" i="13"/>
  <c r="C14" i="13" s="1"/>
  <c r="C8" i="13"/>
  <c r="C7" i="13"/>
  <c r="G30" i="4"/>
  <c r="G29" i="4" s="1"/>
  <c r="E588" i="4"/>
  <c r="G36" i="4"/>
  <c r="G520" i="4"/>
  <c r="G142" i="4"/>
  <c r="G136" i="4" s="1"/>
  <c r="G135" i="4"/>
  <c r="G132" i="4" s="1"/>
  <c r="G495" i="4"/>
  <c r="G88" i="4"/>
  <c r="G86" i="4" s="1"/>
  <c r="G155" i="4"/>
  <c r="G114" i="4"/>
  <c r="G84" i="4"/>
  <c r="G55" i="4"/>
  <c r="G38" i="4"/>
  <c r="G37" i="4" s="1"/>
  <c r="G143" i="4"/>
  <c r="G130" i="4"/>
  <c r="G127" i="4" s="1"/>
  <c r="G147" i="4"/>
  <c r="G113" i="4"/>
  <c r="G71" i="4"/>
  <c r="G70" i="4"/>
  <c r="E47" i="1"/>
  <c r="E43" i="1"/>
  <c r="E31" i="1"/>
  <c r="E116" i="1"/>
  <c r="E16" i="1"/>
  <c r="E28" i="1"/>
  <c r="E62" i="1"/>
  <c r="E79" i="1"/>
  <c r="E52" i="1"/>
  <c r="E96" i="1"/>
  <c r="E75" i="1"/>
  <c r="E57" i="1"/>
  <c r="E32" i="1"/>
  <c r="E25" i="1"/>
  <c r="E24" i="1"/>
  <c r="E17" i="1"/>
  <c r="E84" i="1"/>
  <c r="E83" i="1"/>
  <c r="E82" i="1"/>
  <c r="E51" i="1"/>
  <c r="E49" i="1"/>
  <c r="E46" i="1"/>
  <c r="E21" i="1"/>
  <c r="E19" i="1"/>
  <c r="E113" i="1"/>
  <c r="E164" i="4"/>
  <c r="E163" i="4" s="1"/>
  <c r="E162" i="4" s="1"/>
  <c r="G518" i="4" l="1"/>
  <c r="G576" i="4" s="1"/>
  <c r="G28" i="4"/>
  <c r="C22" i="13"/>
  <c r="C17" i="13"/>
  <c r="C21" i="13"/>
  <c r="C6" i="13"/>
  <c r="C9" i="13" s="1"/>
  <c r="G164" i="4"/>
  <c r="G163" i="4" s="1"/>
  <c r="G162" i="4" s="1"/>
  <c r="G161" i="4" s="1"/>
  <c r="G493" i="4" s="1"/>
  <c r="E161" i="4"/>
  <c r="E493" i="4" s="1"/>
  <c r="E577" i="4" s="1"/>
  <c r="E589" i="4" s="1"/>
  <c r="G52" i="4"/>
  <c r="G27" i="4" s="1"/>
  <c r="G512" i="4"/>
  <c r="G122" i="4"/>
  <c r="G69" i="4"/>
  <c r="G68" i="4" s="1"/>
  <c r="E45" i="1"/>
  <c r="E63" i="1"/>
  <c r="E50" i="1"/>
  <c r="E10" i="1"/>
  <c r="E44" i="1"/>
  <c r="E54" i="1"/>
  <c r="E53" i="1"/>
  <c r="E76" i="1"/>
  <c r="E56" i="1"/>
  <c r="E67" i="1"/>
  <c r="E40" i="1"/>
  <c r="E34" i="1"/>
  <c r="E91" i="1"/>
  <c r="E64" i="1"/>
  <c r="E30" i="1"/>
  <c r="E90" i="1"/>
  <c r="E97" i="1"/>
  <c r="E29" i="1"/>
  <c r="E105" i="1"/>
  <c r="E12" i="1"/>
  <c r="E81" i="1"/>
  <c r="E61" i="1"/>
  <c r="E68" i="1"/>
  <c r="E71" i="1"/>
  <c r="E73" i="1"/>
  <c r="E66" i="1"/>
  <c r="E42" i="1"/>
  <c r="E48" i="1"/>
  <c r="E102" i="1"/>
  <c r="E74" i="1"/>
  <c r="E78" i="1"/>
  <c r="E18" i="1"/>
  <c r="E111" i="1"/>
  <c r="E55" i="1"/>
  <c r="C23" i="13" l="1"/>
  <c r="C24" i="13" s="1"/>
  <c r="E92" i="1"/>
  <c r="G67" i="4"/>
  <c r="G159" i="4" s="1"/>
  <c r="G577" i="4" s="1"/>
  <c r="G589" i="4" s="1"/>
  <c r="E60" i="1"/>
  <c r="E59" i="1" s="1"/>
  <c r="E70" i="1"/>
  <c r="E77" i="1"/>
  <c r="E72" i="1"/>
  <c r="E69" i="1"/>
  <c r="E100" i="1"/>
  <c r="E80" i="1"/>
  <c r="E11" i="1"/>
  <c r="E9" i="1" s="1"/>
  <c r="E103" i="1"/>
  <c r="E118" i="1"/>
  <c r="E41" i="1"/>
  <c r="E27" i="1" l="1"/>
  <c r="E26" i="1" s="1"/>
  <c r="E65" i="1"/>
  <c r="E39" i="1"/>
  <c r="E106" i="1"/>
  <c r="E35" i="1" l="1"/>
  <c r="E38" i="1"/>
  <c r="D192" i="4"/>
  <c r="D191" i="4"/>
  <c r="D190" i="4"/>
  <c r="D189" i="4"/>
  <c r="D188" i="4"/>
  <c r="D187" i="4"/>
  <c r="D185" i="4"/>
  <c r="E85" i="1" l="1"/>
  <c r="D492" i="4"/>
  <c r="E87" i="1" l="1"/>
  <c r="D113" i="4"/>
  <c r="D586" i="4"/>
  <c r="D587" i="4"/>
  <c r="D117" i="1" s="1"/>
  <c r="D585" i="4"/>
  <c r="D581" i="4"/>
  <c r="D113" i="1" s="1"/>
  <c r="D582" i="4"/>
  <c r="D114" i="1" s="1"/>
  <c r="D583" i="4"/>
  <c r="D115" i="1" s="1"/>
  <c r="F115" i="1" s="1"/>
  <c r="D580" i="4"/>
  <c r="D112" i="1" s="1"/>
  <c r="D575" i="4"/>
  <c r="D569" i="4"/>
  <c r="D570" i="4"/>
  <c r="D571" i="4"/>
  <c r="D572" i="4"/>
  <c r="D573" i="4"/>
  <c r="D574" i="4"/>
  <c r="D568" i="4"/>
  <c r="D566" i="4"/>
  <c r="D565" i="4"/>
  <c r="D560" i="4"/>
  <c r="D561" i="4"/>
  <c r="D562" i="4"/>
  <c r="D563" i="4"/>
  <c r="D559" i="4"/>
  <c r="D557" i="4"/>
  <c r="D558" i="4"/>
  <c r="D556" i="4"/>
  <c r="D554" i="4"/>
  <c r="D552" i="4"/>
  <c r="D551" i="4"/>
  <c r="D548" i="4"/>
  <c r="D547" i="4"/>
  <c r="D545" i="4"/>
  <c r="D104" i="1" s="1"/>
  <c r="D515" i="4"/>
  <c r="D96" i="1" s="1"/>
  <c r="D511" i="4"/>
  <c r="D510" i="4"/>
  <c r="D508" i="4"/>
  <c r="D507" i="4"/>
  <c r="D506" i="4"/>
  <c r="D484" i="4"/>
  <c r="D485" i="4"/>
  <c r="D486" i="4"/>
  <c r="D487" i="4"/>
  <c r="D488" i="4"/>
  <c r="D489" i="4"/>
  <c r="D490" i="4"/>
  <c r="D491" i="4"/>
  <c r="D483" i="4"/>
  <c r="D481" i="4"/>
  <c r="D480" i="4"/>
  <c r="D477" i="4"/>
  <c r="D478" i="4"/>
  <c r="D479" i="4"/>
  <c r="D476" i="4"/>
  <c r="D474" i="4"/>
  <c r="D82" i="1" s="1"/>
  <c r="D473" i="4"/>
  <c r="D472" i="4"/>
  <c r="D468" i="4"/>
  <c r="D469" i="4"/>
  <c r="D470" i="4"/>
  <c r="D471" i="4"/>
  <c r="D467" i="4"/>
  <c r="D460" i="4"/>
  <c r="D461" i="4"/>
  <c r="D462" i="4"/>
  <c r="D463" i="4"/>
  <c r="D464" i="4"/>
  <c r="D459" i="4"/>
  <c r="D451" i="4"/>
  <c r="D452" i="4"/>
  <c r="D453" i="4"/>
  <c r="D454" i="4"/>
  <c r="D455" i="4"/>
  <c r="D456" i="4"/>
  <c r="D457" i="4"/>
  <c r="D450" i="4"/>
  <c r="D447" i="4"/>
  <c r="D446" i="4"/>
  <c r="D444" i="4"/>
  <c r="D75" i="1" s="1"/>
  <c r="D443" i="4"/>
  <c r="D442" i="4"/>
  <c r="D439" i="4"/>
  <c r="D73" i="1" s="1"/>
  <c r="D437" i="4"/>
  <c r="D436" i="4"/>
  <c r="D435" i="4"/>
  <c r="D434" i="4"/>
  <c r="D432" i="4"/>
  <c r="D431" i="4"/>
  <c r="D429" i="4"/>
  <c r="D428" i="4"/>
  <c r="D427" i="4"/>
  <c r="D425" i="4"/>
  <c r="D424" i="4"/>
  <c r="D423" i="4"/>
  <c r="D420" i="4"/>
  <c r="D419" i="4"/>
  <c r="D418" i="4"/>
  <c r="D416" i="4"/>
  <c r="D415" i="4"/>
  <c r="D414" i="4"/>
  <c r="D411" i="4"/>
  <c r="D410" i="4"/>
  <c r="D409" i="4"/>
  <c r="D407" i="4"/>
  <c r="D406" i="4"/>
  <c r="D405" i="4"/>
  <c r="D402" i="4"/>
  <c r="D401" i="4"/>
  <c r="D400" i="4"/>
  <c r="D398" i="4"/>
  <c r="D397" i="4"/>
  <c r="D396" i="4"/>
  <c r="D394" i="4"/>
  <c r="D393" i="4"/>
  <c r="D392" i="4"/>
  <c r="D387" i="4"/>
  <c r="D386" i="4"/>
  <c r="D385" i="4"/>
  <c r="D384" i="4"/>
  <c r="D382" i="4"/>
  <c r="D381" i="4"/>
  <c r="D379" i="4"/>
  <c r="D377" i="4"/>
  <c r="D376" i="4"/>
  <c r="D374" i="4"/>
  <c r="D375" i="4"/>
  <c r="D373" i="4"/>
  <c r="D372" i="4"/>
  <c r="D371" i="4"/>
  <c r="D369" i="4"/>
  <c r="D368" i="4"/>
  <c r="D365" i="4"/>
  <c r="D366" i="4"/>
  <c r="D364" i="4"/>
  <c r="D362" i="4"/>
  <c r="D360" i="4"/>
  <c r="D361" i="4"/>
  <c r="D359" i="4"/>
  <c r="D358" i="4"/>
  <c r="D357" i="4"/>
  <c r="D355" i="4"/>
  <c r="D354" i="4"/>
  <c r="D352" i="4"/>
  <c r="D351" i="4"/>
  <c r="D350" i="4"/>
  <c r="D348" i="4"/>
  <c r="D347" i="4"/>
  <c r="D345" i="4"/>
  <c r="D344" i="4"/>
  <c r="D343" i="4"/>
  <c r="D342" i="4"/>
  <c r="D341" i="4"/>
  <c r="D340" i="4"/>
  <c r="D338" i="4"/>
  <c r="D339" i="4"/>
  <c r="D337" i="4"/>
  <c r="D335" i="4"/>
  <c r="D334" i="4"/>
  <c r="D331" i="4"/>
  <c r="D58" i="1" s="1"/>
  <c r="D329" i="4"/>
  <c r="D330" i="4"/>
  <c r="D328" i="4"/>
  <c r="D327" i="4"/>
  <c r="D325" i="4"/>
  <c r="D326" i="4"/>
  <c r="D324" i="4"/>
  <c r="D322" i="4"/>
  <c r="D321" i="4"/>
  <c r="D320" i="4"/>
  <c r="D318" i="4"/>
  <c r="D317" i="4"/>
  <c r="D316" i="4"/>
  <c r="D315" i="4"/>
  <c r="D314" i="4"/>
  <c r="D313" i="4"/>
  <c r="D311" i="4"/>
  <c r="D310" i="4"/>
  <c r="D308" i="4"/>
  <c r="D307" i="4"/>
  <c r="D306" i="4"/>
  <c r="D303" i="4"/>
  <c r="D304" i="4"/>
  <c r="D305" i="4"/>
  <c r="D302" i="4"/>
  <c r="D300" i="4"/>
  <c r="D299" i="4"/>
  <c r="D298" i="4"/>
  <c r="D297" i="4"/>
  <c r="D295" i="4"/>
  <c r="D296" i="4"/>
  <c r="D294" i="4"/>
  <c r="D292" i="4"/>
  <c r="D291" i="4"/>
  <c r="D290" i="4"/>
  <c r="D289" i="4"/>
  <c r="D288" i="4"/>
  <c r="D287" i="4"/>
  <c r="D286" i="4"/>
  <c r="D283" i="4"/>
  <c r="D281" i="4"/>
  <c r="D282" i="4"/>
  <c r="D280" i="4"/>
  <c r="D275" i="4"/>
  <c r="D276" i="4"/>
  <c r="D277" i="4"/>
  <c r="D278" i="4"/>
  <c r="D274" i="4"/>
  <c r="D272" i="4"/>
  <c r="D271" i="4"/>
  <c r="D270" i="4"/>
  <c r="D269" i="4"/>
  <c r="D268" i="4"/>
  <c r="D267" i="4"/>
  <c r="D262" i="4"/>
  <c r="D263" i="4"/>
  <c r="D264" i="4"/>
  <c r="D265" i="4"/>
  <c r="D261" i="4"/>
  <c r="D256" i="4"/>
  <c r="D257" i="4"/>
  <c r="D258" i="4"/>
  <c r="D259" i="4"/>
  <c r="D255" i="4"/>
  <c r="D253" i="4"/>
  <c r="D252" i="4"/>
  <c r="D251" i="4"/>
  <c r="D249" i="4"/>
  <c r="D247" i="4"/>
  <c r="D248" i="4"/>
  <c r="D246" i="4"/>
  <c r="D244" i="4"/>
  <c r="D242" i="4"/>
  <c r="D243" i="4"/>
  <c r="D241" i="4"/>
  <c r="D239" i="4"/>
  <c r="D238" i="4"/>
  <c r="D237" i="4"/>
  <c r="D236" i="4"/>
  <c r="D235" i="4"/>
  <c r="D232" i="4"/>
  <c r="D233" i="4"/>
  <c r="D225" i="4"/>
  <c r="D226" i="4"/>
  <c r="D227" i="4"/>
  <c r="D228" i="4"/>
  <c r="D229" i="4"/>
  <c r="D230" i="4"/>
  <c r="D231" i="4"/>
  <c r="D224" i="4"/>
  <c r="D222" i="4"/>
  <c r="D221" i="4"/>
  <c r="D220" i="4"/>
  <c r="D219" i="4"/>
  <c r="D218" i="4"/>
  <c r="D217" i="4"/>
  <c r="D216" i="4"/>
  <c r="D214" i="4"/>
  <c r="D213" i="4"/>
  <c r="D212" i="4"/>
  <c r="D210" i="4"/>
  <c r="D209" i="4"/>
  <c r="D208" i="4"/>
  <c r="D207" i="4"/>
  <c r="D206" i="4"/>
  <c r="D205" i="4"/>
  <c r="D200" i="4"/>
  <c r="D198" i="4"/>
  <c r="D199" i="4"/>
  <c r="D197" i="4"/>
  <c r="D196" i="4"/>
  <c r="D195" i="4"/>
  <c r="D194" i="4"/>
  <c r="D183" i="4"/>
  <c r="D182" i="4"/>
  <c r="D181" i="4"/>
  <c r="D180" i="4"/>
  <c r="D179" i="4"/>
  <c r="D178" i="4"/>
  <c r="D177" i="4"/>
  <c r="D176" i="4"/>
  <c r="D174" i="4"/>
  <c r="D173" i="4"/>
  <c r="D172" i="4"/>
  <c r="D170" i="4"/>
  <c r="D169" i="4"/>
  <c r="D168" i="4"/>
  <c r="D166" i="4"/>
  <c r="D165" i="4"/>
  <c r="D164" i="4"/>
  <c r="F82" i="1" l="1"/>
  <c r="F73" i="1"/>
  <c r="G73" i="1" s="1"/>
  <c r="F96" i="1"/>
  <c r="F113" i="1"/>
  <c r="G113" i="1" s="1"/>
  <c r="F75" i="1"/>
  <c r="G75" i="1" s="1"/>
  <c r="F104" i="1"/>
  <c r="F112" i="1"/>
  <c r="G112" i="1" s="1"/>
  <c r="F58" i="1"/>
  <c r="F114" i="1"/>
  <c r="G114" i="1" s="1"/>
  <c r="F117" i="1"/>
  <c r="E108" i="1"/>
  <c r="D543" i="4"/>
  <c r="D542" i="4"/>
  <c r="D541" i="4"/>
  <c r="D540" i="4"/>
  <c r="D539" i="4"/>
  <c r="D538" i="4"/>
  <c r="D537" i="4"/>
  <c r="D536" i="4"/>
  <c r="D534" i="4"/>
  <c r="D532" i="4"/>
  <c r="D531" i="4"/>
  <c r="D530" i="4"/>
  <c r="D529" i="4"/>
  <c r="D528" i="4"/>
  <c r="D527" i="4"/>
  <c r="D526" i="4"/>
  <c r="D524" i="4"/>
  <c r="D523" i="4"/>
  <c r="D521" i="4"/>
  <c r="D519" i="4"/>
  <c r="D101" i="1" s="1"/>
  <c r="F101" i="1" s="1"/>
  <c r="D514" i="4"/>
  <c r="D95" i="1" s="1"/>
  <c r="D504" i="4"/>
  <c r="D503" i="4"/>
  <c r="D502" i="4"/>
  <c r="D501" i="4"/>
  <c r="D500" i="4"/>
  <c r="D498" i="4"/>
  <c r="D497" i="4"/>
  <c r="D496" i="4"/>
  <c r="D158" i="4"/>
  <c r="D157" i="4"/>
  <c r="D156" i="4"/>
  <c r="D154" i="4"/>
  <c r="D33" i="1" s="1"/>
  <c r="D153" i="4"/>
  <c r="D152" i="4"/>
  <c r="D151" i="4"/>
  <c r="D150" i="4"/>
  <c r="D149" i="4"/>
  <c r="D148" i="4"/>
  <c r="D146" i="4"/>
  <c r="D145" i="4"/>
  <c r="D144" i="4"/>
  <c r="D142" i="4"/>
  <c r="D141" i="4"/>
  <c r="D140" i="4"/>
  <c r="D139" i="4"/>
  <c r="D138" i="4"/>
  <c r="D135" i="4"/>
  <c r="D134" i="4"/>
  <c r="D133" i="4"/>
  <c r="D131" i="4"/>
  <c r="D130" i="4"/>
  <c r="D129" i="4"/>
  <c r="D128" i="4"/>
  <c r="D126" i="4"/>
  <c r="D125" i="4"/>
  <c r="D123" i="4"/>
  <c r="D121" i="4"/>
  <c r="D120" i="4"/>
  <c r="D119" i="4"/>
  <c r="D118" i="4"/>
  <c r="D117" i="4"/>
  <c r="D116" i="4"/>
  <c r="D115" i="4"/>
  <c r="D112" i="4"/>
  <c r="D111" i="4"/>
  <c r="D110" i="4"/>
  <c r="D109" i="4"/>
  <c r="D108" i="4"/>
  <c r="D35" i="4"/>
  <c r="D34" i="4"/>
  <c r="D106" i="4"/>
  <c r="D105" i="4"/>
  <c r="D104" i="4"/>
  <c r="D103" i="4"/>
  <c r="D102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5" i="4"/>
  <c r="D84" i="4"/>
  <c r="D78" i="4"/>
  <c r="D79" i="4"/>
  <c r="D80" i="4"/>
  <c r="D81" i="4"/>
  <c r="D82" i="4"/>
  <c r="D83" i="4"/>
  <c r="D77" i="4"/>
  <c r="D76" i="4"/>
  <c r="D75" i="4"/>
  <c r="D74" i="4"/>
  <c r="D73" i="4"/>
  <c r="D72" i="4"/>
  <c r="D71" i="4"/>
  <c r="D70" i="4"/>
  <c r="D66" i="4"/>
  <c r="D65" i="4"/>
  <c r="D64" i="4"/>
  <c r="D63" i="4"/>
  <c r="D62" i="4"/>
  <c r="D60" i="4"/>
  <c r="D59" i="4"/>
  <c r="D57" i="4"/>
  <c r="D23" i="1" s="1"/>
  <c r="D56" i="4"/>
  <c r="D22" i="1" s="1"/>
  <c r="D55" i="4"/>
  <c r="D21" i="1" s="1"/>
  <c r="D54" i="4"/>
  <c r="D20" i="1" s="1"/>
  <c r="D53" i="4"/>
  <c r="D19" i="1" s="1"/>
  <c r="D51" i="4"/>
  <c r="D50" i="4"/>
  <c r="D49" i="4"/>
  <c r="D48" i="4"/>
  <c r="D47" i="4"/>
  <c r="D45" i="4"/>
  <c r="D44" i="4"/>
  <c r="D42" i="4"/>
  <c r="D15" i="1" s="1"/>
  <c r="D41" i="4"/>
  <c r="D14" i="1" s="1"/>
  <c r="F14" i="1" s="1"/>
  <c r="D40" i="4"/>
  <c r="D13" i="1" s="1"/>
  <c r="F13" i="1" s="1"/>
  <c r="D39" i="4"/>
  <c r="D36" i="4"/>
  <c r="D31" i="4"/>
  <c r="D30" i="4"/>
  <c r="D33" i="4"/>
  <c r="D584" i="4"/>
  <c r="D116" i="1" s="1"/>
  <c r="D579" i="4"/>
  <c r="D567" i="4"/>
  <c r="D564" i="4" s="1"/>
  <c r="D555" i="4"/>
  <c r="D553" i="4" s="1"/>
  <c r="D550" i="4"/>
  <c r="D509" i="4"/>
  <c r="D505" i="4"/>
  <c r="D482" i="4"/>
  <c r="D84" i="1" s="1"/>
  <c r="D475" i="4"/>
  <c r="D83" i="1" s="1"/>
  <c r="D466" i="4"/>
  <c r="D81" i="1" s="1"/>
  <c r="D458" i="4"/>
  <c r="D79" i="1" s="1"/>
  <c r="D449" i="4"/>
  <c r="D445" i="4"/>
  <c r="D76" i="1" s="1"/>
  <c r="D441" i="4"/>
  <c r="D433" i="4"/>
  <c r="D430" i="4" s="1"/>
  <c r="D71" i="1" s="1"/>
  <c r="D426" i="4"/>
  <c r="D422" i="4"/>
  <c r="D417" i="4"/>
  <c r="D413" i="4"/>
  <c r="D408" i="4"/>
  <c r="D404" i="4"/>
  <c r="D399" i="4"/>
  <c r="D68" i="1" s="1"/>
  <c r="D395" i="4"/>
  <c r="D67" i="1" s="1"/>
  <c r="D391" i="4"/>
  <c r="D66" i="1" s="1"/>
  <c r="D383" i="4"/>
  <c r="D380" i="4"/>
  <c r="D370" i="4"/>
  <c r="D63" i="1" s="1"/>
  <c r="D367" i="4"/>
  <c r="D62" i="1" s="1"/>
  <c r="D363" i="4"/>
  <c r="D356" i="4"/>
  <c r="D349" i="4"/>
  <c r="D346" i="4"/>
  <c r="D336" i="4"/>
  <c r="D323" i="4"/>
  <c r="D57" i="1" s="1"/>
  <c r="D319" i="4"/>
  <c r="D312" i="4"/>
  <c r="D301" i="4"/>
  <c r="D55" i="1" s="1"/>
  <c r="D293" i="4"/>
  <c r="D54" i="1" s="1"/>
  <c r="D285" i="4"/>
  <c r="D284" i="4" s="1"/>
  <c r="D53" i="1" s="1"/>
  <c r="D279" i="4"/>
  <c r="D52" i="1" s="1"/>
  <c r="D273" i="4"/>
  <c r="D51" i="1" s="1"/>
  <c r="F51" i="1" s="1"/>
  <c r="D266" i="4"/>
  <c r="D50" i="1" s="1"/>
  <c r="D260" i="4"/>
  <c r="D49" i="1" s="1"/>
  <c r="D254" i="4"/>
  <c r="D250" i="4" s="1"/>
  <c r="D48" i="1" s="1"/>
  <c r="D245" i="4"/>
  <c r="D47" i="1" s="1"/>
  <c r="D240" i="4"/>
  <c r="D46" i="1" s="1"/>
  <c r="D234" i="4"/>
  <c r="D45" i="1" s="1"/>
  <c r="D223" i="4"/>
  <c r="D215" i="4" s="1"/>
  <c r="D44" i="1" s="1"/>
  <c r="D211" i="4"/>
  <c r="D43" i="1" s="1"/>
  <c r="D204" i="4"/>
  <c r="D203" i="4" s="1"/>
  <c r="D42" i="1" s="1"/>
  <c r="D193" i="4"/>
  <c r="D40" i="1" s="1"/>
  <c r="D184" i="4"/>
  <c r="D175" i="4"/>
  <c r="D171" i="4"/>
  <c r="D167" i="4"/>
  <c r="D163" i="4" s="1"/>
  <c r="C26" i="4"/>
  <c r="F54" i="1" l="1"/>
  <c r="G54" i="1" s="1"/>
  <c r="F43" i="1"/>
  <c r="F55" i="1"/>
  <c r="G55" i="1" s="1"/>
  <c r="F76" i="1"/>
  <c r="G76" i="1" s="1"/>
  <c r="F83" i="1"/>
  <c r="G83" i="1" s="1"/>
  <c r="F116" i="1"/>
  <c r="G116" i="1" s="1"/>
  <c r="F15" i="1"/>
  <c r="G15" i="1" s="1"/>
  <c r="F19" i="1"/>
  <c r="G19" i="1" s="1"/>
  <c r="F23" i="1"/>
  <c r="G23" i="1" s="1"/>
  <c r="F46" i="1"/>
  <c r="F57" i="1"/>
  <c r="G57" i="1" s="1"/>
  <c r="F81" i="1"/>
  <c r="G81" i="1" s="1"/>
  <c r="F47" i="1"/>
  <c r="F44" i="1"/>
  <c r="G44" i="1" s="1"/>
  <c r="F48" i="1"/>
  <c r="F52" i="1"/>
  <c r="G52" i="1" s="1"/>
  <c r="F62" i="1"/>
  <c r="G62" i="1" s="1"/>
  <c r="F66" i="1"/>
  <c r="G66" i="1" s="1"/>
  <c r="F84" i="1"/>
  <c r="G84" i="1" s="1"/>
  <c r="F20" i="1"/>
  <c r="G20" i="1" s="1"/>
  <c r="F33" i="1"/>
  <c r="F95" i="1"/>
  <c r="F42" i="1"/>
  <c r="F50" i="1"/>
  <c r="G50" i="1" s="1"/>
  <c r="F68" i="1"/>
  <c r="G68" i="1" s="1"/>
  <c r="F22" i="1"/>
  <c r="G22" i="1" s="1"/>
  <c r="F40" i="1"/>
  <c r="G40" i="1" s="1"/>
  <c r="F45" i="1"/>
  <c r="F49" i="1"/>
  <c r="F53" i="1"/>
  <c r="F63" i="1"/>
  <c r="G63" i="1" s="1"/>
  <c r="F67" i="1"/>
  <c r="G67" i="1" s="1"/>
  <c r="F71" i="1"/>
  <c r="G71" i="1" s="1"/>
  <c r="F79" i="1"/>
  <c r="G79" i="1" s="1"/>
  <c r="F21" i="1"/>
  <c r="G21" i="1" s="1"/>
  <c r="E120" i="1"/>
  <c r="D107" i="4"/>
  <c r="D29" i="1" s="1"/>
  <c r="D70" i="1"/>
  <c r="D101" i="4"/>
  <c r="D86" i="4" s="1"/>
  <c r="D162" i="4"/>
  <c r="D39" i="1" s="1"/>
  <c r="D309" i="4"/>
  <c r="D56" i="1" s="1"/>
  <c r="D448" i="4"/>
  <c r="D78" i="1"/>
  <c r="D91" i="1"/>
  <c r="D588" i="4"/>
  <c r="D465" i="4"/>
  <c r="D516" i="4"/>
  <c r="D69" i="1"/>
  <c r="D38" i="4"/>
  <c r="D12" i="1"/>
  <c r="D378" i="4"/>
  <c r="D64" i="1" s="1"/>
  <c r="D440" i="4"/>
  <c r="D438" i="4" s="1"/>
  <c r="D74" i="1"/>
  <c r="D549" i="4"/>
  <c r="D546" i="4" s="1"/>
  <c r="D421" i="4"/>
  <c r="D412" i="4"/>
  <c r="D403" i="4"/>
  <c r="D390" i="4"/>
  <c r="D389" i="4" s="1"/>
  <c r="D353" i="4"/>
  <c r="D61" i="1" s="1"/>
  <c r="D333" i="4"/>
  <c r="D60" i="1" s="1"/>
  <c r="D124" i="4"/>
  <c r="D535" i="4"/>
  <c r="D533" i="4" s="1"/>
  <c r="D525" i="4"/>
  <c r="D522" i="4" s="1"/>
  <c r="D499" i="4"/>
  <c r="D495" i="4"/>
  <c r="D155" i="4"/>
  <c r="D34" i="1" s="1"/>
  <c r="D147" i="4"/>
  <c r="D32" i="1" s="1"/>
  <c r="D143" i="4"/>
  <c r="D31" i="1" s="1"/>
  <c r="D137" i="4"/>
  <c r="D136" i="4" s="1"/>
  <c r="D132" i="4"/>
  <c r="D127" i="4"/>
  <c r="D114" i="4"/>
  <c r="D28" i="1" s="1"/>
  <c r="D69" i="4"/>
  <c r="D32" i="4"/>
  <c r="D29" i="4" s="1"/>
  <c r="D43" i="4"/>
  <c r="D16" i="1" s="1"/>
  <c r="D61" i="4"/>
  <c r="D58" i="4"/>
  <c r="D24" i="1" s="1"/>
  <c r="D52" i="4"/>
  <c r="D46" i="4"/>
  <c r="D17" i="1" s="1"/>
  <c r="F28" i="1" l="1"/>
  <c r="G28" i="1" s="1"/>
  <c r="F69" i="1"/>
  <c r="G69" i="1" s="1"/>
  <c r="F39" i="1"/>
  <c r="G39" i="1" s="1"/>
  <c r="F32" i="1"/>
  <c r="G32" i="1" s="1"/>
  <c r="F61" i="1"/>
  <c r="G61" i="1" s="1"/>
  <c r="F64" i="1"/>
  <c r="G64" i="1" s="1"/>
  <c r="F78" i="1"/>
  <c r="G78" i="1" s="1"/>
  <c r="F17" i="1"/>
  <c r="F60" i="1"/>
  <c r="G60" i="1" s="1"/>
  <c r="F24" i="1"/>
  <c r="F70" i="1"/>
  <c r="G70" i="1" s="1"/>
  <c r="F16" i="1"/>
  <c r="F31" i="1"/>
  <c r="G31" i="1" s="1"/>
  <c r="F91" i="1"/>
  <c r="F34" i="1"/>
  <c r="G34" i="1" s="1"/>
  <c r="F12" i="1"/>
  <c r="G12" i="1" s="1"/>
  <c r="F74" i="1"/>
  <c r="G74" i="1" s="1"/>
  <c r="F56" i="1"/>
  <c r="G56" i="1" s="1"/>
  <c r="F29" i="1"/>
  <c r="G29" i="1" s="1"/>
  <c r="D25" i="1"/>
  <c r="D28" i="4"/>
  <c r="D10" i="1" s="1"/>
  <c r="D65" i="1"/>
  <c r="D202" i="4"/>
  <c r="D161" i="4"/>
  <c r="D90" i="1"/>
  <c r="D544" i="4"/>
  <c r="D105" i="1"/>
  <c r="D388" i="4"/>
  <c r="D332" i="4"/>
  <c r="D520" i="4"/>
  <c r="D512" i="4"/>
  <c r="D122" i="4"/>
  <c r="D30" i="1" s="1"/>
  <c r="D68" i="4"/>
  <c r="D37" i="4"/>
  <c r="F105" i="1" l="1"/>
  <c r="G105" i="1" s="1"/>
  <c r="F25" i="1"/>
  <c r="G25" i="1" s="1"/>
  <c r="F30" i="1"/>
  <c r="G30" i="1" s="1"/>
  <c r="F65" i="1"/>
  <c r="G65" i="1" s="1"/>
  <c r="F90" i="1"/>
  <c r="G90" i="1" s="1"/>
  <c r="F10" i="1"/>
  <c r="G10" i="1" s="1"/>
  <c r="D27" i="4"/>
  <c r="D201" i="4"/>
  <c r="D493" i="4" s="1"/>
  <c r="D67" i="4"/>
  <c r="D27" i="1"/>
  <c r="D518" i="4"/>
  <c r="D576" i="4" s="1"/>
  <c r="D102" i="1"/>
  <c r="F27" i="1" l="1"/>
  <c r="G27" i="1" s="1"/>
  <c r="F102" i="1"/>
  <c r="G102" i="1" s="1"/>
  <c r="D159" i="4"/>
  <c r="D577" i="4" s="1"/>
  <c r="D589" i="4" s="1"/>
  <c r="D111" i="1"/>
  <c r="D103" i="1"/>
  <c r="D100" i="1"/>
  <c r="D97" i="1"/>
  <c r="D92" i="1"/>
  <c r="D80" i="1"/>
  <c r="D77" i="1"/>
  <c r="D72" i="1"/>
  <c r="D59" i="1"/>
  <c r="D41" i="1"/>
  <c r="D26" i="1"/>
  <c r="D18" i="1"/>
  <c r="D11" i="1"/>
  <c r="F77" i="1" l="1"/>
  <c r="G77" i="1" s="1"/>
  <c r="F41" i="1"/>
  <c r="G41" i="1" s="1"/>
  <c r="F103" i="1"/>
  <c r="G103" i="1" s="1"/>
  <c r="F100" i="1"/>
  <c r="G100" i="1" s="1"/>
  <c r="F11" i="1"/>
  <c r="G11" i="1" s="1"/>
  <c r="F111" i="1"/>
  <c r="G111" i="1" s="1"/>
  <c r="F26" i="1"/>
  <c r="G26" i="1" s="1"/>
  <c r="F80" i="1"/>
  <c r="G80" i="1" s="1"/>
  <c r="F59" i="1"/>
  <c r="G59" i="1" s="1"/>
  <c r="F92" i="1"/>
  <c r="G92" i="1" s="1"/>
  <c r="F18" i="1"/>
  <c r="G18" i="1" s="1"/>
  <c r="F72" i="1"/>
  <c r="G72" i="1" s="1"/>
  <c r="F97" i="1"/>
  <c r="D106" i="1"/>
  <c r="D9" i="1"/>
  <c r="D38" i="1"/>
  <c r="D118" i="1"/>
  <c r="F38" i="1" l="1"/>
  <c r="G38" i="1" s="1"/>
  <c r="F106" i="1"/>
  <c r="G106" i="1" s="1"/>
  <c r="F118" i="1"/>
  <c r="G118" i="1" s="1"/>
  <c r="F9" i="1"/>
  <c r="G9" i="1" s="1"/>
  <c r="D35" i="1"/>
  <c r="D85" i="1"/>
  <c r="F35" i="1" l="1"/>
  <c r="G35" i="1" s="1"/>
  <c r="F85" i="1"/>
  <c r="G85" i="1" s="1"/>
  <c r="D87" i="1"/>
  <c r="F87" i="1" l="1"/>
  <c r="G87" i="1" s="1"/>
  <c r="D108" i="1"/>
  <c r="F108" i="1" l="1"/>
  <c r="G108" i="1" s="1"/>
  <c r="D120" i="1"/>
  <c r="F120" i="1" l="1"/>
  <c r="G120" i="1" s="1"/>
  <c r="H30" i="12"/>
  <c r="H301" i="12" s="1"/>
  <c r="H261" i="11" s="1"/>
  <c r="H262" i="11" s="1"/>
  <c r="D237" i="10" l="1"/>
  <c r="I125" i="9" s="1"/>
  <c r="D214" i="10" l="1"/>
  <c r="D340" i="10" s="1"/>
  <c r="C4" i="13"/>
  <c r="K125" i="9"/>
  <c r="L125" i="9" s="1"/>
  <c r="I126" i="9"/>
  <c r="C25" i="13" l="1"/>
  <c r="C56" i="13" s="1"/>
  <c r="I164" i="9"/>
  <c r="I172" i="9" s="1"/>
  <c r="K126" i="9"/>
  <c r="C105" i="13" s="1"/>
  <c r="C106" i="13" l="1"/>
  <c r="C110" i="13" s="1"/>
  <c r="L126" i="9"/>
  <c r="K164" i="9"/>
  <c r="L164" i="9" s="1"/>
  <c r="C112" i="13" l="1"/>
  <c r="C11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Biasutti Elisabetta</author>
  </authors>
  <commentList>
    <comment ref="D16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Biasutti Elisabetta:</t>
        </r>
        <r>
          <rPr>
            <sz val="9"/>
            <color indexed="81"/>
            <rFont val="Tahoma"/>
            <family val="2"/>
          </rPr>
          <t xml:space="preserve">
tolto D184 che era sommato doppio
</t>
        </r>
      </text>
    </comment>
  </commentList>
</comments>
</file>

<file path=xl/sharedStrings.xml><?xml version="1.0" encoding="utf-8"?>
<sst xmlns="http://schemas.openxmlformats.org/spreadsheetml/2006/main" count="5612" uniqueCount="3526">
  <si>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</si>
  <si>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</si>
  <si>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</si>
  <si>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</si>
  <si>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</si>
  <si>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</si>
  <si>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</si>
  <si>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</si>
  <si>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</si>
  <si>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</si>
  <si>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</si>
  <si>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</si>
  <si>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</si>
  <si>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</si>
  <si>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</si>
  <si>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</si>
  <si>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</si>
  <si>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</si>
  <si>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</si>
  <si>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</si>
  <si>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</si>
  <si>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</si>
  <si>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</si>
  <si>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</si>
  <si>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</si>
  <si>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</si>
  <si>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</si>
  <si>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</si>
  <si>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</si>
  <si>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</si>
  <si>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</si>
  <si>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</si>
  <si>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</si>
  <si>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</si>
  <si>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</si>
  <si>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</si>
  <si>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</si>
  <si>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</si>
  <si>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</si>
  <si>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</si>
  <si>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</si>
  <si>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</si>
  <si>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</si>
  <si>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</si>
  <si>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</si>
  <si>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</si>
  <si>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</si>
  <si>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</si>
  <si>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</si>
  <si>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</si>
  <si>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</si>
  <si>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</si>
  <si>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</si>
  <si>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</si>
  <si>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</si>
  <si>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</si>
  <si>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</si>
  <si>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</si>
  <si>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</si>
  <si>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</si>
  <si>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</si>
  <si>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</si>
  <si>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</si>
  <si>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</si>
  <si>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</si>
  <si>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</si>
  <si>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</si>
  <si>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</si>
  <si>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</si>
  <si>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</si>
  <si>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</si>
  <si>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</si>
  <si>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</si>
  <si>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</si>
  <si>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</si>
  <si>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</si>
  <si>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</si>
  <si>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</si>
  <si>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</si>
  <si>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</si>
  <si>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</si>
  <si>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</si>
  <si>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</si>
  <si>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</si>
  <si>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</si>
  <si>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</si>
  <si>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</si>
  <si>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</si>
  <si>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</si>
  <si>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</si>
  <si>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</si>
  <si>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</si>
  <si>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</si>
  <si>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</si>
  <si>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</si>
  <si>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</si>
  <si>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</si>
  <si>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</si>
  <si>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</si>
  <si>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</si>
  <si>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</si>
  <si>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</si>
  <si>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</si>
  <si>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</si>
  <si>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</si>
  <si>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</si>
  <si>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</si>
  <si>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</si>
  <si>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</si>
  <si>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</si>
  <si>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</si>
  <si>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</si>
  <si>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</si>
  <si>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</si>
  <si>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</si>
  <si>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</si>
  <si>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</si>
  <si>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</si>
  <si>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</si>
  <si>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</si>
  <si>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</si>
  <si>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</si>
  <si>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</si>
  <si>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</si>
  <si>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</si>
  <si>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</si>
  <si>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</si>
  <si>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</si>
  <si>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</si>
  <si>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</si>
  <si>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</si>
  <si>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</si>
  <si>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</si>
  <si>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</si>
  <si>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</si>
  <si>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</si>
  <si>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</si>
  <si>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</si>
  <si>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</si>
  <si>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</si>
  <si>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</si>
  <si>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</si>
  <si>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</si>
  <si>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</si>
  <si>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</si>
  <si>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Didattica</t>
  </si>
  <si>
    <t>Altri contributi da FS regionale vincolati per attività sovraziendali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</si>
  <si>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</si>
  <si>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</si>
  <si>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</si>
  <si>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</si>
  <si>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</si>
  <si>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</si>
  <si>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</si>
  <si>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</si>
  <si>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</si>
  <si>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</si>
  <si>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</si>
  <si>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</si>
  <si>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</si>
  <si>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</si>
  <si>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</si>
  <si>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</si>
  <si>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</si>
  <si>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</si>
  <si>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</si>
  <si>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</si>
  <si>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</si>
  <si>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</si>
  <si>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</si>
  <si>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</si>
  <si>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</si>
  <si>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</si>
  <si>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</si>
  <si>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</si>
  <si>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</si>
  <si>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</si>
  <si>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</si>
  <si>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</si>
  <si>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</si>
  <si>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</si>
  <si>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</si>
  <si>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</si>
  <si>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</si>
  <si>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</si>
  <si>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</si>
  <si>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</si>
  <si>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</si>
  <si>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</si>
  <si>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</si>
  <si>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</si>
  <si>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</si>
  <si>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</si>
  <si>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</si>
  <si>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</si>
  <si>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</si>
  <si>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</si>
  <si>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</si>
  <si>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</si>
  <si>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</si>
  <si>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</si>
  <si>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</si>
  <si>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</si>
  <si>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</si>
  <si>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</si>
  <si>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</si>
  <si>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</si>
  <si>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</si>
  <si>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</si>
  <si>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</si>
  <si>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</si>
  <si>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</si>
  <si>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</si>
  <si>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</si>
  <si>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</si>
  <si>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</si>
  <si>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</si>
  <si>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</si>
  <si>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</si>
  <si>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</si>
  <si>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</si>
  <si>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</si>
  <si>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</si>
  <si>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</si>
  <si>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</si>
  <si>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</si>
  <si>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</si>
  <si>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</si>
  <si>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</si>
  <si>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</si>
  <si>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</si>
  <si>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</si>
  <si>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</si>
  <si>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</si>
  <si>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</si>
  <si>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</si>
  <si>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</si>
  <si>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</si>
  <si>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</si>
  <si>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</si>
  <si>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</si>
  <si>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</si>
  <si>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</si>
  <si>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</si>
  <si>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</si>
  <si>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</si>
  <si>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</si>
  <si>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</si>
  <si>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</si>
  <si>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</si>
  <si>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</si>
  <si>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</si>
  <si>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</si>
  <si>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</si>
  <si>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</si>
  <si>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</si>
  <si>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</si>
  <si>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</si>
  <si>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</si>
  <si>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</si>
  <si>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</si>
  <si>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</si>
  <si>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</si>
  <si>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</si>
  <si>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</si>
  <si>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</si>
  <si>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</si>
  <si>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</si>
  <si>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</si>
  <si>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</si>
  <si>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</si>
  <si>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</si>
  <si>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</si>
  <si>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</si>
  <si>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</si>
  <si>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</si>
  <si>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</si>
  <si>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</si>
  <si>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</si>
  <si>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</si>
  <si>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</si>
  <si>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</si>
  <si>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</si>
  <si>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</si>
  <si>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</si>
  <si>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</si>
  <si>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</si>
  <si>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</si>
  <si>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</si>
  <si>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</si>
  <si>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</si>
  <si>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</si>
  <si>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</si>
  <si>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</si>
  <si>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</si>
  <si>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</si>
  <si>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</si>
  <si>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</si>
  <si>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</si>
  <si>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</si>
  <si>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</si>
  <si>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</si>
  <si>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</si>
  <si>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</si>
  <si>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</si>
  <si>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</si>
  <si>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</si>
  <si>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</si>
  <si>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</si>
  <si>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</si>
  <si>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</si>
  <si>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</si>
  <si>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</si>
  <si>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</si>
  <si>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</si>
  <si>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</si>
  <si>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</si>
  <si>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</si>
  <si>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</si>
  <si>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</si>
  <si>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</si>
  <si>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</si>
  <si>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</si>
  <si>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</si>
  <si>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</si>
  <si>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</si>
  <si>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</si>
  <si>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</si>
  <si>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</si>
  <si>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</si>
  <si>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</si>
  <si>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</si>
  <si>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</si>
  <si>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</si>
  <si>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</si>
  <si>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</si>
  <si>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</si>
  <si>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</si>
  <si>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</si>
  <si>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</si>
  <si>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</si>
  <si>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</si>
  <si>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</si>
  <si>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</si>
  <si>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</si>
  <si>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</si>
  <si>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</si>
  <si>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</si>
  <si>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</si>
  <si>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</si>
  <si>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</si>
  <si>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</si>
  <si>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</si>
  <si>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</si>
  <si>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</si>
  <si>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</si>
  <si>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</si>
  <si>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</si>
  <si>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</si>
  <si>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</si>
  <si>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</si>
  <si>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</si>
  <si>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</si>
  <si>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</si>
  <si>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</si>
  <si>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</si>
  <si>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</si>
  <si>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</si>
  <si>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</si>
  <si>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</si>
  <si>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</si>
  <si>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</si>
  <si>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</si>
  <si>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</si>
  <si>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</si>
  <si>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</si>
  <si>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</si>
  <si>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</si>
  <si>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</si>
  <si>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</si>
  <si>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</si>
  <si>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</si>
  <si>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</si>
  <si>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</si>
  <si>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</si>
  <si>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</si>
  <si>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</si>
  <si>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</si>
  <si>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</si>
  <si>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</si>
  <si>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</si>
  <si>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</si>
  <si>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</si>
  <si>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</si>
  <si>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</si>
  <si>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</si>
  <si>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</si>
  <si>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</si>
  <si>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</si>
  <si>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</si>
  <si>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</si>
  <si>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</si>
  <si>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</si>
  <si>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</si>
  <si>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</si>
  <si>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</si>
  <si>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</si>
  <si>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</si>
  <si>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</si>
  <si>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</si>
  <si>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</si>
  <si>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</si>
  <si>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</si>
  <si>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</si>
  <si>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</si>
  <si>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</si>
  <si>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</si>
  <si>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</si>
  <si>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</si>
  <si>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</si>
  <si>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</si>
  <si>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</si>
  <si>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</si>
  <si>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</si>
  <si>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</si>
  <si>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</si>
  <si>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</si>
  <si>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</si>
  <si>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</si>
  <si>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</si>
  <si>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</si>
  <si>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</si>
  <si>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</si>
  <si>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</si>
  <si>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</si>
  <si>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</si>
  <si>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</si>
  <si>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</si>
  <si>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</si>
  <si>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</si>
  <si>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</si>
  <si>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</si>
  <si>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</si>
  <si>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</si>
  <si>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</si>
  <si>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</si>
  <si>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</si>
  <si>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</si>
  <si>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</si>
  <si>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</si>
  <si>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</si>
  <si>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</si>
  <si>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</si>
  <si>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</si>
  <si>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</si>
  <si>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</si>
  <si>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</si>
  <si>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</si>
  <si>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</si>
  <si>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</si>
  <si>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</si>
  <si>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</si>
  <si>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</si>
  <si>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</si>
  <si>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</si>
  <si>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</si>
  <si>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</si>
  <si>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</si>
  <si>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</si>
  <si>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</si>
  <si>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</si>
  <si>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</si>
  <si>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</si>
  <si>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</si>
  <si>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</si>
  <si>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</si>
  <si>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</si>
  <si>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</si>
  <si>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</si>
  <si>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</si>
  <si>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</si>
  <si>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</si>
  <si>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</si>
  <si>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</si>
  <si>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</si>
  <si>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</si>
  <si>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</si>
  <si>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</si>
  <si>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</si>
  <si>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</si>
  <si>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</si>
  <si>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</si>
  <si>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</si>
  <si>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</si>
  <si>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</si>
  <si>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</si>
  <si>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</si>
  <si>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</si>
  <si>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</si>
  <si>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</si>
  <si>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</si>
  <si>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</si>
  <si>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</si>
  <si>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</si>
  <si>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</si>
  <si>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</si>
  <si>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</si>
  <si>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</si>
  <si>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</si>
  <si>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</si>
  <si>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</si>
  <si>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</si>
  <si>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</si>
  <si>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</si>
  <si>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</si>
  <si>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</si>
  <si>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</si>
  <si>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</si>
  <si>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</si>
  <si>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</si>
  <si>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</si>
  <si>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</si>
  <si>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</si>
  <si>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</si>
  <si>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</si>
  <si>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</si>
  <si>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</si>
  <si>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</si>
  <si>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</si>
  <si>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</si>
  <si>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</si>
  <si>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</si>
  <si>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</si>
  <si>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</si>
  <si>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</si>
  <si>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</si>
  <si>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</si>
  <si>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</si>
  <si>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</si>
  <si>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</si>
  <si>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</si>
  <si>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</si>
  <si>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</si>
  <si>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</si>
  <si>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</si>
  <si>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</si>
  <si>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</si>
  <si>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</si>
  <si>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</si>
  <si>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</si>
  <si>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</si>
  <si>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</si>
  <si>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</si>
  <si>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</si>
  <si>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</si>
  <si>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</si>
  <si>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</si>
  <si>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</si>
  <si>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</si>
  <si>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</si>
  <si>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</si>
  <si>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</si>
  <si>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</si>
  <si>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</si>
  <si>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</si>
  <si>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</si>
  <si>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</si>
  <si>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</si>
  <si>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</si>
  <si>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</si>
  <si>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</si>
  <si>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</si>
  <si>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</si>
  <si>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</si>
  <si>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</si>
  <si>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</si>
  <si>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</si>
  <si>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</si>
  <si>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</si>
  <si>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</si>
  <si>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</si>
  <si>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</si>
  <si>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</si>
  <si>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</si>
  <si>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</si>
  <si>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</si>
  <si>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</si>
  <si>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</si>
  <si>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</si>
  <si>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</si>
  <si>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</si>
  <si>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</si>
  <si>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</si>
  <si>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</si>
  <si>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</si>
  <si>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</si>
  <si>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</si>
  <si>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</si>
  <si>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</si>
  <si>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</si>
  <si>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</si>
  <si>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</si>
  <si>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</si>
  <si>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</si>
  <si>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</si>
  <si>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</si>
  <si>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</si>
  <si>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</si>
  <si>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</si>
  <si>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</si>
  <si>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</si>
  <si>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</si>
  <si>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</si>
  <si>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</si>
  <si>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</si>
  <si>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</si>
  <si>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</si>
  <si>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</si>
  <si>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</si>
  <si>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</si>
  <si>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</si>
  <si>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</si>
  <si>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</si>
  <si>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</si>
  <si>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</si>
  <si>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</si>
  <si>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</si>
  <si>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</si>
  <si>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</si>
  <si>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</si>
  <si>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</si>
  <si>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</si>
  <si>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</si>
  <si>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</si>
  <si>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</si>
  <si>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</si>
  <si>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</si>
  <si>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</si>
  <si>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</si>
  <si>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</si>
  <si>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</si>
  <si>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</si>
  <si>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</si>
  <si>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</si>
  <si>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</si>
  <si>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</si>
  <si>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</si>
  <si>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</si>
  <si>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</si>
  <si>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</si>
  <si>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</si>
  <si>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</si>
  <si>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</si>
  <si>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</si>
  <si>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</si>
  <si>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</si>
  <si>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</si>
  <si>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</si>
  <si>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</si>
  <si>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</si>
  <si>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</si>
  <si>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</si>
  <si>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</si>
  <si>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</si>
  <si>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</si>
  <si>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</si>
  <si>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</si>
  <si>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</si>
  <si>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</si>
  <si>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</si>
  <si>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</si>
  <si>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</si>
  <si>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</si>
  <si>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</si>
  <si>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</si>
  <si>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</si>
  <si>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</si>
  <si>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</si>
  <si>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</si>
  <si>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</si>
  <si>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</si>
  <si>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</si>
  <si>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</si>
  <si>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</si>
  <si>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</si>
  <si>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</si>
  <si>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</si>
  <si>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</si>
  <si>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</si>
  <si>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</si>
  <si>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</si>
  <si>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</si>
  <si>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</si>
  <si>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</si>
  <si>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</si>
  <si>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</si>
  <si>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</si>
  <si>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</si>
  <si>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</si>
  <si>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</si>
  <si>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</si>
  <si>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</si>
  <si>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</si>
  <si>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</si>
  <si>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</si>
  <si>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</si>
  <si>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</si>
  <si>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</si>
  <si>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</si>
  <si>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</si>
  <si>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</si>
  <si>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</si>
  <si>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</si>
  <si>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</si>
  <si>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</si>
  <si>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</si>
  <si>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</si>
  <si>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</si>
  <si>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</si>
  <si>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</si>
  <si>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</si>
  <si>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</si>
  <si>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</si>
  <si>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</si>
  <si>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</si>
  <si>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</si>
  <si>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</si>
  <si>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</si>
  <si>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</si>
  <si>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</si>
  <si>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</si>
  <si>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</si>
  <si>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</si>
  <si>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</si>
  <si>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</si>
  <si>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</si>
  <si>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</si>
  <si>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</si>
  <si>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</si>
  <si>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</si>
  <si>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</si>
  <si>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</si>
  <si>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</si>
  <si>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</si>
  <si>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</si>
  <si>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</si>
  <si>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</si>
  <si>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</si>
  <si>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</si>
  <si>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</si>
  <si>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</si>
  <si>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</si>
  <si>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</si>
  <si>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</si>
  <si>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</si>
  <si>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</si>
  <si>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</si>
  <si>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</si>
  <si>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</si>
  <si>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</si>
  <si>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</si>
  <si>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</si>
  <si>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</si>
  <si>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</si>
  <si>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</si>
  <si>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</si>
  <si>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</si>
  <si>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</si>
  <si>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</si>
  <si>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</si>
  <si>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</si>
  <si>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</si>
  <si>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</si>
  <si>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</si>
  <si>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</si>
  <si>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</si>
  <si>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</si>
  <si>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</si>
  <si>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</si>
  <si>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</si>
  <si>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</si>
  <si>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</si>
  <si>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</si>
  <si>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</si>
  <si>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</si>
  <si>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</si>
  <si>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</si>
  <si>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</si>
  <si>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</si>
  <si>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</si>
  <si>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</si>
  <si>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</si>
  <si>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</si>
  <si>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</si>
  <si>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</si>
  <si>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</si>
  <si>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</si>
  <si>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</si>
  <si>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</si>
  <si>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</si>
  <si>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</si>
  <si>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</si>
  <si>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</si>
  <si>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</si>
  <si>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</si>
  <si>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</si>
  <si>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</si>
  <si>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</si>
  <si>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</si>
  <si>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</si>
  <si>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</si>
  <si>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</si>
  <si>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</si>
  <si>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</si>
  <si>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</si>
  <si>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</si>
  <si>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</si>
  <si>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</si>
  <si>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</si>
  <si>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</si>
  <si>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</si>
  <si>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</si>
  <si>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</si>
  <si>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</si>
  <si>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</si>
  <si>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</si>
  <si>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</si>
  <si>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</si>
  <si>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</si>
  <si>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</si>
  <si>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</si>
  <si>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</si>
  <si>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</si>
  <si>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</si>
  <si>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</si>
  <si>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</si>
  <si>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</si>
  <si>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</si>
  <si>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</si>
  <si>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</si>
  <si>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</si>
  <si>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</si>
  <si>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</si>
  <si>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</si>
  <si>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</si>
  <si>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</si>
  <si>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</si>
  <si>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</si>
  <si>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</si>
  <si>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</si>
  <si>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</si>
  <si>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</si>
  <si>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</si>
  <si>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</si>
  <si>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</si>
  <si>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</si>
  <si>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</si>
  <si>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</si>
  <si>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</si>
  <si>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</si>
  <si>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</si>
  <si>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</si>
  <si>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</si>
  <si>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</si>
  <si>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</si>
  <si>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</si>
  <si>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</si>
  <si>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</si>
  <si>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</si>
  <si>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</si>
  <si>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</si>
  <si>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</si>
  <si>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</si>
  <si>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</si>
  <si>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</si>
  <si>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</si>
  <si>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</si>
  <si>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</si>
  <si>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</si>
  <si>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</si>
  <si>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</si>
  <si>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</si>
  <si>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</si>
  <si>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</si>
  <si>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</si>
  <si>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</si>
  <si>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</si>
  <si>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</si>
  <si>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</si>
  <si>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</si>
  <si>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</si>
  <si>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</si>
  <si>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</si>
  <si>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</si>
  <si>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</si>
  <si>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</si>
  <si>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</si>
  <si>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</si>
  <si>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</si>
  <si>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</si>
  <si>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</si>
  <si>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</si>
  <si>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</si>
  <si>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</si>
  <si>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</si>
  <si>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</si>
  <si>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</si>
  <si>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</si>
  <si>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</si>
  <si>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</si>
  <si>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</si>
  <si>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</si>
  <si>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</si>
  <si>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</si>
  <si>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</si>
  <si>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</si>
  <si>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</si>
  <si>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</si>
  <si>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</si>
  <si>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</si>
  <si>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</si>
  <si>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</si>
  <si>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</si>
  <si>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</si>
  <si>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</si>
  <si>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</si>
  <si>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</si>
  <si>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</si>
  <si>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</si>
  <si>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</si>
  <si>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</si>
  <si>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</si>
  <si>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</si>
  <si>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</si>
  <si>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</si>
  <si>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</si>
  <si>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</si>
  <si>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</si>
  <si>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</si>
  <si>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</si>
  <si>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</si>
  <si>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</si>
  <si>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</si>
  <si>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</si>
  <si>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</si>
  <si>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</si>
  <si>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</si>
  <si>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</si>
  <si>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</si>
  <si>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</si>
  <si>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</si>
  <si>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</si>
  <si>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</si>
  <si>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</si>
  <si>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</si>
  <si>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</si>
  <si>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</si>
  <si>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</si>
  <si>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</si>
  <si>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</si>
  <si>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</si>
  <si>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</si>
  <si>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</si>
  <si>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</si>
  <si>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</si>
  <si>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</si>
  <si>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</si>
  <si>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</si>
  <si>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</si>
  <si>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</si>
  <si>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</si>
  <si>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</si>
  <si>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</si>
  <si>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</si>
  <si>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</si>
  <si>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</si>
  <si>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</si>
  <si>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</si>
  <si>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</si>
  <si>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</si>
  <si>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</si>
  <si>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</si>
  <si>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</si>
  <si>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</si>
  <si>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</si>
  <si>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</si>
  <si>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</si>
  <si>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</si>
  <si>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</si>
  <si>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</si>
  <si>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</si>
  <si>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</si>
  <si>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</si>
  <si>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</si>
  <si>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</si>
  <si>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</si>
  <si>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</si>
  <si>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</si>
  <si>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</si>
  <si>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</si>
  <si>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</si>
  <si>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</si>
  <si>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</si>
  <si>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</si>
  <si>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</si>
  <si>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</si>
  <si>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</si>
  <si>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</si>
  <si>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</si>
  <si>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</si>
  <si>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</si>
  <si>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</si>
  <si>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</si>
  <si>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</si>
  <si>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</si>
  <si>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</si>
  <si>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</si>
  <si>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</si>
  <si>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</si>
  <si>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</si>
  <si>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</si>
  <si>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</si>
  <si>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</si>
  <si>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</si>
  <si>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</si>
  <si>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</si>
  <si>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</si>
  <si>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</si>
  <si>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</si>
  <si>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</si>
  <si>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</si>
  <si>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</si>
  <si>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</si>
  <si>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</si>
  <si>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</si>
  <si>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</si>
  <si>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</si>
  <si>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</si>
  <si>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</si>
  <si>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</si>
  <si>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</si>
  <si>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</si>
  <si>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</si>
  <si>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</si>
  <si>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</si>
  <si>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</si>
  <si>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</si>
  <si>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</si>
  <si>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</si>
  <si>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</si>
  <si>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</si>
  <si>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</si>
  <si>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</si>
  <si>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</si>
  <si>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</si>
  <si>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</si>
  <si>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</si>
  <si>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</si>
  <si>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</si>
  <si>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</si>
  <si>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</si>
  <si>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</si>
  <si>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</si>
  <si>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</si>
  <si>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</si>
  <si>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</si>
  <si>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</si>
  <si>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</si>
  <si>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</si>
  <si>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</si>
  <si>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</si>
  <si>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</si>
  <si>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</si>
  <si>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</si>
  <si>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</si>
  <si>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</si>
  <si>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</si>
  <si>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</si>
  <si>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</si>
  <si>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</si>
  <si>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</si>
  <si>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</si>
  <si>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</si>
  <si>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</si>
  <si>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</si>
  <si>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</si>
  <si>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</si>
  <si>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</si>
  <si>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</si>
  <si>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</si>
  <si>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</si>
  <si>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</si>
  <si>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</si>
  <si>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</si>
  <si>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</si>
  <si>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</si>
  <si>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</si>
  <si>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</si>
  <si>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</si>
  <si>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</si>
  <si>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</si>
  <si>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</si>
  <si>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</si>
  <si>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</si>
  <si>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</si>
  <si>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</si>
  <si>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</si>
  <si>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</si>
  <si>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</si>
  <si>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</si>
  <si>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</si>
  <si>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</si>
  <si>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</si>
  <si>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</si>
  <si>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</si>
  <si>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</si>
  <si>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</si>
  <si>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</si>
  <si>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</si>
  <si>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</si>
  <si>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</si>
  <si>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</si>
  <si>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</si>
  <si>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</si>
  <si>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</si>
  <si>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</si>
  <si>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</si>
  <si>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</si>
  <si>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</si>
  <si>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</si>
  <si>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</si>
  <si>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</si>
  <si>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</si>
  <si>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</si>
  <si>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</si>
  <si>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</si>
  <si>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</si>
  <si>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</si>
  <si>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</si>
  <si>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</si>
  <si>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</si>
  <si>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</si>
  <si>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</si>
  <si>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</si>
  <si>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</si>
  <si>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</si>
  <si>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</si>
  <si>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</si>
  <si>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</si>
  <si>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</si>
  <si>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</si>
  <si>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</si>
  <si>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</si>
  <si>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</si>
  <si>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</si>
  <si>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</si>
  <si>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</si>
  <si>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</si>
  <si>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</si>
  <si>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</si>
  <si>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</si>
  <si>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</si>
  <si>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</si>
  <si>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</si>
  <si>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</si>
  <si>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</si>
  <si>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</si>
  <si>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</si>
  <si>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</si>
  <si>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</si>
  <si>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</si>
  <si>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</si>
  <si>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</si>
  <si>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</si>
  <si>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</si>
  <si>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</si>
  <si>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</si>
  <si>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</si>
  <si>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</si>
  <si>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</si>
  <si>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</si>
  <si>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</si>
  <si>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</si>
  <si>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</si>
  <si>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</si>
  <si>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</si>
  <si>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</si>
  <si>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</si>
  <si>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</si>
  <si>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</si>
  <si>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</si>
  <si>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</si>
  <si>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</si>
  <si>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</si>
  <si>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</si>
  <si>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</si>
  <si>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</si>
  <si>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</si>
  <si>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</si>
  <si>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</si>
  <si>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</si>
  <si>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</si>
  <si>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</si>
  <si>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</si>
  <si>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</si>
  <si>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</si>
  <si>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</si>
  <si>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</si>
  <si>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</si>
  <si>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</si>
  <si>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</si>
  <si>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</si>
  <si>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</si>
  <si>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</si>
  <si>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</si>
  <si>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</si>
  <si>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</si>
  <si>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</si>
  <si>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</si>
  <si>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</si>
  <si>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</si>
  <si>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</si>
  <si>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</si>
  <si>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</si>
  <si>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</si>
  <si>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</si>
  <si>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</si>
  <si>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</si>
  <si>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</si>
  <si>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</si>
  <si>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</si>
  <si>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</si>
  <si>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</si>
  <si>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</si>
  <si>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</si>
  <si>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</si>
  <si>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</si>
  <si>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</si>
  <si>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</si>
  <si>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</si>
  <si>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</si>
  <si>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</si>
  <si>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</si>
  <si>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</si>
  <si>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</si>
  <si>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</si>
  <si>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</si>
  <si>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</si>
  <si>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</si>
  <si>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</si>
  <si>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</si>
  <si>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</si>
  <si>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</si>
  <si>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</si>
  <si>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</si>
  <si>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</si>
  <si>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</si>
  <si>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</si>
  <si>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</si>
  <si>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</si>
  <si>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</si>
  <si>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</si>
  <si>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</si>
  <si>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</si>
  <si>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</si>
  <si>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</si>
  <si>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</si>
  <si>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</si>
  <si>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</si>
  <si>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</si>
  <si>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</si>
  <si>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</si>
  <si>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</si>
  <si>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</si>
  <si>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</si>
  <si>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</si>
  <si>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</si>
  <si>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</si>
  <si>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</si>
  <si>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</si>
  <si>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</si>
  <si>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</si>
  <si>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</si>
  <si>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</si>
  <si>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</si>
  <si>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</si>
  <si>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</si>
  <si>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</si>
  <si>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</si>
  <si>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</si>
  <si>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</si>
  <si>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</si>
  <si>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</si>
  <si>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</si>
  <si>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</si>
  <si>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</si>
  <si>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</si>
  <si>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</si>
  <si>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</si>
  <si>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</si>
  <si>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</si>
  <si>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</si>
  <si>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</si>
  <si>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</si>
  <si>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</si>
  <si>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</si>
  <si>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</si>
  <si>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</si>
  <si>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</si>
  <si>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</si>
  <si>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</si>
  <si>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</si>
  <si>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</si>
  <si>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</si>
  <si>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</si>
  <si>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</si>
  <si>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</si>
  <si>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</si>
  <si>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</si>
  <si>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</si>
  <si>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</si>
  <si>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</si>
  <si>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</si>
  <si>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</si>
  <si>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</si>
  <si>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</si>
  <si>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</si>
  <si>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</si>
  <si>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</si>
  <si>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</si>
  <si>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</si>
  <si>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</si>
  <si>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</si>
  <si>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</si>
  <si>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</si>
  <si>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</si>
  <si>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</si>
  <si>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</si>
  <si>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</si>
  <si>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</si>
  <si>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</si>
  <si>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</si>
  <si>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</si>
  <si>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</si>
  <si>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</si>
  <si>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</si>
  <si>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</si>
  <si>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</si>
  <si>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</si>
  <si>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</si>
  <si>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</si>
  <si>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</si>
  <si>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</si>
  <si>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</si>
  <si>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</si>
  <si>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</si>
  <si>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</si>
  <si>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</si>
  <si>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</si>
  <si>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</si>
  <si>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</si>
  <si>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</si>
  <si>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</si>
  <si>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</si>
  <si>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</si>
  <si>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</si>
  <si>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</si>
  <si>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</si>
  <si>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</si>
  <si>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</si>
  <si>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</si>
  <si>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</si>
  <si>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</si>
  <si>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</si>
  <si>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</si>
  <si>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</si>
  <si>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</si>
  <si>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</si>
  <si>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</si>
  <si>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</si>
  <si>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</si>
  <si>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</si>
  <si>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</si>
  <si>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</si>
  <si>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</si>
  <si>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</si>
  <si>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</si>
  <si>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</si>
  <si>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</si>
  <si>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</si>
  <si>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</si>
  <si>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</si>
  <si>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</si>
  <si>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</si>
  <si>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</si>
  <si>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</si>
  <si>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</si>
  <si>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</si>
  <si>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</si>
  <si>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</si>
  <si>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</si>
  <si>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</si>
  <si>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</si>
  <si>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</si>
  <si>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</si>
  <si>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</si>
  <si>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</si>
  <si>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</si>
  <si>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</si>
  <si>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</si>
  <si>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</si>
  <si>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</si>
  <si>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</si>
  <si>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</si>
  <si>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</si>
  <si>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</si>
  <si>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</si>
  <si>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</si>
  <si>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</si>
  <si>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</si>
  <si>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</si>
  <si>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</si>
  <si>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</si>
  <si>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</si>
  <si>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</si>
  <si>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</si>
  <si>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</si>
  <si>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</si>
  <si>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</si>
  <si>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</si>
  <si>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</si>
  <si>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</si>
  <si>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</si>
  <si>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</si>
  <si>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</si>
  <si>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</si>
  <si>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</si>
  <si>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</si>
  <si>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</si>
  <si>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</si>
  <si>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</si>
  <si>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</si>
  <si>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</si>
  <si>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</si>
  <si>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</si>
  <si>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</si>
  <si>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</si>
  <si>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</si>
  <si>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</si>
  <si>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</si>
  <si>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</si>
  <si>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</si>
  <si>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</si>
  <si>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</si>
  <si>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</si>
  <si>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</si>
  <si>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</si>
  <si>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</si>
  <si>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</si>
  <si>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</si>
  <si>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</si>
  <si>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</si>
  <si>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</si>
  <si>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</si>
  <si>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</si>
  <si>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</si>
  <si>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</si>
  <si>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</si>
  <si>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</si>
  <si>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</si>
  <si>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</si>
  <si>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</si>
  <si>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</si>
  <si>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</si>
  <si>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</si>
  <si>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</si>
  <si>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</si>
  <si>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</si>
  <si>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</si>
  <si>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</si>
  <si>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</si>
  <si>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</si>
  <si>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</si>
  <si>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</si>
  <si>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</si>
  <si>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</si>
  <si>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</si>
  <si>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</si>
  <si>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</si>
  <si>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</si>
  <si>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</si>
  <si>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</si>
  <si>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</si>
  <si>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</si>
  <si>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</si>
  <si>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</si>
  <si>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</si>
  <si>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</si>
  <si>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</si>
  <si>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</si>
  <si>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</si>
  <si>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</si>
  <si>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</si>
  <si>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</si>
  <si>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</si>
  <si>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</si>
  <si>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</si>
  <si>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</si>
  <si>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</si>
  <si>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</si>
  <si>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</si>
  <si>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</si>
  <si>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</si>
  <si>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</si>
  <si>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</si>
  <si>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</si>
  <si>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</si>
  <si>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ENTE SSN</t>
  </si>
  <si>
    <t xml:space="preserve">            ANNO</t>
  </si>
  <si>
    <t xml:space="preserve">    TRIMESTRE</t>
  </si>
  <si>
    <t xml:space="preserve">    PREVENTIVO</t>
  </si>
  <si>
    <t>APPROVAZIONE BILANCIO DA PARTE DEL COLLEGIO SINDACALE</t>
  </si>
  <si>
    <t xml:space="preserve">SI 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</si>
  <si>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</si>
  <si>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</si>
  <si>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</si>
  <si>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</si>
  <si>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</si>
  <si>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</si>
  <si>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</si>
  <si>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</si>
  <si>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</si>
  <si>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</si>
  <si>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</si>
  <si>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</si>
  <si>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</si>
  <si>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</si>
  <si>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</si>
  <si>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</si>
  <si>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</si>
  <si>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</si>
  <si>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</si>
  <si>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</si>
  <si>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</si>
  <si>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</si>
  <si>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</si>
  <si>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</si>
  <si>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</si>
  <si>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</si>
  <si>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</si>
  <si>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</si>
  <si>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</si>
  <si>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</si>
  <si>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</si>
  <si>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</si>
  <si>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</si>
  <si>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</si>
  <si>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</si>
  <si>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</si>
  <si>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</si>
  <si>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</si>
  <si>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</si>
  <si>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</si>
  <si>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</si>
  <si>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</si>
  <si>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</si>
  <si>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</si>
  <si>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</si>
  <si>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</si>
  <si>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</si>
  <si>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</si>
  <si>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</si>
  <si>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</si>
  <si>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</si>
  <si>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</si>
  <si>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</si>
  <si>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</si>
  <si>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</si>
  <si>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</si>
  <si>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</si>
  <si>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</si>
  <si>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</si>
  <si>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</si>
  <si>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</si>
  <si>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</si>
  <si>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</si>
  <si>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</si>
  <si>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</si>
  <si>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</si>
  <si>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</si>
  <si>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</si>
  <si>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</si>
  <si>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</si>
  <si>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</si>
  <si>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</si>
  <si>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</si>
  <si>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</si>
  <si>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</si>
  <si>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</si>
  <si>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</si>
  <si>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</si>
  <si>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</si>
  <si>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</si>
  <si>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</si>
  <si>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</si>
  <si>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</si>
  <si>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</si>
  <si>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</si>
  <si>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</si>
  <si>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</si>
  <si>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</si>
  <si>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</si>
  <si>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</si>
  <si>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</si>
  <si>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</si>
  <si>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</si>
  <si>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</si>
  <si>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</si>
  <si>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</si>
  <si>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</si>
  <si>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</si>
  <si>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</si>
  <si>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</si>
  <si>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</si>
  <si>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</si>
  <si>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</si>
  <si>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</si>
  <si>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</si>
  <si>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</si>
  <si>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</si>
  <si>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</si>
  <si>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</si>
  <si>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</si>
  <si>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</si>
  <si>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</si>
  <si>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</si>
  <si>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</si>
  <si>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</si>
  <si>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</si>
  <si>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</si>
  <si>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</si>
  <si>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</si>
  <si>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</si>
  <si>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</si>
  <si>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</si>
  <si>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</si>
  <si>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</si>
  <si>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</si>
  <si>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</si>
  <si>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</si>
  <si>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</si>
  <si>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</si>
  <si>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</si>
  <si>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</si>
  <si>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</si>
  <si>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</si>
  <si>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</si>
  <si>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</si>
  <si>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</si>
  <si>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</si>
  <si>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</si>
  <si>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</si>
  <si>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</si>
  <si>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</si>
  <si>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</si>
  <si>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</si>
  <si>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</si>
  <si>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</si>
  <si>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</si>
  <si>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</si>
  <si>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</si>
  <si>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</si>
  <si>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</si>
  <si>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</si>
  <si>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</si>
  <si>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</si>
  <si>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</si>
  <si>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</si>
  <si>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</si>
  <si>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</si>
  <si>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</si>
  <si>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</si>
  <si>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</si>
  <si>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</si>
  <si>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</si>
  <si>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</si>
  <si>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</si>
  <si>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</si>
  <si>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</si>
  <si>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</si>
  <si>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</si>
  <si>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</si>
  <si>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</si>
  <si>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</si>
  <si>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</si>
  <si>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</si>
  <si>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</si>
  <si>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</si>
  <si>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</si>
  <si>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</si>
  <si>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</si>
  <si>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</si>
  <si>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</si>
  <si>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</si>
  <si>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</si>
  <si>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</si>
  <si>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</si>
  <si>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</si>
  <si>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</si>
  <si>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</si>
  <si>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</si>
  <si>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</si>
  <si>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</si>
  <si>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</si>
  <si>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</si>
  <si>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</si>
  <si>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</si>
  <si>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</si>
  <si>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</si>
  <si>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</si>
  <si>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</si>
  <si>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</si>
  <si>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</si>
  <si>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</si>
  <si>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</si>
  <si>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</si>
  <si>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</si>
  <si>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</si>
  <si>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</si>
  <si>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</si>
  <si>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</si>
  <si>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</si>
  <si>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</si>
  <si>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</si>
  <si>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</si>
  <si>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</si>
  <si>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</si>
  <si>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</si>
  <si>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</si>
  <si>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</si>
  <si>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</si>
  <si>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</si>
  <si>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</si>
  <si>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</si>
  <si>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</si>
  <si>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</si>
  <si>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</si>
  <si>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</si>
  <si>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</si>
  <si>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</si>
  <si>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</si>
  <si>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</si>
  <si>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</si>
  <si>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</si>
  <si>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</si>
  <si>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</si>
  <si>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</si>
  <si>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</si>
  <si>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</si>
  <si>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</si>
  <si>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</si>
  <si>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</si>
  <si>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</si>
  <si>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</si>
  <si>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</si>
  <si>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</si>
  <si>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</si>
  <si>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</si>
  <si>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</si>
  <si>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</si>
  <si>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</si>
  <si>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</si>
  <si>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</si>
  <si>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</si>
  <si>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</si>
  <si>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</si>
  <si>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</si>
  <si>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</si>
  <si>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</si>
  <si>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</si>
  <si>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</si>
  <si>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</si>
  <si>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</si>
  <si>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</si>
  <si>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</si>
  <si>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</si>
  <si>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</si>
  <si>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</si>
  <si>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</si>
  <si>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</si>
  <si>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</si>
  <si>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</si>
  <si>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</si>
  <si>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</si>
  <si>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</si>
  <si>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</si>
  <si>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</si>
  <si>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</si>
  <si>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</si>
  <si>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</si>
  <si>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</si>
  <si>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</si>
  <si>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</si>
  <si>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</si>
  <si>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</si>
  <si>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</si>
  <si>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</si>
  <si>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</si>
  <si>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</si>
  <si>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</si>
  <si>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</si>
  <si>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</si>
  <si>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</si>
  <si>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</si>
  <si>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</si>
  <si>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</si>
  <si>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</si>
  <si>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</si>
  <si>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</si>
  <si>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</si>
  <si>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</si>
  <si>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</si>
  <si>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</si>
  <si>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</si>
  <si>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</si>
  <si>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</si>
  <si>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</si>
  <si>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</si>
  <si>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</si>
  <si>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</si>
  <si>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</si>
  <si>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</si>
  <si>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</si>
  <si>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</si>
  <si>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</si>
  <si>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</si>
  <si>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</si>
  <si>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</si>
  <si>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</si>
  <si>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</si>
  <si>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</si>
  <si>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</si>
  <si>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</si>
  <si>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</si>
  <si>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</si>
  <si>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</si>
  <si>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</si>
  <si>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</si>
  <si>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</si>
  <si>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</si>
  <si>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</si>
  <si>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</si>
  <si>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</si>
  <si>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</si>
  <si>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</si>
  <si>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</si>
  <si>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</si>
  <si>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</si>
  <si>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</si>
  <si>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</si>
  <si>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</si>
  <si>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</si>
  <si>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</si>
  <si>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</si>
  <si>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</si>
  <si>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</si>
  <si>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</si>
  <si>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</si>
  <si>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</si>
  <si>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</si>
  <si>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</si>
  <si>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</si>
  <si>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</si>
  <si>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</si>
  <si>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</si>
  <si>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</si>
  <si>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</si>
  <si>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</si>
  <si>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</si>
  <si>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</si>
  <si>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</si>
  <si>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</si>
  <si>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</si>
  <si>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</si>
  <si>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</si>
  <si>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</si>
  <si>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</si>
  <si>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</si>
  <si>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</si>
  <si>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</si>
  <si>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</si>
  <si>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</si>
  <si>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</si>
  <si>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</si>
  <si>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</si>
  <si>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</si>
  <si>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</si>
  <si>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</si>
  <si>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</si>
  <si>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</si>
  <si>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</si>
  <si>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</si>
  <si>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</si>
  <si>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</si>
  <si>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</si>
  <si>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</si>
  <si>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</si>
  <si>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</si>
  <si>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</si>
  <si>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</si>
  <si>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</si>
  <si>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</si>
  <si>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</si>
  <si>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</si>
  <si>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</si>
  <si>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</si>
  <si>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</si>
  <si>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</si>
  <si>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</si>
  <si>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</si>
  <si>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</si>
  <si>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</si>
  <si>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</si>
  <si>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</si>
  <si>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</si>
  <si>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</si>
  <si>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</si>
  <si>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</si>
  <si>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</si>
  <si>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</si>
  <si>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</si>
  <si>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</si>
  <si>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</si>
  <si>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</si>
  <si>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</si>
  <si>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</si>
  <si>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</si>
  <si>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</si>
  <si>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</si>
  <si>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</si>
  <si>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</si>
  <si>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</si>
  <si>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</si>
  <si>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</si>
  <si>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</si>
  <si>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</si>
  <si>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</si>
  <si>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</si>
  <si>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</si>
  <si>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</si>
  <si>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</si>
  <si>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</si>
  <si>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</si>
  <si>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</si>
  <si>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</si>
  <si>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</si>
  <si>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</si>
  <si>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</si>
  <si>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</si>
  <si>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</si>
  <si>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</si>
  <si>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</si>
  <si>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</si>
  <si>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</si>
  <si>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</si>
  <si>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</si>
  <si>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</si>
  <si>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</si>
  <si>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</si>
  <si>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</si>
  <si>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</si>
  <si>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</si>
  <si>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</si>
  <si>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</si>
  <si>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</si>
  <si>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</si>
  <si>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</si>
  <si>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</si>
  <si>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</si>
  <si>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</si>
  <si>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</si>
  <si>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</si>
  <si>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</si>
  <si>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</si>
  <si>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</si>
  <si>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</si>
  <si>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</si>
  <si>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</si>
  <si>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</si>
  <si>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</si>
  <si>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</si>
  <si>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</si>
  <si>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</si>
  <si>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</si>
  <si>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</si>
  <si>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</si>
  <si>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</si>
  <si>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</si>
  <si>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</si>
  <si>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</si>
  <si>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</si>
  <si>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</si>
  <si>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</si>
  <si>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</si>
  <si>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</si>
  <si>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</si>
  <si>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</si>
  <si>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</si>
  <si>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</si>
  <si>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</si>
  <si>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</si>
  <si>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</si>
  <si>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</si>
  <si>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</si>
  <si>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</si>
  <si>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</si>
  <si>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</si>
  <si>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</si>
  <si>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</si>
  <si>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</si>
  <si>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</si>
  <si>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</si>
  <si>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</si>
  <si>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</si>
  <si>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</si>
  <si>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</si>
  <si>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</si>
  <si>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</si>
  <si>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</si>
  <si>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</si>
  <si>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</si>
  <si>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</si>
  <si>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</si>
  <si>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</si>
  <si>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</si>
  <si>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</si>
  <si>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</si>
  <si>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</si>
  <si>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</si>
  <si>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</si>
  <si>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</si>
  <si>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</si>
  <si>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</si>
  <si>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</si>
  <si>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</si>
  <si>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</si>
  <si>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</si>
  <si>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</si>
  <si>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</si>
  <si>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</si>
  <si>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</si>
  <si>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</si>
  <si>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</si>
  <si>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</si>
  <si>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</si>
  <si>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</si>
  <si>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</si>
  <si>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</si>
  <si>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</si>
  <si>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</si>
  <si>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</si>
  <si>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</si>
  <si>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</si>
  <si>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</si>
  <si>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</si>
  <si>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</si>
  <si>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</si>
  <si>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</si>
  <si>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</si>
  <si>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</si>
  <si>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</si>
  <si>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</si>
  <si>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</si>
  <si>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</si>
  <si>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</si>
  <si>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</si>
  <si>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</si>
  <si>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</si>
  <si>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</si>
  <si>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</si>
  <si>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</si>
  <si>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</si>
  <si>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</si>
  <si>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</si>
  <si>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</si>
  <si>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</si>
  <si>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</si>
  <si>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</si>
  <si>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</si>
  <si>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</si>
  <si>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</si>
  <si>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</si>
  <si>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</si>
  <si>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</si>
  <si>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</si>
  <si>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</si>
  <si>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</si>
  <si>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</si>
  <si>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</si>
  <si>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</si>
  <si>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</si>
  <si>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</si>
  <si>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</si>
  <si>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</si>
  <si>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</si>
  <si>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</si>
  <si>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</si>
  <si>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</si>
  <si>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</si>
  <si>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</si>
  <si>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</si>
  <si>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</si>
  <si>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</si>
  <si>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</si>
  <si>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SOMMA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</si>
  <si>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</si>
  <si>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</si>
  <si>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</si>
  <si>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</si>
  <si>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</si>
  <si>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(Centesimi di euro)</t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</si>
  <si>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  <scheme val="minor"/>
      </rPr>
      <t>LEA</t>
    </r>
  </si>
  <si>
    <r>
      <t xml:space="preserve">Contributi da Regione o Prov. Aut. (extra fondo) - Risorse aggiuntive da bilancio regionale a titolo di copertura </t>
    </r>
    <r>
      <rPr>
        <b/>
        <u/>
        <sz val="10"/>
        <rFont val="Calibri"/>
        <family val="2"/>
        <scheme val="minor"/>
      </rPr>
      <t>extra LEA</t>
    </r>
  </si>
  <si>
    <t>X</t>
  </si>
  <si>
    <t>Importo</t>
  </si>
  <si>
    <t>Tabella 14 a:   DETTAGLIO DEI RICAVI PER CESSIONE DI BENI E SERVIZI AD AZIENDE DEL SERVIZIO SANITARIO REGIONALE</t>
  </si>
  <si>
    <t>DETTAGLIO DEI RICAVI INFRAGRUPPO</t>
  </si>
  <si>
    <t>ModCE</t>
  </si>
  <si>
    <t>VOCI DI RICAVI</t>
  </si>
  <si>
    <t>conto</t>
  </si>
  <si>
    <t>A.S.U.I. TRIESTE</t>
  </si>
  <si>
    <t>A.A.S 2</t>
  </si>
  <si>
    <t>A.A.S 3</t>
  </si>
  <si>
    <t>A.S.U.I. UD</t>
  </si>
  <si>
    <t>A.A.S 5</t>
  </si>
  <si>
    <t>BURLO G.</t>
  </si>
  <si>
    <t>C.R.O.</t>
  </si>
  <si>
    <t>A.R.C.S</t>
  </si>
  <si>
    <t>TOTALE</t>
  </si>
  <si>
    <t xml:space="preserve">Conto iscrizione </t>
  </si>
  <si>
    <t>Contributi da aziende sanitarie pubbliche della regione (extra fondo) vincolati</t>
  </si>
  <si>
    <t>Contributi da aziende sanitarie pubbliche della regione (extra fondo) altro</t>
  </si>
  <si>
    <t xml:space="preserve">Rimborso per prestazioni ambulatoriali e diagnostiche fatturate </t>
  </si>
  <si>
    <t>TOTALE RICAVI INFRAGRUPPO</t>
  </si>
  <si>
    <t>Tabella 14 b:   DETTAGLIO DEI COSTI PER ACQUISTI DI BENI E SERVIZI DA AZIENDE DEL SERVIZIO SANITARIO REGIONALE</t>
  </si>
  <si>
    <t>DETTAGLIO DEI COSTI INFRAGRUPPO</t>
  </si>
  <si>
    <t xml:space="preserve">Mod.CE </t>
  </si>
  <si>
    <t>VOCI INFRAGRUPPO</t>
  </si>
  <si>
    <t>A.R.C.S.</t>
  </si>
  <si>
    <t>Altre prestazioni socio-sanitarie a rilevanza sanitaria</t>
  </si>
  <si>
    <t>Consulenze sanitarie e sociosanitarieda Aziende sanitarie pubbliche della Regione</t>
  </si>
  <si>
    <t>305.100.700.600.90</t>
  </si>
  <si>
    <t>390.200.300.100.20</t>
  </si>
  <si>
    <t>630.100.100.100.10</t>
  </si>
  <si>
    <t>630.100.100.200.10</t>
  </si>
  <si>
    <t>630.100.100.200.20</t>
  </si>
  <si>
    <t>630.100.100.900.10</t>
  </si>
  <si>
    <t>630.100.100.900.90</t>
  </si>
  <si>
    <t>Altri concorsi, recuperi e rimborsi da parte di Aziende sanitarie pubbliche della Regione - Prestazioni amministrative e gestionali</t>
  </si>
  <si>
    <t>Altri concorsi, recuperi e rimborsi da parte di Aziende sanitarie pubbliche della Regione - Altri concorsi, recuperi e rimborsi</t>
  </si>
  <si>
    <t>Preconsuntivo 2019</t>
  </si>
  <si>
    <t>PAO 2019</t>
  </si>
  <si>
    <t>Bilancio 2019</t>
  </si>
  <si>
    <t>Bilancio 2018</t>
  </si>
  <si>
    <t>Data della firma digitale</t>
  </si>
  <si>
    <t>Il Direttore Amministrativo
dott.ssa Serena Sincovich</t>
  </si>
  <si>
    <t>………………………………………………………………………………………………………………………………</t>
  </si>
  <si>
    <t>Il Direttore Generale
dott. Stefano Dorbolò</t>
  </si>
  <si>
    <t>…………………………………………………………………………………………………………………………………</t>
  </si>
  <si>
    <t>Il Funzionario responsabile dell'area economico-finanziaria
dott.ssa Alessandra Rachelli</t>
  </si>
  <si>
    <t>……………………………………………………………………………………………</t>
  </si>
  <si>
    <t>VARIAZIONE
consuntivo 19/consuntivo 18</t>
  </si>
  <si>
    <t>beni non san</t>
  </si>
  <si>
    <t>STATO PATRIMONIALE
Attivo</t>
  </si>
  <si>
    <t>Importi: Unità di Euro</t>
  </si>
  <si>
    <t>Anno 2019</t>
  </si>
  <si>
    <t>Anno 2018</t>
  </si>
  <si>
    <t>VARIAZIONE 2019/2018</t>
  </si>
  <si>
    <t>IMMOBILIZZAZIONI</t>
  </si>
  <si>
    <t>Immobilizzazioni immateriali</t>
  </si>
  <si>
    <t>Costi d'impianto e di ampliamento</t>
  </si>
  <si>
    <t>Costi di ricerca, sviluppo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</si>
  <si>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</si>
  <si>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</si>
  <si>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</si>
  <si>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</si>
  <si>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</si>
  <si>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</si>
  <si>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</si>
  <si>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</si>
  <si>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</si>
  <si>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</si>
  <si>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</si>
  <si>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</si>
  <si>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</si>
  <si>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</si>
  <si>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</si>
  <si>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</si>
  <si>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</si>
  <si>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</si>
  <si>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</si>
  <si>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</si>
  <si>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</si>
  <si>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</si>
  <si>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</si>
  <si>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</si>
  <si>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</si>
  <si>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</si>
  <si>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</si>
  <si>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Immobilizzazioni finanziarie (con separata indicazione, per ciascuna voce dei crediti, degli importi esigibili entro l'esercizio successivo)</t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</si>
  <si>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</si>
  <si>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</si>
  <si>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</si>
  <si>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</si>
  <si>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</si>
  <si>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</si>
  <si>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</si>
  <si>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</si>
  <si>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</si>
  <si>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</si>
  <si>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</si>
  <si>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</si>
  <si>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</si>
  <si>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</si>
  <si>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</si>
  <si>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</si>
  <si>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</si>
  <si>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t>Crediti (con separata indicazione per ciascuna voce, degli importi esigibili oltre l'esercizio successivo)</t>
  </si>
  <si>
    <t>Crediti v/Stato</t>
  </si>
  <si>
    <t>Crediti v/Stato parte corrente</t>
  </si>
  <si>
    <t>Crediti v/Stato per spesa corrente ed acconti</t>
  </si>
  <si>
    <t>Crediti v/Stato -  altro</t>
  </si>
  <si>
    <t>Crediti v/Stato per investimenti</t>
  </si>
  <si>
    <t>Crediti v/Stato per ricerca</t>
  </si>
  <si>
    <t xml:space="preserve">Crediti v/Ministero della Salute per ricerca corrente </t>
  </si>
  <si>
    <t>Crediti v/ 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</si>
  <si>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</si>
  <si>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</si>
  <si>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</si>
  <si>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</si>
  <si>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</si>
  <si>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</si>
  <si>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>a) Crediti v/Regione o Provincia Autonoma per finanziamento sanitario ordinario corrente</t>
  </si>
  <si>
    <t>b) Crediti v/Regione o Provincia Autonoma per finanziamento sanitario aggiuntivo corrente LEA</t>
  </si>
  <si>
    <t>c) Crediti v/Regione o Provincia Autonoma per finanziamento sanitario aggiuntivo corrente extra LEA</t>
  </si>
  <si>
    <t>d)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</si>
  <si>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</si>
  <si>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</si>
  <si>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finanziamenti per investimenti</t>
  </si>
  <si>
    <t>Crediti v/Regione o Provincia Autonoma per incremento fondo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</si>
  <si>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</si>
  <si>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</si>
  <si>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</si>
  <si>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</si>
  <si>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</si>
  <si>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</si>
  <si>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</si>
  <si>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</si>
  <si>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</si>
  <si>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</si>
  <si>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</si>
  <si>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</si>
  <si>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</si>
  <si>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</si>
  <si>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</si>
  <si>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</si>
  <si>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</si>
  <si>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</si>
  <si>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RATEI E RISCONTI ATTIVI</t>
  </si>
  <si>
    <t>Ratei attivi</t>
  </si>
  <si>
    <t>Risconti attivi</t>
  </si>
  <si>
    <t>Totale C)</t>
  </si>
  <si>
    <t>TOTALE ATTIVO (A+B+C)</t>
  </si>
  <si>
    <t>CONTI D'ORDINE</t>
  </si>
  <si>
    <t xml:space="preserve">1) </t>
  </si>
  <si>
    <t>Canoni leasing ancora da pagare</t>
  </si>
  <si>
    <t>Depositi cauzionali</t>
  </si>
  <si>
    <t>Beni in comodato</t>
  </si>
  <si>
    <t>Altri conti d'ordine</t>
  </si>
  <si>
    <t>Totale D)</t>
  </si>
  <si>
    <t>STATO PATRIMONIALE
Passivo e Patrimonio netto</t>
  </si>
  <si>
    <t>Importi: unità di Euro</t>
  </si>
  <si>
    <t>PATRIMONIO NETTO</t>
  </si>
  <si>
    <t>Fondo di dotazione</t>
  </si>
  <si>
    <t>Finanziamenti per investimenti</t>
  </si>
  <si>
    <t xml:space="preserve"> Finanziamenti per beni di prima dotazione</t>
  </si>
  <si>
    <t>Finanziamenti da Stato per investimenti</t>
  </si>
  <si>
    <t xml:space="preserve">a) </t>
  </si>
  <si>
    <t>Finanziamenti da Stato per investimenti - ex art. 20 legge 67/88</t>
  </si>
  <si>
    <t>Finanziamenti da Stato per ricerca</t>
  </si>
  <si>
    <t xml:space="preserve">c) 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</si>
  <si>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</si>
  <si>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</si>
  <si>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</si>
  <si>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</si>
  <si>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</si>
  <si>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</si>
  <si>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 xml:space="preserve">Contributi per ripiani perdite </t>
  </si>
  <si>
    <t>Utili (perdite) portati a nuovo</t>
  </si>
  <si>
    <t>VII</t>
  </si>
  <si>
    <t>Utile (Perdita) dell'esercizio</t>
  </si>
  <si>
    <t>FONDI PER RISCHI E ONERI</t>
  </si>
  <si>
    <t>Fondi per imposte, anche differite</t>
  </si>
  <si>
    <t>Fondi per rischi</t>
  </si>
  <si>
    <t>Fondi da distribuire</t>
  </si>
  <si>
    <t xml:space="preserve">Quote inutilizzate contributi di parte corrente vincolati </t>
  </si>
  <si>
    <t>Altri fondi oneri</t>
  </si>
  <si>
    <t>TRATTAMENTO FINE RAPPORTO</t>
  </si>
  <si>
    <t>Premio operosità</t>
  </si>
  <si>
    <t>TFR personale dipendente</t>
  </si>
  <si>
    <t>DEBITI (con separata indicazione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</si>
  <si>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</si>
  <si>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</si>
  <si>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</si>
  <si>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</si>
  <si>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verso aziende sanitarie pubbliche</t>
  </si>
  <si>
    <t>Debiti v/ aziende sanitarie pubbliche della Regione per spese correnti e mobilità</t>
  </si>
  <si>
    <t>Debiti v/ aziende sanitarie pubbliche della Regione per finanziamento sanitario aggiuntivo corrente LEA</t>
  </si>
  <si>
    <t>Debiti v/ aziende sanitarie pubbliche della Regione per finanziamento sanitario aggiuntivo corrente extra LEA</t>
  </si>
  <si>
    <t>Debiti v/ aziende sanitarie pubbliche della Regione per altre prestazioni</t>
  </si>
  <si>
    <t>e)</t>
  </si>
  <si>
    <t>Debiti v/ aziende sanitarie pubbliche della Regione per versamenti a patrimonio netto</t>
  </si>
  <si>
    <t>f)</t>
  </si>
  <si>
    <t>Debiti v/ aziende sanitarie pubbliche fuori Regione</t>
  </si>
  <si>
    <t>Debiti v/ società partecipate e/o enti dipendenti della Regione</t>
  </si>
  <si>
    <t>Debiti v/ fornitori</t>
  </si>
  <si>
    <t>Debiti v/ istituto tesoriere</t>
  </si>
  <si>
    <t>Debiti tributari</t>
  </si>
  <si>
    <t>10)</t>
  </si>
  <si>
    <t>Debiti v/ altri finanziatori</t>
  </si>
  <si>
    <t>11)</t>
  </si>
  <si>
    <t>Debiti v/ istituti previdenziali e sicurezza sociale</t>
  </si>
  <si>
    <t>12)</t>
  </si>
  <si>
    <t>Debiti v/ altri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</si>
  <si>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</si>
  <si>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</si>
  <si>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</si>
  <si>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</si>
  <si>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</si>
  <si>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</si>
  <si>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</si>
  <si>
    <t>SP</t>
  </si>
  <si>
    <t xml:space="preserve">MODELLO DI RILEVAZIONE DELLO STATO PATRIMONIALE 
ENTI DEL SERVIZIO SANITARIO NAZIONALE
</t>
  </si>
  <si>
    <t>OGGETTO DELLA RILEVAZIONE</t>
  </si>
  <si>
    <t xml:space="preserve">CONSUNTIVO </t>
  </si>
  <si>
    <t>(Centesimo di euro)</t>
  </si>
  <si>
    <t>IMPORTO
2019</t>
  </si>
  <si>
    <t>IMPORTO
2018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</si>
  <si>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</si>
  <si>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</si>
  <si>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</si>
  <si>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</si>
  <si>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</si>
  <si>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</si>
  <si>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</si>
  <si>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</si>
  <si>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</si>
  <si>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</si>
  <si>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</si>
  <si>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 e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</si>
  <si>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</si>
  <si>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</si>
  <si>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</si>
  <si>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</si>
  <si>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</si>
  <si>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</si>
  <si>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</si>
  <si>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ricerca</t>
  </si>
  <si>
    <t>AAA090</t>
  </si>
  <si>
    <t>A.I.3.b) F.do Amm.to diritti di brevetto e diritti di utilizzazione delle opere d'ingegno - derivanti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</si>
  <si>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</si>
  <si>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</si>
  <si>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</si>
  <si>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</si>
  <si>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</si>
  <si>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</si>
  <si>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</si>
  <si>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</si>
  <si>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</si>
  <si>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</si>
  <si>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</si>
  <si>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</si>
  <si>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</si>
  <si>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</si>
  <si>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</si>
  <si>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</si>
  <si>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</si>
  <si>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</si>
  <si>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</si>
  <si>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</si>
  <si>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</si>
  <si>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</si>
  <si>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</si>
  <si>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</si>
  <si>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</si>
  <si>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immobilizzazioni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</si>
  <si>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</si>
  <si>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</si>
  <si>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</si>
  <si>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</si>
  <si>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</si>
  <si>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</si>
  <si>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</si>
  <si>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</si>
  <si>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</si>
  <si>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</si>
  <si>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</si>
  <si>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</si>
  <si>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</si>
  <si>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</si>
  <si>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</si>
  <si>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</si>
  <si>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</si>
  <si>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</si>
  <si>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</si>
  <si>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</si>
  <si>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</si>
  <si>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</si>
  <si>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</si>
  <si>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</si>
  <si>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</si>
  <si>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</si>
  <si>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</si>
  <si>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</si>
  <si>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</si>
  <si>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</si>
  <si>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</si>
  <si>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</si>
  <si>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</si>
  <si>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</si>
  <si>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</si>
  <si>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</si>
  <si>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</si>
  <si>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</si>
  <si>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</si>
  <si>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</si>
  <si>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</si>
  <si>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</si>
  <si>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</si>
  <si>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</si>
  <si>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</si>
  <si>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</si>
  <si>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</si>
  <si>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</si>
  <si>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</si>
  <si>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</si>
  <si>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</si>
  <si>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</si>
  <si>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</si>
  <si>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</si>
  <si>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</si>
  <si>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</si>
  <si>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</si>
  <si>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</si>
  <si>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</si>
  <si>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</si>
  <si>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</si>
  <si>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</si>
  <si>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</si>
  <si>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</si>
  <si>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</si>
  <si>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</si>
  <si>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</si>
  <si>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</si>
  <si>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</si>
  <si>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</si>
  <si>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</si>
  <si>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</si>
  <si>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</si>
  <si>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</si>
  <si>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</si>
  <si>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</si>
  <si>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</si>
  <si>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</si>
  <si>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</si>
  <si>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</si>
  <si>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</si>
  <si>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</si>
  <si>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</si>
  <si>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</si>
  <si>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</si>
  <si>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</si>
  <si>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</si>
  <si>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</si>
  <si>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</si>
  <si>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</si>
  <si>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</si>
  <si>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</si>
  <si>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</si>
  <si>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</si>
  <si>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</si>
  <si>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</si>
  <si>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</si>
  <si>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</si>
  <si>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</si>
  <si>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</si>
  <si>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</si>
  <si>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>A.III.2.b.1) Titoli di Stato</t>
  </si>
  <si>
    <t>AAA740</t>
  </si>
  <si>
    <t>A.III.2.b.2) Altre Obbligazioni</t>
  </si>
  <si>
    <t>AAA750</t>
  </si>
  <si>
    <t>A.III.2.b.3) Titoli azionari quotati in Borsa</t>
  </si>
  <si>
    <t>AAA760</t>
  </si>
  <si>
    <t>A.III.2.b.4) Titoli diversi</t>
  </si>
  <si>
    <t>ABZ999</t>
  </si>
  <si>
    <t>B) ATTIVO CIRCOLANTE</t>
  </si>
  <si>
    <t>ABA000</t>
  </si>
  <si>
    <t>B.I) RIMANENZE</t>
  </si>
  <si>
    <t>ABA010</t>
  </si>
  <si>
    <t>B.I.1) Rimanenze beni sanitari</t>
  </si>
  <si>
    <t>ABA020</t>
  </si>
  <si>
    <t>B.I.1.a) Prodotti farmaceutici ed emoderivati</t>
  </si>
  <si>
    <t>ABA030</t>
  </si>
  <si>
    <t>B.I.1.b) Sangue ed emocomponenti</t>
  </si>
  <si>
    <t>ABA040</t>
  </si>
  <si>
    <t>B.I.1.c) Dispositivi medici</t>
  </si>
  <si>
    <t>ABA050</t>
  </si>
  <si>
    <t>B.I.1.d) Prodotti dietetici</t>
  </si>
  <si>
    <t>ABA060</t>
  </si>
  <si>
    <t>B.I.1.e) Materiali per la profilassi (vaccini)</t>
  </si>
  <si>
    <t>ABA070</t>
  </si>
  <si>
    <t>B.I.1.f) Prodotti chimici</t>
  </si>
  <si>
    <t>ABA080</t>
  </si>
  <si>
    <t>B.I.1.g) Materiali e prodotti per uso veterinario</t>
  </si>
  <si>
    <t>ABA090</t>
  </si>
  <si>
    <t>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</si>
  <si>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</si>
  <si>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</si>
  <si>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</si>
  <si>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</si>
  <si>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</si>
  <si>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>B.I.2.a) Prodotti alimentari</t>
  </si>
  <si>
    <t>ABA130</t>
  </si>
  <si>
    <t>B.I.2.b) Materiali di guardaroba, di pulizia, e di convivenza in genere</t>
  </si>
  <si>
    <t>ABA140</t>
  </si>
  <si>
    <t>B.I.2.c) Combustibili, carburanti e lubrificanti</t>
  </si>
  <si>
    <t>ABA150</t>
  </si>
  <si>
    <t>B.I.2.d) Supporti informatici e cancelleria</t>
  </si>
  <si>
    <t>ABA160</t>
  </si>
  <si>
    <t>B.I.2.e) Materiale per la manutenzione</t>
  </si>
  <si>
    <t>ABA170</t>
  </si>
  <si>
    <t>B.I.2.f) Altri beni e prodotti non sanitari</t>
  </si>
  <si>
    <t>ABA180</t>
  </si>
  <si>
    <t>B.I.2.g) Acconti per acquisto di beni e prodotti non sanitari</t>
  </si>
  <si>
    <t>ABA190</t>
  </si>
  <si>
    <t xml:space="preserve">B.II) CREDITI </t>
  </si>
  <si>
    <t>ABA200</t>
  </si>
  <si>
    <t>B.II.1) Crediti v/Stato</t>
  </si>
  <si>
    <t>ABA201</t>
  </si>
  <si>
    <t>B.II.1.a) Crediti v/Stato per spesa corrente - FSN indistinto</t>
  </si>
  <si>
    <t>ABA220</t>
  </si>
  <si>
    <t>B.II.1.b) Crediti v/Stato per spesa corrente - FSN vincolato</t>
  </si>
  <si>
    <t>ABA230</t>
  </si>
  <si>
    <t>B.II.1.c) Crediti v/Stato per mobilità attiva extraregionale</t>
  </si>
  <si>
    <t>ABA240</t>
  </si>
  <si>
    <t>B.II.1.d) Crediti v/Stato per mobilità attiva internazionale</t>
  </si>
  <si>
    <t>ABA250</t>
  </si>
  <si>
    <t>B.II.1.e) Crediti v/Stato per acconto quota fabbisogno sanitario regionale standard</t>
  </si>
  <si>
    <t>ABA260</t>
  </si>
  <si>
    <t>B.II.1.f) Crediti v/Stato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</si>
  <si>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</si>
  <si>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</si>
  <si>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</si>
  <si>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</si>
  <si>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</si>
  <si>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</si>
  <si>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</si>
  <si>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</si>
  <si>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</si>
  <si>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</si>
  <si>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</si>
  <si>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</si>
  <si>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</si>
  <si>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</si>
  <si>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</si>
  <si>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</si>
  <si>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</si>
  <si>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</si>
  <si>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</si>
  <si>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</si>
  <si>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</si>
  <si>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</si>
  <si>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</si>
  <si>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</si>
  <si>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>B.II.2.a.1) Crediti v/Regione o Provincia Autonoma per quota FSR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</si>
  <si>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</si>
  <si>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</si>
  <si>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</si>
  <si>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</si>
  <si>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</si>
  <si>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</si>
  <si>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</si>
  <si>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</si>
  <si>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</si>
  <si>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</si>
  <si>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</si>
  <si>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</si>
  <si>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</si>
  <si>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</si>
  <si>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</si>
  <si>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</si>
  <si>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</si>
  <si>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</si>
  <si>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</si>
  <si>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</si>
  <si>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</si>
  <si>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>B.II.2.b.1) Crediti v/Regione o Provincia Autonoma per finanziamenti per investimenti</t>
  </si>
  <si>
    <t>ABA490</t>
  </si>
  <si>
    <t>B.II.2.b.2) Crediti v/Regione o Provincia Autonoma per incremento fondo dotazione</t>
  </si>
  <si>
    <t>ABA500</t>
  </si>
  <si>
    <t>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</si>
  <si>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</si>
  <si>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</si>
  <si>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</si>
  <si>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</si>
  <si>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</si>
  <si>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</si>
  <si>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</si>
  <si>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</si>
  <si>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</si>
  <si>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</si>
  <si>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</si>
  <si>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</si>
  <si>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</si>
  <si>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</si>
  <si>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</si>
  <si>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</si>
  <si>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</si>
  <si>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v/Aziende sanitarie pubbliche della Regione - per mobilità in compensazione</t>
  </si>
  <si>
    <t>ABA570</t>
  </si>
  <si>
    <t>B.II.4.a.2) Crediti v/Aziende sanitarie pubbliche della Regione - per mobilità non in compensazione</t>
  </si>
  <si>
    <t>ABA580</t>
  </si>
  <si>
    <t>B.II.4.a.3) Crediti v/Aziende sanitarie pubbliche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</si>
  <si>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</si>
  <si>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</si>
  <si>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</si>
  <si>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</si>
  <si>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</si>
  <si>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</si>
  <si>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</si>
  <si>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</si>
  <si>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</si>
  <si>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>B.II.5) Crediti v/società partecipate e/o enti dipendenti della Regione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</si>
  <si>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</si>
  <si>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</si>
  <si>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</si>
  <si>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</si>
  <si>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</si>
  <si>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</si>
  <si>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</si>
  <si>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</si>
  <si>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</si>
  <si>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</si>
  <si>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</si>
  <si>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</si>
  <si>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</si>
  <si>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</si>
  <si>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</si>
  <si>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</si>
  <si>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</si>
  <si>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</si>
  <si>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</si>
  <si>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</si>
  <si>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</si>
  <si>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</si>
  <si>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</si>
  <si>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(diverse)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</si>
  <si>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</si>
  <si>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</si>
  <si>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</si>
  <si>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</si>
  <si>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</si>
  <si>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</si>
  <si>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</si>
  <si>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B.III) ATTIVITA' FINANZIARIE CHE NON COSTITUISCONO IMMOBILIZZAZIONI</t>
  </si>
  <si>
    <t>ABA730</t>
  </si>
  <si>
    <t>B.III.1) Partecipazioni che non costituiscono immobilizzazioni</t>
  </si>
  <si>
    <t>ABA740</t>
  </si>
  <si>
    <t>B.III.2) Altri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</si>
  <si>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</si>
  <si>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</si>
  <si>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</si>
  <si>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</si>
  <si>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</si>
  <si>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</si>
  <si>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</si>
  <si>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</si>
  <si>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</si>
  <si>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</si>
  <si>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</si>
  <si>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</si>
  <si>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</si>
  <si>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>C.I) RATEI ATTIVI</t>
  </si>
  <si>
    <t>ACA010</t>
  </si>
  <si>
    <t>C.I.1) Ratei attivi</t>
  </si>
  <si>
    <t>ACA020</t>
  </si>
  <si>
    <t>C.I.2) Ratei attivi v/Aziende sanitarie pubbliche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</si>
  <si>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</si>
  <si>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</si>
  <si>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</si>
  <si>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</si>
  <si>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</si>
  <si>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</si>
  <si>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AZZ999</t>
  </si>
  <si>
    <t>D) TOTALE ATTIVO</t>
  </si>
  <si>
    <t>ADZ999</t>
  </si>
  <si>
    <t>E) CONTI D'ORDINE</t>
  </si>
  <si>
    <t>ADA000</t>
  </si>
  <si>
    <t>E.I) CANONI DI LEASING ANCORA DA PAGARE</t>
  </si>
  <si>
    <t>ADA010</t>
  </si>
  <si>
    <t>E.II) DEPOSITI CAUZIONALI</t>
  </si>
  <si>
    <t>ADA020</t>
  </si>
  <si>
    <t>E.III)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</si>
  <si>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</si>
  <si>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</si>
  <si>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</si>
  <si>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</si>
  <si>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</si>
  <si>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</si>
  <si>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</si>
  <si>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</si>
  <si>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</si>
  <si>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</si>
  <si>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</si>
  <si>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</si>
  <si>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</si>
  <si>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</si>
  <si>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</si>
  <si>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</si>
  <si>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</si>
  <si>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</si>
  <si>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</si>
  <si>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</si>
  <si>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</si>
  <si>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</si>
  <si>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</si>
  <si>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</si>
  <si>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</si>
  <si>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</si>
  <si>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</si>
  <si>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</si>
  <si>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</si>
  <si>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</si>
  <si>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</si>
  <si>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</si>
  <si>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</si>
  <si>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</si>
  <si>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</si>
  <si>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</si>
  <si>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</si>
  <si>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</si>
  <si>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</si>
  <si>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</si>
  <si>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</si>
  <si>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</si>
  <si>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</si>
  <si>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</si>
  <si>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</si>
  <si>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</si>
  <si>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</si>
  <si>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</si>
  <si>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</si>
  <si>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</si>
  <si>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</si>
  <si>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</si>
  <si>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</si>
  <si>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</si>
  <si>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</si>
  <si>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</si>
  <si>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</si>
  <si>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</si>
  <si>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</si>
  <si>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</si>
  <si>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</si>
  <si>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</si>
  <si>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</si>
  <si>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</si>
  <si>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</si>
  <si>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</si>
  <si>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</si>
  <si>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</si>
  <si>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</si>
  <si>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</si>
  <si>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</si>
  <si>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</si>
  <si>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</si>
  <si>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</si>
  <si>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</si>
  <si>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</si>
  <si>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</si>
  <si>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</si>
  <si>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</si>
  <si>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</si>
  <si>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</si>
  <si>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</si>
  <si>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</si>
  <si>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Fondo finanziamento sanitario aggiuntivo corrente extra LEA</t>
  </si>
  <si>
    <t>PBA130</t>
  </si>
  <si>
    <t>B.III.6) Fondo finanziamento per ricerca</t>
  </si>
  <si>
    <t>PBA140</t>
  </si>
  <si>
    <t>B.III.7)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</si>
  <si>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</si>
  <si>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</si>
  <si>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</si>
  <si>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</si>
  <si>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</si>
  <si>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</si>
  <si>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</si>
  <si>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</si>
  <si>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</si>
  <si>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</si>
  <si>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</si>
  <si>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</si>
  <si>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</si>
  <si>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</si>
  <si>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</si>
  <si>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ALTRI FONDI PER ONERI E SPESE</t>
  </si>
  <si>
    <t>PBA210</t>
  </si>
  <si>
    <t>B.V.1) Fondi integrativi pensione</t>
  </si>
  <si>
    <t>PBA220</t>
  </si>
  <si>
    <t>B.V.2) Fondi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</si>
  <si>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</si>
  <si>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</si>
  <si>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</si>
  <si>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</si>
  <si>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</si>
  <si>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</si>
  <si>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</si>
  <si>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</si>
  <si>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</si>
  <si>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</si>
  <si>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</si>
  <si>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TRATTAMENTO FINE RAPPORTO</t>
  </si>
  <si>
    <t>PCA000</t>
  </si>
  <si>
    <t>C.I) FONDO PER PREMI OPEROSITA' MEDICI SUMAI</t>
  </si>
  <si>
    <t>PCA010</t>
  </si>
  <si>
    <t>C.II) FONDO PER TRATTAMENTO DI FINE RAPPORTO DIPENDENTI</t>
  </si>
  <si>
    <t>PCA020</t>
  </si>
  <si>
    <t>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</si>
  <si>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</si>
  <si>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</si>
  <si>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</si>
  <si>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</si>
  <si>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</si>
  <si>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</si>
  <si>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</si>
  <si>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</si>
  <si>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</si>
  <si>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</si>
  <si>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</si>
  <si>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</si>
  <si>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</si>
  <si>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</si>
  <si>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</si>
  <si>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</si>
  <si>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</si>
  <si>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</si>
  <si>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</si>
  <si>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</si>
  <si>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</si>
  <si>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</si>
  <si>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</si>
  <si>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</si>
  <si>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</si>
  <si>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</si>
  <si>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</si>
  <si>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</si>
  <si>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</si>
  <si>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</si>
  <si>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</si>
  <si>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</si>
  <si>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</si>
  <si>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</si>
  <si>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</si>
  <si>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</si>
  <si>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</si>
  <si>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</si>
  <si>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</si>
  <si>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</si>
  <si>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</si>
  <si>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</si>
  <si>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</si>
  <si>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</si>
  <si>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</si>
  <si>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</si>
  <si>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</si>
  <si>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</si>
  <si>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</si>
  <si>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</si>
  <si>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</si>
  <si>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</si>
  <si>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</si>
  <si>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</si>
  <si>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</si>
  <si>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</si>
  <si>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</si>
  <si>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</si>
  <si>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</si>
  <si>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</si>
  <si>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</si>
  <si>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</si>
  <si>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</si>
  <si>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</si>
  <si>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</si>
  <si>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</si>
  <si>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</si>
  <si>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</si>
  <si>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</si>
  <si>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</si>
  <si>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</si>
  <si>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</si>
  <si>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</si>
  <si>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</si>
  <si>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</si>
  <si>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</si>
  <si>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</si>
  <si>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</si>
  <si>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</si>
  <si>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</si>
  <si>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</si>
  <si>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</si>
  <si>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</si>
  <si>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</si>
  <si>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</si>
  <si>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</si>
  <si>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</si>
  <si>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</si>
  <si>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</si>
  <si>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</si>
  <si>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</si>
  <si>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</si>
  <si>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</si>
  <si>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</si>
  <si>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</si>
  <si>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</si>
  <si>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</si>
  <si>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</si>
  <si>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</si>
  <si>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</si>
  <si>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</si>
  <si>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</si>
  <si>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</si>
  <si>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</si>
  <si>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</si>
  <si>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</si>
  <si>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</si>
  <si>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</si>
  <si>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</si>
  <si>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</si>
  <si>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</si>
  <si>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</si>
  <si>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</si>
  <si>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</si>
  <si>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</si>
  <si>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</si>
  <si>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</si>
  <si>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</si>
  <si>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</si>
  <si>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</si>
  <si>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</si>
  <si>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</si>
  <si>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</si>
  <si>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</si>
  <si>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</si>
  <si>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</si>
  <si>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</si>
  <si>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</si>
  <si>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</si>
  <si>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</si>
  <si>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</si>
  <si>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</si>
  <si>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</si>
  <si>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</si>
  <si>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</si>
  <si>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</si>
  <si>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</si>
  <si>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</si>
  <si>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</si>
  <si>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</si>
  <si>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</si>
  <si>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</si>
  <si>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</si>
  <si>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</si>
  <si>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Data ……………………</t>
  </si>
  <si>
    <t>Il Funzionario responsabile dell'area economico-finanziaria</t>
  </si>
  <si>
    <t>Il Direttore Amministrativo</t>
  </si>
  <si>
    <t>………………………………………………………………………..</t>
  </si>
  <si>
    <t>Il Direttore Generale</t>
  </si>
  <si>
    <t>Stato Patrimoniale Attivo</t>
  </si>
  <si>
    <t>Importo
2019</t>
  </si>
  <si>
    <t>Importo
2018</t>
  </si>
  <si>
    <t>CODICE VOCE 
SP Ministeriale</t>
  </si>
  <si>
    <t>IMMOBILIZZAZIONI IMMATERIALI</t>
  </si>
  <si>
    <t>Costi di impianto e di ampliamento</t>
  </si>
  <si>
    <t>Costi di ricerca e sviluppo</t>
  </si>
  <si>
    <t>Diritti di brevetto e diritti di utilizzazione delle opere d'ingegno</t>
  </si>
  <si>
    <t>Diritti di brevetto e diritti di utilizzazione delle opere d'ingegno - derivanti dall'attività di ricerca</t>
  </si>
  <si>
    <t>Diritti di brevetto e diritti di utilizzazione delle opere d'ingegno - altri</t>
  </si>
  <si>
    <t>Concessioni, licenze, marchi e diritti simili</t>
  </si>
  <si>
    <t>Migliorie su beni di terzi</t>
  </si>
  <si>
    <t>Pubblicità</t>
  </si>
  <si>
    <t>IMMOBILIZZAZIONI MATERIALI</t>
  </si>
  <si>
    <t>IMMOBILIZZAZIONI FINANZIARIE</t>
  </si>
  <si>
    <t>per contributi in conto capitale su gestioni pregresse (ASSR e altri)</t>
  </si>
  <si>
    <t>per contributi in conto capitale su gestioni liquidatorie (ASSR e altri)</t>
  </si>
  <si>
    <t>Altri crediti (ASSR e altri)</t>
  </si>
  <si>
    <t>Titoli di Stato</t>
  </si>
  <si>
    <t>Altre Obbligazioni</t>
  </si>
  <si>
    <t>Titoli azionari quotati in Borsa</t>
  </si>
  <si>
    <t>Titoli diversi</t>
  </si>
  <si>
    <t>RIMANENZE</t>
  </si>
  <si>
    <t>Acconti per acquisto di beni e prodotti sanitari</t>
  </si>
  <si>
    <t>Materiali di guardaroba, di pulizia, e di convivenza in genere</t>
  </si>
  <si>
    <t>Acconti per acquisto di beni e prodotti non sanitari</t>
  </si>
  <si>
    <t xml:space="preserve">CREDITI </t>
  </si>
  <si>
    <t>Crediti v/Stato per spesa corrente - FSN indistinto</t>
  </si>
  <si>
    <t>Crediti v/Stato per spesa corrente - FSN vincolato</t>
  </si>
  <si>
    <t>Crediti v/Stato per mobilità attiva extraregionale</t>
  </si>
  <si>
    <t>Crediti v/Stato per mobilità attiva internazionale</t>
  </si>
  <si>
    <t>Crediti v/Stato per acconto quota fabbisogno sanitario regionale standard</t>
  </si>
  <si>
    <t>Crediti v/Stato per finanziamento sanitario aggiuntivo corrente</t>
  </si>
  <si>
    <t>Crediti v/Stato per spesa corrente - altro</t>
  </si>
  <si>
    <t>Crediti per fatture e ricevute da emettere</t>
  </si>
  <si>
    <t>Note di credito da emettere</t>
  </si>
  <si>
    <t>Crediti v/Stato per spesa corrente per STP (ex D.lgs. 286/98)</t>
  </si>
  <si>
    <t>Crediti v/Stato per finanziamenti per investimenti</t>
  </si>
  <si>
    <t>Crediti v/Stato per ricerca corrente - Ministero della Salute</t>
  </si>
  <si>
    <t>Crediti v/Stato per ricerca finalizzata - Ministero della Salute</t>
  </si>
  <si>
    <t>Crediti verso ministero dell'università</t>
  </si>
  <si>
    <t>Crediti verso ministero della difesa</t>
  </si>
  <si>
    <t xml:space="preserve">Crediti verso altre Amministrazioni centrali </t>
  </si>
  <si>
    <t>Crediti v/Stato per ricerca - finanziamenti per investimenti</t>
  </si>
  <si>
    <t>Crediti verso prefetture</t>
  </si>
  <si>
    <t>Crediti v/Regione o Provincia Autonoma per quota FSR</t>
  </si>
  <si>
    <t>Crediti v/Regione o Provincia Autonoma per mobilità attiva intraregionale</t>
  </si>
  <si>
    <t>Crediti v/Regione o Provincia Autonoma per mobilità attiva extraregionale</t>
  </si>
  <si>
    <t>Crediti v/Regione o Provincia Autonoma per acconto quota FSR</t>
  </si>
  <si>
    <t>Crediti v/Regione o Provincia Autonoma per finanziamento sanitario aggiuntivo corrente LEA</t>
  </si>
  <si>
    <t>Crediti v/Regione o Provincia Autonoma per finanziamento sanitario aggiuntivo corrente extra LEA</t>
  </si>
  <si>
    <t>Crediti v/Regione o Provincia Autonoma per spesa corrente - altro</t>
  </si>
  <si>
    <t>Crediti v/Regione o Provincia Autonoma per spesa corrente - STP (ex D.lgs. 286/98)</t>
  </si>
  <si>
    <t>Crediti v/Regione o Provincia Autonoma per ricerca - vincolati a progetti europei</t>
  </si>
  <si>
    <t>Crediti v/Regione o Provincia Autonoma per ricerca -  vincolati a progetti ministeriali</t>
  </si>
  <si>
    <t>Crediti v/Regione o Provincia Autonoma per ricerca - quota regionale</t>
  </si>
  <si>
    <t>Crediti v/Regione o Provincia Autonoma per ricerca - Altro</t>
  </si>
  <si>
    <t>Crediti v/Regione o Provincia Autonoma per mobilità attiva internazionale</t>
  </si>
  <si>
    <t>Crediti v/Regione o Provincia Autonoma per versamenti a patrimonio netto</t>
  </si>
  <si>
    <t>Crediti v/Regione o Provincia Autonoma per anticipazione ripiano disavanzo programmato dai Piani aziendali di cui all'art. 1, comma 528, L. 208/2015</t>
  </si>
  <si>
    <t>Crediti v/Regione per copertura debiti al 31/12/2005</t>
  </si>
  <si>
    <t xml:space="preserve"> Crediti v/Regione o Provincia Autonoma per contributi L. 210/92</t>
  </si>
  <si>
    <t>Crediti v/Regione o Provincia Autonoma per contributi L. 210/92 – aziende sanitarie</t>
  </si>
  <si>
    <t>Crediti v/comuni</t>
  </si>
  <si>
    <t>Crediti v/Aziende sanitarie pubbliche</t>
  </si>
  <si>
    <t>Crediti v/Aziende sanitarie pubbliche della Regione - per mobilità in compensazione</t>
  </si>
  <si>
    <t>Crediti v/Aziende sanitarie pubbliche della Regione - per mobilità non in compensazione</t>
  </si>
  <si>
    <t>Crediti v/Aziende sanitarie pubbliche della Regione - per altre prestazioni</t>
  </si>
  <si>
    <t xml:space="preserve"> Crediti v/Aziende sanitarie pubbliche della Regione - per altre prestazioni</t>
  </si>
  <si>
    <t>Acconto quota FSR da distribuire</t>
  </si>
  <si>
    <t xml:space="preserve"> Crediti v/Aziende sanitarie pubbliche della Regione per anticipazione ripiano disavanzo programmato dai Piani aziendali di cui all'art. 1, comma 528, L. 208/2015</t>
  </si>
  <si>
    <t>Crediti v/Aziende sanitarie pubbliche Extraregione</t>
  </si>
  <si>
    <t xml:space="preserve">Crediti v/Aziende sanitarie pubbliche della Regione - per Contributi da Aziende sanitarie pubbliche della Regione o Prov. Aut. (extra fondo) </t>
  </si>
  <si>
    <t>Crediti v/enti regionali</t>
  </si>
  <si>
    <t>Crediti v/sperimentazioni gestionali</t>
  </si>
  <si>
    <t>Crediti v/altre partecipate</t>
  </si>
  <si>
    <t>IVA a Credito</t>
  </si>
  <si>
    <t>IVA a Credito per acquisti Infra CEE</t>
  </si>
  <si>
    <t>IVA a Credito per autofatture</t>
  </si>
  <si>
    <t>Imposte varie</t>
  </si>
  <si>
    <t>Crediti v/clienti privati</t>
  </si>
  <si>
    <t>Privati paganti</t>
  </si>
  <si>
    <t>Crediti verso soggetti esteri</t>
  </si>
  <si>
    <t>Altri crediti v/clienti privati</t>
  </si>
  <si>
    <t>Crediti v/gestioni liquidatorie</t>
  </si>
  <si>
    <t>Crediti v/altri soggetti pubblici</t>
  </si>
  <si>
    <t>Crediti verso enti previdenziali per acconti pensione</t>
  </si>
  <si>
    <t>Crediti verso altre amministrazioni pubbliche</t>
  </si>
  <si>
    <t>Crediti v/altri soggetti pubblici per ricerca</t>
  </si>
  <si>
    <t>Altri crediti diversi</t>
  </si>
  <si>
    <t>Crediti verso dipendenti</t>
  </si>
  <si>
    <t>Acconti, anticipi a personale</t>
  </si>
  <si>
    <t>Altri crediti verso personale</t>
  </si>
  <si>
    <t>Acconti a farmacie</t>
  </si>
  <si>
    <t>Acconti a fornitori</t>
  </si>
  <si>
    <t>Note di credito da emettere (diversi)</t>
  </si>
  <si>
    <t>Altri Crediti verso erogatori (privati accreditati e convenzionati) di prestazioni sanitarie</t>
  </si>
  <si>
    <t>Note di credito da emettere  (privati accreditati e convenzionati)</t>
  </si>
  <si>
    <t>ATTIVITA' FINANZIARIE CHE NON COSTITUISCONO IMMOBILIZZAZIONI</t>
  </si>
  <si>
    <t>Partecipazioni in imprese controllate</t>
  </si>
  <si>
    <t>Partecipazioni in imprese collegate</t>
  </si>
  <si>
    <t>Partecipazioni in altre imprese</t>
  </si>
  <si>
    <t>DISPONIBILITA' LIQUIDE</t>
  </si>
  <si>
    <t>Cassa economale</t>
  </si>
  <si>
    <t>Cassa economale 1</t>
  </si>
  <si>
    <t>Cassa economale 2</t>
  </si>
  <si>
    <t>Cassa economale 3</t>
  </si>
  <si>
    <t>Cassa economale 4</t>
  </si>
  <si>
    <t>Cassa economale 5</t>
  </si>
  <si>
    <t>Cassa economale 6</t>
  </si>
  <si>
    <t>Cassa economale 7</t>
  </si>
  <si>
    <t>Cassa economale 8</t>
  </si>
  <si>
    <t>Cassa economale 9</t>
  </si>
  <si>
    <t>Cassa prestazioni</t>
  </si>
  <si>
    <t>Cassa prestazioni 1</t>
  </si>
  <si>
    <t>Cassa prestazioni 2</t>
  </si>
  <si>
    <t>Cassa prestazioni 3</t>
  </si>
  <si>
    <t>Cassa prestazioni 4</t>
  </si>
  <si>
    <t>Cassa prestazioni 5</t>
  </si>
  <si>
    <t>Cassa prestazioni 6</t>
  </si>
  <si>
    <t>Cassa prestazioni 7</t>
  </si>
  <si>
    <t>Cassa prestazioni 8</t>
  </si>
  <si>
    <t>c/c di tesoreria</t>
  </si>
  <si>
    <t>c/c di tesoreria - delega</t>
  </si>
  <si>
    <t>Interessi attivi da liquidare</t>
  </si>
  <si>
    <t>Conto corrente postale 1</t>
  </si>
  <si>
    <t>Conto corrente postale 2</t>
  </si>
  <si>
    <t>Conto corrente postale 3</t>
  </si>
  <si>
    <t>Conto corrente postale 4</t>
  </si>
  <si>
    <t>Deposito affrancatrice1</t>
  </si>
  <si>
    <t>Deposito affrancatrice2</t>
  </si>
  <si>
    <t>Deposito affrancatrice3</t>
  </si>
  <si>
    <t>Conti transitori</t>
  </si>
  <si>
    <t>Incassi c/transitorio</t>
  </si>
  <si>
    <t>Pagamenti c/transitorio</t>
  </si>
  <si>
    <t>Giroconti interni</t>
  </si>
  <si>
    <t>Giroconti note</t>
  </si>
  <si>
    <t>Giroconti cauzioni</t>
  </si>
  <si>
    <t>Giroconti documenti pagati</t>
  </si>
  <si>
    <t>Giroconti protocolli errati</t>
  </si>
  <si>
    <t>Giroconti ritenute personale dipendente</t>
  </si>
  <si>
    <t>Giroconti ritenute personale esterno</t>
  </si>
  <si>
    <t>Giroconti ritenute personale convenzionato</t>
  </si>
  <si>
    <t>Giroconti ritenute personale altro</t>
  </si>
  <si>
    <t>Giroconti c/c postale</t>
  </si>
  <si>
    <t>RATEI ATTIVI</t>
  </si>
  <si>
    <t>Ratei attivi v/Aziende sanitarie pubbliche della Regione</t>
  </si>
  <si>
    <t>RISCONTI ATTIVI</t>
  </si>
  <si>
    <t>Risconti attivi v/Aziende sanitarie pubbliche della Regione</t>
  </si>
  <si>
    <t>TOTALE ATTIVO</t>
  </si>
  <si>
    <t>CANONI DI LEASING ANCORA DA PAGARE</t>
  </si>
  <si>
    <t>DEPOSITI CAUZIONALI</t>
  </si>
  <si>
    <t>BENI IN COMODATO</t>
  </si>
  <si>
    <t>CANONI DI PROJECT FINANCING ANCORA DA PAGARE</t>
  </si>
  <si>
    <t>ALTRI CONTI D'ORDINE</t>
  </si>
  <si>
    <t>Canoni di leasing a scadere</t>
  </si>
  <si>
    <t>Beni di terzi presso l'Azienda</t>
  </si>
  <si>
    <t>Garanzie prestate (fideiussioni, avalli, altre garanzie personali e reali)</t>
  </si>
  <si>
    <t>Garanzie ricevute (fideiussioni, avalli, altre garanzie personali e reali)</t>
  </si>
  <si>
    <t>Beni in contenzioso</t>
  </si>
  <si>
    <t>Altri impegni assunti</t>
  </si>
  <si>
    <t>Stato Patrimoniale Passivo</t>
  </si>
  <si>
    <t>FONDO DI DOTAZIONE</t>
  </si>
  <si>
    <t>FINANZIAMENTI PER INVESTIMENTI</t>
  </si>
  <si>
    <t>Finanziamenti per beni di prima dotazione</t>
  </si>
  <si>
    <t>Finanziamenti da Stato per investimenti - ricerca</t>
  </si>
  <si>
    <t>Finanziamenti da Stato per investimenti - altro</t>
  </si>
  <si>
    <t>Contributi regionali in c/capitale indistinti</t>
  </si>
  <si>
    <t>Contributi regionali in c/capitale vincolati</t>
  </si>
  <si>
    <t>Contributi per rimborso mutui</t>
  </si>
  <si>
    <t>Altri contributi</t>
  </si>
  <si>
    <t>RISERVE DA DONAZIONI E LASCITI VINCOLATI AD INVESTIMENTI</t>
  </si>
  <si>
    <t>ALTRE RISERVE</t>
  </si>
  <si>
    <t>Riserve da rivalutazioni</t>
  </si>
  <si>
    <t>Riserve da plusvalenze da reinvestire</t>
  </si>
  <si>
    <t>Contributi da reinvestire</t>
  </si>
  <si>
    <t>Riserve da utili di esercizio destinati ad investimenti</t>
  </si>
  <si>
    <t>Riserve diverse</t>
  </si>
  <si>
    <t>CONTRIBUTI PER RIPIANO PERDITE</t>
  </si>
  <si>
    <t>Contributi per copertura debiti al 31/12/2005</t>
  </si>
  <si>
    <r>
      <t>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</si>
  <si>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>UTILI (PERDITE) PORTATI A NUOVO</t>
  </si>
  <si>
    <t>UTILE (PERDITA) D'ESERCIZIO</t>
  </si>
  <si>
    <t>FONDI AMMORTAMENTO e FONDI SVALUTAZIONE</t>
  </si>
  <si>
    <t>FONDI AMMORTAMENTO IMMOBILIZZAZIONI IMMATERIALI</t>
  </si>
  <si>
    <t>F.do Amm.to costi di impianto e di ampliamento</t>
  </si>
  <si>
    <t>F.do Amm.to costi di ricerca e sviluppo</t>
  </si>
  <si>
    <t>F.do Amm.to diritti di brevetto e diritti di utilizzazione delle opere d'ingegno - derivanti dall'attività di ricerca</t>
  </si>
  <si>
    <t>F.do Amm.to diritti di brevetto e diritti di utilizzazione delle opere d'ingegno - altri</t>
  </si>
  <si>
    <t>F.do Amm.to concessioni, licenze, marchi e diritti simili</t>
  </si>
  <si>
    <t>F.do Amm.to migliorie su beni di terzi</t>
  </si>
  <si>
    <t>F.do Amm.to pubblicità</t>
  </si>
  <si>
    <t>F.do Amm.to altre immobilizzazioni immateriali</t>
  </si>
  <si>
    <t>FONDI AMMORTAMENTO IMMOBILIZZAZIONI MATERIALI</t>
  </si>
  <si>
    <t>F.do Amm.to Fabbricati non strumentali (disponibili)</t>
  </si>
  <si>
    <t>F.do Amm.to Fabbricati strumentali (indisponibili)</t>
  </si>
  <si>
    <t>F.do Amm.to Impianti e macchinari</t>
  </si>
  <si>
    <t>F.do Amm.to Attrezzature sanitarie e scientifiche</t>
  </si>
  <si>
    <t>F.do Amm.to Mobili e arredi</t>
  </si>
  <si>
    <t>F.do Amm.to Automezzi</t>
  </si>
  <si>
    <t>F.do Amm.to Altre immobilizzazioni materiali</t>
  </si>
  <si>
    <t>FONDI SVALUTAZIONE IMMOBILIZZAZIONI IMMATERIALI</t>
  </si>
  <si>
    <t>F.do Svalut. Costi di impianto e di ampliamento</t>
  </si>
  <si>
    <t>F.do Svalut. Costi di ricerca e sviluppo</t>
  </si>
  <si>
    <t>F.do Svalut. Diritti di brevetto e diritti di utilizzazione delle opere d'ingegno</t>
  </si>
  <si>
    <t>F.do Svalut. Altre immobilizzazioni immateriali</t>
  </si>
  <si>
    <t>FONDI SVALUTAZIONE IMMOBILIZZAZIONI MATERIALI</t>
  </si>
  <si>
    <t>F.do Svalut. Terreni disponibili</t>
  </si>
  <si>
    <t>F.do Svalut. Terreni indisponibili</t>
  </si>
  <si>
    <t>F.do Svalut. Fabbricati disponibili</t>
  </si>
  <si>
    <t>F.do Svalut. Fabbricati indisponibili</t>
  </si>
  <si>
    <t>F.do Svalut. Impianti e macchinari</t>
  </si>
  <si>
    <t>F.do Svalut. Attrezzature sanitarie e scientifiche</t>
  </si>
  <si>
    <t>F.do Svalut. Mobili e arredi</t>
  </si>
  <si>
    <t>F.do Svalut. Automezzi</t>
  </si>
  <si>
    <t>F.do Svalut. Oggetti d'arte</t>
  </si>
  <si>
    <t>F.do Svalut. Altre immobilizzazioni materiali</t>
  </si>
  <si>
    <t>FONDI SVALUTAZIONE CREDITI</t>
  </si>
  <si>
    <t>Fondo svalutazione Crediti finanziari v/Stato</t>
  </si>
  <si>
    <t>Fondo svalutazione Crediti finanziari v/Regione</t>
  </si>
  <si>
    <t>Fondo svalutazione Crediti finanziari v/partecipate</t>
  </si>
  <si>
    <t>Fondo svalutazione Crediti finanziari v/altri</t>
  </si>
  <si>
    <t>Fondo Svalutazione Crediti v/Stato per spesa corrente - FSN indistinto</t>
  </si>
  <si>
    <t>Fondo Svalutazione Crediti v/Stato per spesa corrente - FSN vincolato</t>
  </si>
  <si>
    <t>Fondo Svalutazione Crediti v/Stato per mobilità attiva extraregionale</t>
  </si>
  <si>
    <t>Fondo Svalutazione Crediti v/Stato per mobilità attiva internazionale</t>
  </si>
  <si>
    <t>Fondo Svalutazione Crediti v/Stato per acconto quota fabbisogno sanitario regionale standard</t>
  </si>
  <si>
    <t>Fondo Svalutazione Crediti v/Stato per finanziamento sanitario aggiuntivo corrente</t>
  </si>
  <si>
    <t>Fondo Svalutazione  Crediti v/Stato per spesa corrente - altro</t>
  </si>
  <si>
    <t>Fondo Svalutazione Crediti v/Stato per spesa corrente per STP (ex D.lgs. 286/98)</t>
  </si>
  <si>
    <t>Fondo Svalutazione Crediti v/Stato per finanziamenti per investimenti</t>
  </si>
  <si>
    <t>Fondo Svalutazione Crediti v/Stato per ricerca corrente - Ministero della Salute</t>
  </si>
  <si>
    <t>Fondo Svalutazione Crediti v/Stato per ricerca finalizzata - Ministero della Salute</t>
  </si>
  <si>
    <t xml:space="preserve">Fondo Svalutazione Crediti v/Stato per ricerca - altre Amministrazioni centrali </t>
  </si>
  <si>
    <t>Fondo Svalutazione Crediti v/Stato per ricerca - finanziamenti per investimenti</t>
  </si>
  <si>
    <t>Fondo Svalutazione Crediti v/prefetture</t>
  </si>
  <si>
    <t>Fondo Svalutazione Crediti v/Regione o Provincia Autonoma per quota FSR</t>
  </si>
  <si>
    <t>Fondo Svalutazione  Crediti v/Regione o Provincia Autonoma per mobilità attiva intraregionale</t>
  </si>
  <si>
    <t>Fondo Svalutazione  Crediti v/Regione o Provincia Autonoma per mobilità attiva extraregionale</t>
  </si>
  <si>
    <t>Fondo Svalutazione  Crediti v/Regione o Provincia Autonoma per acconto quota FSR</t>
  </si>
  <si>
    <t>Fondo Svalutazione Crediti v/Regione o Provincia Autonoma per finanziamento sanitario aggiuntivo corrente LEA</t>
  </si>
  <si>
    <t>Fondo Svalutazione  Crediti v/Regione o Provincia Autonoma per finanziamento sanitario aggiuntivo corrente extra LEA</t>
  </si>
  <si>
    <t>Fondo Svalutazione  Crediti v/Regione o Provincia Autonoma per spesa corrente - altro</t>
  </si>
  <si>
    <t>Fondo Svalutazione Crediti v/Regione o Provincia Autonoma per spesa corrente - STP (ex D.lgs. 286/98)</t>
  </si>
  <si>
    <t>Fondo Svalutazione Crediti v/Regione o Provincia Autonoma per ricerca</t>
  </si>
  <si>
    <t>Fondo Svalutazione Crediti v/Regione o Provincia Autonoma per mobilità attiva internazionale</t>
  </si>
  <si>
    <t>Fondo Svalutazione Crediti v/Regione o Provincia Autonoma per finanziamenti per investimenti</t>
  </si>
  <si>
    <t>Fondo Svalutazione Crediti v/Regione o Provincia Autonoma per incremento fondo dotazione</t>
  </si>
  <si>
    <t>Fondo Svalutazione Crediti v/Regione o Provincia Autonoma per ripiano perdite</t>
  </si>
  <si>
    <t>Fondo Svalutazione Crediti v/Regione per copertura debiti al 31/12/2005</t>
  </si>
  <si>
    <t>Fondo Svalutazione Crediti v/Regione o Provincia Autonoma per ricostituzione risorse da investimenti esercizi precedenti</t>
  </si>
  <si>
    <t>Fondo Svalutazione Crediti v/Comuni</t>
  </si>
  <si>
    <t>Fondo Svalutazione Crediti v/Aziende sanitarie pubbliche della Regione - per mobilità in compensazione</t>
  </si>
  <si>
    <t>Fondo Svalutazione Crediti v/Aziende sanitarie pubbliche della Regione - per mobilità non in compensazione</t>
  </si>
  <si>
    <t>Fondo Svalutazione Crediti v/Aziende sanitarie pubbliche della Regione - per altre prestazioni</t>
  </si>
  <si>
    <t>Fondo Svalutazione Crediti v/Aziende sanitarie pubbliche della Regione - acconto quota FSR da distribuire</t>
  </si>
  <si>
    <t>Fondo Svalutazione Crediti v/Aziende sanitarie pubbliche Extraregione</t>
  </si>
  <si>
    <t>Fondo Svalutazione Crediti v/enti regionali</t>
  </si>
  <si>
    <t>Fondo Svalutazione Crediti v/sperimentazioni gestionali</t>
  </si>
  <si>
    <t>Fondo Svalutazione Crediti v/altre partecipate</t>
  </si>
  <si>
    <t>Fondo Svalutazione Crediti v/Erario</t>
  </si>
  <si>
    <t>Fondo Svalutazione Crediti v/clienti privati</t>
  </si>
  <si>
    <t>Fondo Svalutazione Crediti v/gestioni liquidatorie</t>
  </si>
  <si>
    <t>Fondo Svalutazione Crediti v/altri soggetti pubblici</t>
  </si>
  <si>
    <t>Fondo Svalutazione Crediti v/altri soggetti pubblici per ricerca</t>
  </si>
  <si>
    <t>Fondo Svalutazione Altri crediti diversi</t>
  </si>
  <si>
    <t>Fondo Svalutazione  Altri Crediti verso erogatori (privati accreditati e convenzionati) di prestazioni sanitarie</t>
  </si>
  <si>
    <t>FONDI PER IMPOSTE, ANCHE DIFFERITE</t>
  </si>
  <si>
    <t>FONDI PER RISCHI</t>
  </si>
  <si>
    <t>Fondo rischi per cause civili ed oneri processuali</t>
  </si>
  <si>
    <t>Fondo rischi per contenzioso personale dipendente</t>
  </si>
  <si>
    <t>Fondo rischi connessi all'acquisto di prestazioni sanitarie da privato</t>
  </si>
  <si>
    <t>Fondo rischi per copertura diretta dei rischi (autoassicurazione)</t>
  </si>
  <si>
    <t>Fondo rischi per franchigia assicurativa</t>
  </si>
  <si>
    <t>Fondo rischi per interessi di mora</t>
  </si>
  <si>
    <t>Altri fondi rischi</t>
  </si>
  <si>
    <t>Fondo equo indennizzo</t>
  </si>
  <si>
    <t>Fondo accordi bonari</t>
  </si>
  <si>
    <t>FONDI DA DISTRIBUIRE</t>
  </si>
  <si>
    <t>FSR indistinto da distribuire</t>
  </si>
  <si>
    <t>FSR vincolato da distribuire</t>
  </si>
  <si>
    <t>Fondo per ripiano disavanzi pregressi</t>
  </si>
  <si>
    <t>Fondo finanziamento sanitario aggiuntivo corrente LEA</t>
  </si>
  <si>
    <t>Fondo finanziamento sanitario aggiuntivo corrente extra LEA</t>
  </si>
  <si>
    <t>Fondo finanziamento per ricerca</t>
  </si>
  <si>
    <t>Fondo finanziamento per investimenti</t>
  </si>
  <si>
    <t>Fondo finanziamento sanitario aggiuntivo corrente (extra fondo) - Risorse aggiuntive da bilancio regionale a titolo di copertura extra LEA</t>
  </si>
  <si>
    <t>QUOTE INUTILIZZATE CONTRIBUTI</t>
  </si>
  <si>
    <t xml:space="preserve"> Quote inutilizzate contributi da Regione o Prov. Aut. per quota F.S. indistinto finalizzato</t>
  </si>
  <si>
    <t>Quote inutilizzate contributi da Regione o Prov. Aut. per quota F.S. vincolato</t>
  </si>
  <si>
    <t>Quote inutilizzate contributi vincolati da soggetti pubblici (extra fondo)</t>
  </si>
  <si>
    <t>Quote inutilizzate contributi per ricerca</t>
  </si>
  <si>
    <t>Quote inutilizzate contributi vincolati da privati</t>
  </si>
  <si>
    <t>Quote inutilizzate contributi vincolati da privati - sperimentazioni</t>
  </si>
  <si>
    <t>Quote inutilizzate contributi vincolati da privati - altro</t>
  </si>
  <si>
    <t>ALTRI FONDI PER ONERI E SPESE</t>
  </si>
  <si>
    <t>Fondi integrativi pensione</t>
  </si>
  <si>
    <t>Fondi rinnovi contrattuali</t>
  </si>
  <si>
    <t xml:space="preserve">Fondo rinnovi contrattuali personale dipendente </t>
  </si>
  <si>
    <t>Fondo rinnovi convenzioni MMG/PLS/MCA</t>
  </si>
  <si>
    <t>Fondo rinnovi convenzioni medici Sumai</t>
  </si>
  <si>
    <t>Altri fondi per oneri e spese</t>
  </si>
  <si>
    <t>Fondo oneri personale in quiescienza</t>
  </si>
  <si>
    <t>Altri Fondi incentivi funzioni tecniche Art. 113 D.Lgs 50/2016</t>
  </si>
  <si>
    <t>FONDO PER PREMI OPEROSITA' MEDICI SUMAI</t>
  </si>
  <si>
    <t>FONDO PER TRATTAMENTO DI FINE RAPPORTO DIPENDENTI</t>
  </si>
  <si>
    <t>FONDO PER TRATTAMENTI DI QUIESCENZA E SIMILI</t>
  </si>
  <si>
    <t>DEBITI</t>
  </si>
  <si>
    <t>DEBITI PER MUTUI PASSIVI</t>
  </si>
  <si>
    <t>DEBITI V/STATO</t>
  </si>
  <si>
    <t>Debiti v/Stato per mobilità passiva extraregionale</t>
  </si>
  <si>
    <t>Debiti v/Stato per mobilità passiva internazionale</t>
  </si>
  <si>
    <t>Acconto quota FSR v/Stato</t>
  </si>
  <si>
    <t>Debiti v/Stato per restituzione finanziamenti - per ricerca</t>
  </si>
  <si>
    <t>Altri debiti v/Stato</t>
  </si>
  <si>
    <t xml:space="preserve">Acconti su contributi </t>
  </si>
  <si>
    <t>Debiti per fatture ricevute e da ricevere</t>
  </si>
  <si>
    <t>Note di credito da ricevere</t>
  </si>
  <si>
    <t>DEBITI V/REGIONE O PROVINCIA AUTONOMA</t>
  </si>
  <si>
    <t>Debiti v/Regione o Provincia Autonoma per finanziamenti</t>
  </si>
  <si>
    <t>Debiti v/Regione o Provincia Autonoma per finanziamenti - GSA</t>
  </si>
  <si>
    <t>Debiti v/Regione o Provincia Autonoma per mobilità passiva intraregionale</t>
  </si>
  <si>
    <t>Debiti v/Regione o Provincia Autonoma per mobilità passiva extraregionale</t>
  </si>
  <si>
    <t>Debiti v/Regione o Provincia Autonoma per mobilità passiva internazionale</t>
  </si>
  <si>
    <t>Acconto quota FSR da Regione o Provincia Autonoma</t>
  </si>
  <si>
    <t>Acconto da Regione o Provincia Autonoma per anticipazione ripiano disavanzo programmato dai Piani aziendali di cui all'art. 1, comma 528, L. 208/2015</t>
  </si>
  <si>
    <t xml:space="preserve">Debiti v/Regione o Provincia Autonoma per contributi L. 210/92 </t>
  </si>
  <si>
    <t>Altri debiti v/Regione o Provincia Autonoma - GSA</t>
  </si>
  <si>
    <t>Altri debiti v/Regione o Provincia Autonoma</t>
  </si>
  <si>
    <t>Altri debiti v/Regione o Provincia Autonoma - vincolati a progetti europei</t>
  </si>
  <si>
    <t>Altri debiti v/Regione o Provincia Autonoma - vincolati a progetti ministeriali</t>
  </si>
  <si>
    <t>DEBITI V/COMUNI</t>
  </si>
  <si>
    <t xml:space="preserve">Acconti da comuni </t>
  </si>
  <si>
    <t>Debiti verso comuni</t>
  </si>
  <si>
    <t>DEBITI V/AZIENDE SANITARIE PUBBLICHE</t>
  </si>
  <si>
    <t>Debiti v/Aziende sanitarie pubbliche della Regione</t>
  </si>
  <si>
    <t>Debiti v/Aziende sanitarie pubbliche della Regione - per quota FSR</t>
  </si>
  <si>
    <t>Debiti v/Aziende sanitarie pubbliche della Regione - per finanziamento sanitario aggiuntivo corrente LEA</t>
  </si>
  <si>
    <t>Debiti v/Aziende sanitarie pubbliche della Regione - per finanziamento sanitario aggiuntivo corrente extra LEA</t>
  </si>
  <si>
    <t>Debiti v/Aziende sanitarie pubbliche della Regione - per mobilità in compensazione</t>
  </si>
  <si>
    <t>Debiti v/Aziende sanitarie pubbliche della Regione - per mobilità non in compensazione</t>
  </si>
  <si>
    <t>Debiti v/Aziende sanitarie pubbliche della Regione - per altre prestazioni</t>
  </si>
  <si>
    <t>Debiti verso aziende sanitarie della Regione - per altre prestazioni</t>
  </si>
  <si>
    <t>Debiti v/Aziende sanitarie pubbliche della Regione - altre prestazioni per STP</t>
  </si>
  <si>
    <t xml:space="preserve">Debiti v/Aziende sanitarie pubbliche della Regione - per Contributi da Aziende sanitarie pubbliche della Regione o Prov. Aut. (extra fondo) </t>
  </si>
  <si>
    <t xml:space="preserve">Debiti v/Aziende sanitarie pubbliche della Regione - per contributi L. 210/92 </t>
  </si>
  <si>
    <t xml:space="preserve">Debiti v/Aziende sanitarie pubbliche Extraregione </t>
  </si>
  <si>
    <t>Debiti verso aziende sanitarie extra regionali</t>
  </si>
  <si>
    <t>Debiti v/Aziende sanitarie pubbliche della Regione per versamenti c/patrimonio netto</t>
  </si>
  <si>
    <t>Debiti v/Aziende sanitarie pubbliche della Regione per versamenti c/patrimonio netto - finanziamenti per investimenti</t>
  </si>
  <si>
    <t xml:space="preserve"> Debiti v/Aziende sanitarie pubbliche della Regione per versamenti c/patrimonio netto - incremento fondo dotazione</t>
  </si>
  <si>
    <t>Debiti v/Aziende sanitarie pubbliche della Regione per versamenti c/patrimonio netto - ripiano perdite</t>
  </si>
  <si>
    <t>Debiti v/Aziende sanitarie pubbliche della Regione per anticipazione ripiano disavanzo programmato dai Piani aziendali di cui all'art. 1, comma 528, L. 208/2015</t>
  </si>
  <si>
    <t>Debiti v/Aziende sanitarie pubbliche della Regione per versamenti c/patrimonio netto - altro</t>
  </si>
  <si>
    <t>DEBITI V/ SOCIETA' PARTECIPATE E/O ENTI DIPENDENTI DELLA REGIONE</t>
  </si>
  <si>
    <t>Debiti v/enti regionali</t>
  </si>
  <si>
    <t>Debiti v/sperimentazioni gestionali</t>
  </si>
  <si>
    <t>Debiti v/altre partecipate</t>
  </si>
  <si>
    <t>DEBITI V/FORNITORI</t>
  </si>
  <si>
    <t xml:space="preserve">Debiti verso erogatori (privati accreditati e convenzionati) di prestazioni sanitarie </t>
  </si>
  <si>
    <t>Note di credito da ricevere (privati accreditati e convenzionati)</t>
  </si>
  <si>
    <t>Debiti verso altri fornitori</t>
  </si>
  <si>
    <t>Fornitori nazionali</t>
  </si>
  <si>
    <t>Fornitori esteri</t>
  </si>
  <si>
    <t>Assicurazioni</t>
  </si>
  <si>
    <t>Debiti vs farmacie</t>
  </si>
  <si>
    <t>Per trattenute a farmacie</t>
  </si>
  <si>
    <t>Note di credito da ricevere (altri fornitori)</t>
  </si>
  <si>
    <t>DEBITI V/ISTITUTO TESORIERE</t>
  </si>
  <si>
    <t>Anticipazioni</t>
  </si>
  <si>
    <t>Interessi passivi da liquidare</t>
  </si>
  <si>
    <t>DEBITI TRIBUTARI</t>
  </si>
  <si>
    <t>Ritenute fiscali</t>
  </si>
  <si>
    <t>Erario c/IVA</t>
  </si>
  <si>
    <t>Iva a debito</t>
  </si>
  <si>
    <t>Iva a debito x acquisti infra CEE</t>
  </si>
  <si>
    <t>Iva a debito per autofatture</t>
  </si>
  <si>
    <t>Iva a debito per split payment</t>
  </si>
  <si>
    <t>Altri debiti tributari</t>
  </si>
  <si>
    <t>DEBITI V/ISTITUTI PREVIDENZIALI, ASSISTENZIALI E SICUREZZA SOCIALE</t>
  </si>
  <si>
    <t>INPS (ex gestione INPDAP)</t>
  </si>
  <si>
    <t>INPS</t>
  </si>
  <si>
    <t>INAIL</t>
  </si>
  <si>
    <t>ENPAM</t>
  </si>
  <si>
    <t>ENPAF</t>
  </si>
  <si>
    <t>ONAOSI</t>
  </si>
  <si>
    <t>ENPAP</t>
  </si>
  <si>
    <t>ENPAV</t>
  </si>
  <si>
    <t>debiti vs/altri istituti di previdenza</t>
  </si>
  <si>
    <t>DEBITI V/ALTRI</t>
  </si>
  <si>
    <t>Debiti v/altri finanziatori</t>
  </si>
  <si>
    <t>Debiti v/dipendenti</t>
  </si>
  <si>
    <t xml:space="preserve">Debiti verso personale dipendente </t>
  </si>
  <si>
    <t>Debiti CCNL da liquidare</t>
  </si>
  <si>
    <t>Debiti v/gestioni liquidatorie</t>
  </si>
  <si>
    <t>Debiti vs gestione stralcio 1</t>
  </si>
  <si>
    <t>Debiti vs gestione stralcio 2</t>
  </si>
  <si>
    <t>Altri debiti diversi</t>
  </si>
  <si>
    <t>Debiti verso associazioni di volontariato</t>
  </si>
  <si>
    <t>Debiti verso privati paganti c/cauzioni</t>
  </si>
  <si>
    <t>Debiti verso assistiti</t>
  </si>
  <si>
    <t>Debiti per trattenute al personale</t>
  </si>
  <si>
    <t>Debiti verso personale convenzionato</t>
  </si>
  <si>
    <t>Debiti per ACN da liquidare</t>
  </si>
  <si>
    <t>Debiti verso personale non convenzionato</t>
  </si>
  <si>
    <t>Debiti verso personale tirocinante e borsisti</t>
  </si>
  <si>
    <t>Debiti per autofatture da emettere</t>
  </si>
  <si>
    <t>Debiti verso organi direttivi e istituzionali</t>
  </si>
  <si>
    <t>Debiti per quota integrativa organi direttivi e istituzionali da liquidare</t>
  </si>
  <si>
    <t>Debiti vs altri enti pubblici</t>
  </si>
  <si>
    <t>Altri debiti</t>
  </si>
  <si>
    <t>RATEI PASSIVI</t>
  </si>
  <si>
    <t>Ratei passivi v/Aziende sanitarie pubbliche della Regione</t>
  </si>
  <si>
    <t>RISCONTI PASSIVI</t>
  </si>
  <si>
    <t>Risconti passivi v/Aziende sanitarie pubbliche della Regione</t>
  </si>
  <si>
    <t xml:space="preserve"> Risconti passivi - in attuazione dell’art.79, comma 1 sexies lettera c), del D.L. 112/2008, convertito con legge 133/2008 e della legge 23 dicembre 2009 n. 191.</t>
  </si>
  <si>
    <t>TOTALE PASSIVO E PATRIMONIO NETTO</t>
  </si>
  <si>
    <t>CONTI DI RIEPILOGO</t>
  </si>
  <si>
    <t>Stato Patrimoniale di chiusura</t>
  </si>
  <si>
    <t>Stato Patrimoniale di apertura</t>
  </si>
  <si>
    <t>Conto Economico</t>
  </si>
  <si>
    <t>SCHEMA DI RENDICONTO FINANZIARIO</t>
  </si>
  <si>
    <t>ANNO 2019</t>
  </si>
  <si>
    <t>ANNO 2018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</si>
  <si>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</si>
  <si>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</si>
  <si>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</si>
  <si>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</si>
  <si>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</si>
  <si>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</si>
  <si>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</si>
  <si>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</si>
  <si>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</si>
  <si>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</si>
  <si>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</si>
  <si>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</si>
  <si>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</si>
  <si>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</si>
  <si>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</si>
  <si>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</si>
  <si>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</si>
  <si>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</si>
  <si>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</si>
  <si>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</si>
  <si>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</si>
  <si>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</si>
  <si>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</si>
  <si>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</si>
  <si>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</si>
  <si>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</si>
  <si>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</si>
  <si>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</si>
  <si>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</si>
  <si>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</si>
  <si>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</si>
  <si>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</si>
  <si>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</si>
  <si>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</si>
  <si>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</si>
  <si>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</si>
  <si>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</si>
  <si>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</si>
  <si>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</si>
  <si>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</si>
  <si>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</si>
  <si>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</si>
  <si>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</si>
  <si>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</si>
  <si>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</si>
  <si>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</si>
  <si>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</si>
  <si>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</si>
  <si>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</si>
  <si>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</si>
  <si>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</si>
  <si>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</si>
  <si>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</si>
  <si>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</si>
  <si>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</si>
  <si>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</si>
  <si>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</si>
  <si>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</si>
  <si>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</si>
  <si>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</si>
  <si>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</si>
  <si>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</si>
  <si>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</si>
  <si>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</si>
  <si>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</si>
  <si>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</si>
  <si>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</si>
  <si>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</si>
  <si>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</si>
  <si>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</si>
  <si>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</si>
  <si>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</si>
  <si>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</si>
  <si>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</si>
  <si>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</si>
  <si>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</si>
  <si>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</si>
  <si>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</si>
  <si>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</si>
  <si>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</si>
  <si>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</si>
  <si>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</si>
  <si>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</si>
  <si>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</si>
  <si>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</si>
  <si>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</si>
  <si>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</si>
  <si>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</si>
  <si>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</si>
  <si>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</si>
  <si>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</si>
  <si>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</si>
  <si>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</si>
  <si>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</si>
  <si>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</si>
  <si>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</si>
  <si>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</si>
  <si>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</si>
  <si>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</si>
  <si>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</si>
  <si>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</si>
  <si>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</si>
  <si>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</si>
  <si>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</si>
  <si>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</si>
  <si>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</si>
  <si>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</si>
  <si>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</si>
  <si>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</si>
  <si>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</si>
  <si>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</si>
  <si>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tot passivo</t>
  </si>
  <si>
    <t xml:space="preserve"> </t>
  </si>
  <si>
    <t>&lt; costi diff per macrovoci beni san al netto della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</si>
</sst>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_-;\-* #,##0_-;_-* &quot;-&quot;??_-;_-@_-"/>
    <numFmt numFmtId="176" formatCode="_-* #,##0.0\ _€_-;\-* #,##0.0\ _€_-;_-* &quot;-&quot;??\ _€_-;_-@_-"/>
    <numFmt numFmtId="177" formatCode="0.0"/>
    <numFmt numFmtId="178" formatCode="_ * #,##0.00_ ;_ * \-#,##0.00_ ;_ * &quot;-&quot;??_ ;_ @_ "/>
    <numFmt numFmtId="179" formatCode="_ * #,##0_ ;_ * \-#,##0_ ;_ * &quot;-&quot;??_ ;_ @_ 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z val="10"/>
      <name val="MS Sans Serif"/>
      <family val="2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1"/>
      <color rgb="FFFF0000"/>
      <name val="Tahoma"/>
      <family val="2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New Century Schlbk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trike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b/>
      <sz val="14"/>
      <name val="DecimaWE Rg"/>
    </font>
    <font>
      <b/>
      <i/>
      <strike/>
      <sz val="10"/>
      <name val="Tahoma"/>
      <family val="2"/>
    </font>
    <font>
      <strike/>
      <sz val="10"/>
      <name val="DecimaWE Rg"/>
    </font>
    <font>
      <sz val="10"/>
      <color rgb="FFFF0000"/>
      <name val="DecimaWE Rg"/>
    </font>
    <font>
      <sz val="10"/>
      <color indexed="8"/>
      <name val="DecimaWE Rg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Univers 45 Light"/>
    </font>
    <font>
      <b/>
      <sz val="8"/>
      <color rgb="FFFF0000"/>
      <name val="Univers 45 Light"/>
    </font>
    <font>
      <b/>
      <sz val="8"/>
      <name val="Univers 45 Light"/>
    </font>
    <font>
      <b/>
      <i/>
      <sz val="8"/>
      <color rgb="FFFF0000"/>
      <name val="Univers 45 Light"/>
    </font>
    <font>
      <b/>
      <i/>
      <sz val="8"/>
      <name val="Univers 45 Light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name val="Book Antiqua"/>
      <family val="1"/>
    </font>
    <font>
      <i/>
      <sz val="8"/>
      <name val="Univers 45 Light"/>
    </font>
    <font>
      <b/>
      <i/>
      <sz val="8"/>
      <color indexed="9"/>
      <name val="Univers 45 Light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</font>
    <font>
      <sz val="11"/>
      <color rgb="FFFF0000"/>
      <name val="Tahoma"/>
      <family val="2"/>
    </font>
    <font>
      <sz val="11"/>
      <color theme="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Tahoma"/>
      <family val="2"/>
    </font>
    <font>
      <b/>
      <i/>
      <sz val="11"/>
      <name val="Tahoma"/>
      <family val="2"/>
    </font>
    <font>
      <strike/>
      <sz val="11"/>
      <name val="Tahoma"/>
      <family val="2"/>
    </font>
    <font>
      <b/>
      <strike/>
      <sz val="1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31"/>
        <bgColor indexed="22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39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0" fontId="8" fillId="0" borderId="0"/>
    <xf numFmtId="0" fontId="18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1" fillId="5" borderId="46" applyNumberFormat="0" applyAlignment="0" applyProtection="0"/>
    <xf numFmtId="0" fontId="22" fillId="0" borderId="47" applyNumberFormat="0" applyFill="0" applyAlignment="0" applyProtection="0"/>
    <xf numFmtId="0" fontId="23" fillId="14" borderId="48" applyNumberFormat="0" applyAlignment="0" applyProtection="0"/>
    <xf numFmtId="0" fontId="24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38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5" fillId="6" borderId="46" applyNumberFormat="0" applyAlignment="0" applyProtection="0"/>
    <xf numFmtId="170" fontId="2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9" fillId="11" borderId="0" applyNumberFormat="0" applyBorder="0" applyAlignment="0" applyProtection="0"/>
    <xf numFmtId="0" fontId="8" fillId="0" borderId="0"/>
    <xf numFmtId="0" fontId="1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8" fillId="7" borderId="49" applyNumberFormat="0" applyAlignment="0" applyProtection="0"/>
    <xf numFmtId="0" fontId="30" fillId="9" borderId="50" applyNumberFormat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49" fontId="31" fillId="19" borderId="51">
      <alignment vertical="center"/>
    </xf>
    <xf numFmtId="49" fontId="8" fillId="20" borderId="51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2" applyNumberFormat="0" applyFill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55" applyNumberFormat="0" applyFill="0" applyAlignment="0" applyProtection="0"/>
    <xf numFmtId="0" fontId="39" fillId="21" borderId="0" applyNumberFormat="0" applyBorder="0" applyAlignment="0" applyProtection="0"/>
    <xf numFmtId="0" fontId="40" fillId="22" borderId="0" applyNumberFormat="0" applyBorder="0" applyAlignment="0" applyProtection="0"/>
    <xf numFmtId="173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74" fontId="65" fillId="0" borderId="0">
      <alignment horizontal="left"/>
    </xf>
    <xf numFmtId="165" fontId="4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17" fillId="0" borderId="0"/>
    <xf numFmtId="165" fontId="3" fillId="0" borderId="0" applyFont="0" applyFill="0" applyBorder="0" applyAlignment="0" applyProtection="0"/>
    <xf numFmtId="0" fontId="3" fillId="0" borderId="0"/>
    <xf numFmtId="178" fontId="17" fillId="0" borderId="0" applyFont="0" applyFill="0" applyBorder="0" applyAlignment="0" applyProtection="0"/>
    <xf numFmtId="0" fontId="27" fillId="0" borderId="0"/>
    <xf numFmtId="166" fontId="93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41" fontId="8" fillId="0" borderId="0" applyFont="0" applyFill="0" applyBorder="0" applyAlignment="0" applyProtection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096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14" xfId="0" quotePrefix="1" applyFont="1" applyBorder="1" applyAlignment="1" applyProtection="1">
      <alignment horizontal="left" vertical="center"/>
    </xf>
    <xf numFmtId="0" fontId="7" fillId="0" borderId="14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14" xfId="0" applyFont="1" applyBorder="1" applyAlignment="1" applyProtection="1">
      <alignment horizontal="left" vertical="center"/>
    </xf>
    <xf numFmtId="43" fontId="9" fillId="0" borderId="0" xfId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1" fillId="0" borderId="0" xfId="4" applyFont="1" applyFill="1" applyAlignment="1">
      <alignment horizontal="left" vertical="center"/>
    </xf>
    <xf numFmtId="0" fontId="42" fillId="0" borderId="0" xfId="4" applyFont="1" applyFill="1" applyAlignment="1">
      <alignment horizontal="center" vertical="center"/>
    </xf>
    <xf numFmtId="0" fontId="42" fillId="0" borderId="0" xfId="4" applyFont="1" applyFill="1" applyAlignment="1">
      <alignment vertical="center"/>
    </xf>
    <xf numFmtId="165" fontId="43" fillId="23" borderId="0" xfId="116" applyFont="1" applyFill="1" applyAlignment="1">
      <alignment vertical="center"/>
    </xf>
    <xf numFmtId="0" fontId="42" fillId="23" borderId="0" xfId="4" applyFont="1" applyFill="1" applyAlignment="1">
      <alignment vertical="center"/>
    </xf>
    <xf numFmtId="0" fontId="44" fillId="3" borderId="24" xfId="4" applyFont="1" applyFill="1" applyBorder="1" applyAlignment="1">
      <alignment horizontal="center" vertical="center"/>
    </xf>
    <xf numFmtId="0" fontId="44" fillId="3" borderId="56" xfId="4" applyFont="1" applyFill="1" applyBorder="1" applyAlignment="1">
      <alignment horizontal="center" vertical="center"/>
    </xf>
    <xf numFmtId="0" fontId="45" fillId="24" borderId="0" xfId="4" applyFont="1" applyFill="1" applyAlignment="1">
      <alignment vertical="center"/>
    </xf>
    <xf numFmtId="0" fontId="44" fillId="3" borderId="57" xfId="4" applyFont="1" applyFill="1" applyBorder="1" applyAlignment="1">
      <alignment horizontal="center" vertical="center"/>
    </xf>
    <xf numFmtId="0" fontId="44" fillId="3" borderId="26" xfId="4" applyFont="1" applyFill="1" applyBorder="1" applyAlignment="1">
      <alignment horizontal="center" vertical="center"/>
    </xf>
    <xf numFmtId="0" fontId="44" fillId="3" borderId="58" xfId="4" applyFont="1" applyFill="1" applyBorder="1" applyAlignment="1">
      <alignment horizontal="center" vertical="center"/>
    </xf>
    <xf numFmtId="0" fontId="46" fillId="0" borderId="0" xfId="4" applyFont="1" applyFill="1" applyAlignment="1">
      <alignment horizontal="left" vertical="center"/>
    </xf>
    <xf numFmtId="0" fontId="44" fillId="0" borderId="0" xfId="4" applyFont="1" applyFill="1" applyAlignment="1">
      <alignment horizontal="left" vertical="center"/>
    </xf>
    <xf numFmtId="0" fontId="44" fillId="0" borderId="0" xfId="4" applyFont="1" applyFill="1" applyAlignment="1">
      <alignment horizontal="center" vertical="center" wrapText="1"/>
    </xf>
    <xf numFmtId="165" fontId="47" fillId="23" borderId="0" xfId="116" applyFont="1" applyFill="1" applyAlignment="1">
      <alignment horizontal="center" vertical="center" wrapText="1"/>
    </xf>
    <xf numFmtId="0" fontId="44" fillId="23" borderId="0" xfId="4" applyFont="1" applyFill="1" applyAlignment="1">
      <alignment horizontal="center" vertical="center" wrapText="1"/>
    </xf>
    <xf numFmtId="0" fontId="48" fillId="24" borderId="0" xfId="4" applyFont="1" applyFill="1" applyAlignment="1">
      <alignment vertical="center"/>
    </xf>
    <xf numFmtId="0" fontId="46" fillId="23" borderId="0" xfId="4" applyFont="1" applyFill="1" applyAlignment="1">
      <alignment vertical="center"/>
    </xf>
    <xf numFmtId="0" fontId="46" fillId="23" borderId="0" xfId="4" applyFont="1" applyFill="1" applyBorder="1" applyAlignment="1">
      <alignment horizontal="center" vertical="center"/>
    </xf>
    <xf numFmtId="0" fontId="46" fillId="0" borderId="0" xfId="4" applyFont="1" applyFill="1" applyAlignment="1">
      <alignment horizontal="center" vertical="center"/>
    </xf>
    <xf numFmtId="165" fontId="43" fillId="23" borderId="0" xfId="116" applyFont="1" applyFill="1" applyAlignment="1">
      <alignment horizontal="center" vertical="center"/>
    </xf>
    <xf numFmtId="0" fontId="46" fillId="23" borderId="0" xfId="4" applyFont="1" applyFill="1" applyAlignment="1">
      <alignment horizontal="center" vertical="center"/>
    </xf>
    <xf numFmtId="0" fontId="46" fillId="0" borderId="0" xfId="4" applyFont="1" applyFill="1" applyBorder="1" applyAlignment="1">
      <alignment horizontal="center" vertical="center"/>
    </xf>
    <xf numFmtId="165" fontId="43" fillId="23" borderId="0" xfId="116" applyFont="1" applyFill="1" applyBorder="1" applyAlignment="1">
      <alignment horizontal="center" vertical="center"/>
    </xf>
    <xf numFmtId="165" fontId="43" fillId="23" borderId="26" xfId="116" applyFont="1" applyFill="1" applyBorder="1" applyAlignment="1">
      <alignment horizontal="center" vertical="center"/>
    </xf>
    <xf numFmtId="0" fontId="41" fillId="23" borderId="0" xfId="4" applyFont="1" applyFill="1" applyBorder="1" applyAlignment="1">
      <alignment horizontal="center" vertical="center" wrapText="1"/>
    </xf>
    <xf numFmtId="0" fontId="41" fillId="0" borderId="0" xfId="4" applyFont="1" applyFill="1" applyBorder="1" applyAlignment="1">
      <alignment horizontal="center" vertical="center" wrapText="1"/>
    </xf>
    <xf numFmtId="0" fontId="42" fillId="23" borderId="0" xfId="4" applyFont="1" applyFill="1" applyAlignment="1">
      <alignment vertical="center" wrapText="1"/>
    </xf>
    <xf numFmtId="0" fontId="49" fillId="23" borderId="0" xfId="4" applyFont="1" applyFill="1" applyBorder="1" applyAlignment="1">
      <alignment horizontal="center" vertical="center" wrapText="1"/>
    </xf>
    <xf numFmtId="0" fontId="45" fillId="24" borderId="0" xfId="4" applyFont="1" applyFill="1" applyAlignment="1">
      <alignment vertical="center" wrapText="1"/>
    </xf>
    <xf numFmtId="0" fontId="42" fillId="24" borderId="0" xfId="4" applyFont="1" applyFill="1" applyAlignment="1">
      <alignment vertical="center" wrapText="1"/>
    </xf>
    <xf numFmtId="0" fontId="50" fillId="0" borderId="23" xfId="5" applyFont="1" applyFill="1" applyBorder="1" applyAlignment="1" applyProtection="1">
      <alignment horizontal="center" vertical="center" wrapText="1"/>
    </xf>
    <xf numFmtId="0" fontId="50" fillId="0" borderId="28" xfId="5" applyFont="1" applyFill="1" applyBorder="1" applyAlignment="1" applyProtection="1">
      <alignment vertical="center" wrapText="1"/>
    </xf>
    <xf numFmtId="0" fontId="50" fillId="24" borderId="0" xfId="5" applyFont="1" applyFill="1" applyBorder="1" applyAlignment="1" applyProtection="1">
      <alignment vertical="center" wrapText="1"/>
    </xf>
    <xf numFmtId="0" fontId="42" fillId="23" borderId="0" xfId="4" applyFont="1" applyFill="1" applyBorder="1" applyAlignment="1">
      <alignment vertical="center" wrapText="1"/>
    </xf>
    <xf numFmtId="0" fontId="50" fillId="24" borderId="0" xfId="5" applyFont="1" applyFill="1" applyBorder="1" applyAlignment="1" applyProtection="1">
      <alignment vertical="center"/>
    </xf>
    <xf numFmtId="0" fontId="54" fillId="24" borderId="0" xfId="4" applyFont="1" applyFill="1" applyAlignment="1">
      <alignment vertical="center" wrapText="1"/>
    </xf>
    <xf numFmtId="0" fontId="52" fillId="0" borderId="0" xfId="4" applyFont="1" applyFill="1" applyAlignment="1">
      <alignment vertical="center" wrapText="1"/>
    </xf>
    <xf numFmtId="0" fontId="50" fillId="0" borderId="44" xfId="5" applyFont="1" applyFill="1" applyBorder="1" applyAlignment="1" applyProtection="1">
      <alignment horizontal="center" vertical="center" wrapText="1"/>
    </xf>
    <xf numFmtId="0" fontId="50" fillId="0" borderId="44" xfId="5" applyFont="1" applyFill="1" applyBorder="1" applyAlignment="1" applyProtection="1">
      <alignment horizontal="left" vertical="center" wrapText="1"/>
    </xf>
    <xf numFmtId="165" fontId="53" fillId="0" borderId="37" xfId="116" applyFont="1" applyBorder="1" applyAlignment="1">
      <alignment horizontal="right" vertical="center" wrapText="1"/>
    </xf>
    <xf numFmtId="0" fontId="41" fillId="0" borderId="0" xfId="4" applyFont="1" applyFill="1" applyAlignment="1">
      <alignment vertical="center" wrapText="1"/>
    </xf>
    <xf numFmtId="0" fontId="57" fillId="0" borderId="44" xfId="5" applyFont="1" applyFill="1" applyBorder="1" applyAlignment="1" applyProtection="1">
      <alignment horizontal="center" vertical="center" wrapText="1"/>
    </xf>
    <xf numFmtId="0" fontId="57" fillId="0" borderId="44" xfId="5" applyFont="1" applyFill="1" applyBorder="1" applyAlignment="1" applyProtection="1">
      <alignment horizontal="left" vertical="center" wrapText="1"/>
    </xf>
    <xf numFmtId="0" fontId="58" fillId="0" borderId="0" xfId="4" applyFont="1" applyFill="1" applyAlignment="1">
      <alignment vertical="center" wrapText="1"/>
    </xf>
    <xf numFmtId="0" fontId="56" fillId="0" borderId="44" xfId="5" applyFont="1" applyFill="1" applyBorder="1" applyAlignment="1" applyProtection="1">
      <alignment horizontal="center" vertical="center" wrapText="1"/>
    </xf>
    <xf numFmtId="0" fontId="56" fillId="0" borderId="44" xfId="5" applyFont="1" applyFill="1" applyBorder="1" applyAlignment="1" applyProtection="1">
      <alignment horizontal="left" vertical="center" wrapText="1"/>
    </xf>
    <xf numFmtId="0" fontId="42" fillId="0" borderId="0" xfId="4" applyFont="1" applyFill="1" applyAlignment="1">
      <alignment vertical="center" wrapText="1"/>
    </xf>
    <xf numFmtId="0" fontId="46" fillId="0" borderId="44" xfId="5" applyFont="1" applyFill="1" applyBorder="1" applyAlignment="1" applyProtection="1">
      <alignment horizontal="center" vertical="center" wrapText="1"/>
    </xf>
    <xf numFmtId="0" fontId="46" fillId="0" borderId="44" xfId="5" applyFont="1" applyFill="1" applyBorder="1" applyAlignment="1" applyProtection="1">
      <alignment horizontal="left" vertical="center" wrapText="1"/>
    </xf>
    <xf numFmtId="0" fontId="46" fillId="24" borderId="44" xfId="5" applyFont="1" applyFill="1" applyBorder="1" applyAlignment="1" applyProtection="1">
      <alignment horizontal="center" vertical="center" wrapText="1"/>
    </xf>
    <xf numFmtId="0" fontId="46" fillId="24" borderId="44" xfId="5" applyFont="1" applyFill="1" applyBorder="1" applyAlignment="1" applyProtection="1">
      <alignment horizontal="left" vertical="center" wrapText="1"/>
    </xf>
    <xf numFmtId="0" fontId="45" fillId="24" borderId="0" xfId="4" applyFont="1" applyFill="1" applyAlignment="1">
      <alignment horizontal="left" vertical="center" wrapText="1"/>
    </xf>
    <xf numFmtId="0" fontId="42" fillId="24" borderId="0" xfId="4" applyFont="1" applyFill="1" applyAlignment="1">
      <alignment horizontal="left" vertical="center" wrapText="1"/>
    </xf>
    <xf numFmtId="0" fontId="45" fillId="0" borderId="0" xfId="4" applyFont="1" applyFill="1" applyAlignment="1">
      <alignment vertical="center" wrapText="1"/>
    </xf>
    <xf numFmtId="165" fontId="53" fillId="0" borderId="37" xfId="116" applyFont="1" applyFill="1" applyBorder="1" applyAlignment="1">
      <alignment horizontal="right" vertical="center" wrapText="1"/>
    </xf>
    <xf numFmtId="0" fontId="56" fillId="26" borderId="44" xfId="5" applyFont="1" applyFill="1" applyBorder="1" applyAlignment="1" applyProtection="1">
      <alignment horizontal="center" vertical="center" wrapText="1"/>
    </xf>
    <xf numFmtId="0" fontId="56" fillId="26" borderId="44" xfId="5" applyFont="1" applyFill="1" applyBorder="1" applyAlignment="1" applyProtection="1">
      <alignment horizontal="left" vertical="center" wrapText="1"/>
    </xf>
    <xf numFmtId="165" fontId="53" fillId="26" borderId="37" xfId="116" applyFont="1" applyFill="1" applyBorder="1" applyAlignment="1">
      <alignment horizontal="right" vertical="center" wrapText="1"/>
    </xf>
    <xf numFmtId="0" fontId="55" fillId="0" borderId="0" xfId="4" applyFont="1" applyFill="1" applyAlignment="1">
      <alignment vertical="center" wrapText="1"/>
    </xf>
    <xf numFmtId="0" fontId="56" fillId="24" borderId="44" xfId="5" applyFont="1" applyFill="1" applyBorder="1" applyAlignment="1" applyProtection="1">
      <alignment horizontal="center" vertical="center" wrapText="1"/>
    </xf>
    <xf numFmtId="0" fontId="56" fillId="24" borderId="44" xfId="5" applyFont="1" applyFill="1" applyBorder="1" applyAlignment="1" applyProtection="1">
      <alignment horizontal="left" vertical="center" wrapText="1"/>
    </xf>
    <xf numFmtId="0" fontId="56" fillId="24" borderId="63" xfId="5" applyFont="1" applyFill="1" applyBorder="1" applyAlignment="1" applyProtection="1">
      <alignment horizontal="left" vertical="center" wrapText="1"/>
    </xf>
    <xf numFmtId="0" fontId="46" fillId="24" borderId="0" xfId="5" applyFont="1" applyFill="1" applyAlignment="1">
      <alignment vertical="center"/>
    </xf>
    <xf numFmtId="0" fontId="46" fillId="24" borderId="0" xfId="5" applyFont="1" applyFill="1" applyBorder="1" applyAlignment="1">
      <alignment vertical="center"/>
    </xf>
    <xf numFmtId="0" fontId="46" fillId="24" borderId="0" xfId="4" applyFont="1" applyFill="1" applyBorder="1" applyAlignment="1">
      <alignment horizontal="center" vertical="center"/>
    </xf>
    <xf numFmtId="0" fontId="46" fillId="24" borderId="0" xfId="4" applyFont="1" applyFill="1" applyBorder="1" applyAlignment="1">
      <alignment vertical="center"/>
    </xf>
    <xf numFmtId="0" fontId="42" fillId="24" borderId="0" xfId="4" applyFont="1" applyFill="1" applyBorder="1" applyAlignment="1">
      <alignment vertical="center"/>
    </xf>
    <xf numFmtId="0" fontId="42" fillId="23" borderId="0" xfId="4" applyFont="1" applyFill="1" applyAlignment="1">
      <alignment horizontal="center" vertical="center"/>
    </xf>
    <xf numFmtId="0" fontId="46" fillId="0" borderId="0" xfId="5" applyFont="1" applyFill="1" applyAlignment="1">
      <alignment horizontal="center" vertical="center"/>
    </xf>
    <xf numFmtId="0" fontId="46" fillId="0" borderId="0" xfId="5" applyFont="1" applyFill="1" applyAlignment="1">
      <alignment vertical="center"/>
    </xf>
    <xf numFmtId="165" fontId="43" fillId="24" borderId="0" xfId="116" applyFont="1" applyFill="1" applyAlignment="1">
      <alignment vertical="center"/>
    </xf>
    <xf numFmtId="0" fontId="48" fillId="24" borderId="0" xfId="5" applyFont="1" applyFill="1" applyAlignment="1">
      <alignment vertical="center"/>
    </xf>
    <xf numFmtId="0" fontId="46" fillId="24" borderId="0" xfId="4" applyFont="1" applyFill="1" applyBorder="1" applyAlignment="1">
      <alignment horizontal="right" vertical="center"/>
    </xf>
    <xf numFmtId="0" fontId="46" fillId="0" borderId="0" xfId="5" applyFont="1" applyFill="1" applyBorder="1" applyAlignment="1">
      <alignment vertical="center"/>
    </xf>
    <xf numFmtId="165" fontId="43" fillId="24" borderId="0" xfId="116" applyFont="1" applyFill="1" applyBorder="1" applyAlignment="1">
      <alignment vertical="center"/>
    </xf>
    <xf numFmtId="0" fontId="48" fillId="24" borderId="0" xfId="5" applyFont="1" applyFill="1" applyBorder="1" applyAlignment="1">
      <alignment vertical="center"/>
    </xf>
    <xf numFmtId="165" fontId="43" fillId="24" borderId="0" xfId="116" applyFont="1" applyFill="1" applyBorder="1" applyAlignment="1">
      <alignment horizontal="center" vertical="center"/>
    </xf>
    <xf numFmtId="0" fontId="42" fillId="24" borderId="0" xfId="4" applyFont="1" applyFill="1" applyAlignment="1">
      <alignment vertical="center"/>
    </xf>
    <xf numFmtId="0" fontId="42" fillId="23" borderId="0" xfId="4" applyFont="1" applyFill="1" applyBorder="1" applyAlignment="1">
      <alignment vertical="center"/>
    </xf>
    <xf numFmtId="165" fontId="53" fillId="4" borderId="37" xfId="116" applyFont="1" applyFill="1" applyBorder="1" applyAlignment="1">
      <alignment horizontal="right" vertical="center" wrapText="1"/>
    </xf>
    <xf numFmtId="0" fontId="57" fillId="4" borderId="44" xfId="5" applyFont="1" applyFill="1" applyBorder="1" applyAlignment="1" applyProtection="1">
      <alignment horizontal="center" vertical="center" wrapText="1"/>
    </xf>
    <xf numFmtId="0" fontId="57" fillId="4" borderId="44" xfId="5" applyFont="1" applyFill="1" applyBorder="1" applyAlignment="1" applyProtection="1">
      <alignment horizontal="left" vertical="center" wrapText="1"/>
    </xf>
    <xf numFmtId="0" fontId="51" fillId="27" borderId="60" xfId="5" applyFont="1" applyFill="1" applyBorder="1" applyAlignment="1" applyProtection="1">
      <alignment horizontal="center" vertical="center" wrapText="1"/>
    </xf>
    <xf numFmtId="0" fontId="52" fillId="27" borderId="60" xfId="5" applyFont="1" applyFill="1" applyBorder="1" applyAlignment="1" applyProtection="1">
      <alignment vertical="center" wrapText="1"/>
    </xf>
    <xf numFmtId="165" fontId="53" fillId="27" borderId="61" xfId="116" applyFont="1" applyFill="1" applyBorder="1" applyAlignment="1">
      <alignment horizontal="right" vertical="center" wrapText="1"/>
    </xf>
    <xf numFmtId="0" fontId="50" fillId="28" borderId="44" xfId="5" applyFont="1" applyFill="1" applyBorder="1" applyAlignment="1" applyProtection="1">
      <alignment horizontal="center" vertical="center" wrapText="1"/>
    </xf>
    <xf numFmtId="0" fontId="50" fillId="28" borderId="44" xfId="5" applyFont="1" applyFill="1" applyBorder="1" applyAlignment="1" applyProtection="1">
      <alignment horizontal="left" vertical="center" wrapText="1"/>
    </xf>
    <xf numFmtId="165" fontId="53" fillId="28" borderId="37" xfId="116" applyFont="1" applyFill="1" applyBorder="1" applyAlignment="1">
      <alignment horizontal="right" vertical="center" wrapText="1"/>
    </xf>
    <xf numFmtId="0" fontId="50" fillId="29" borderId="44" xfId="5" applyFont="1" applyFill="1" applyBorder="1" applyAlignment="1" applyProtection="1">
      <alignment horizontal="center" vertical="center" wrapText="1"/>
    </xf>
    <xf numFmtId="0" fontId="50" fillId="29" borderId="44" xfId="5" applyFont="1" applyFill="1" applyBorder="1" applyAlignment="1" applyProtection="1">
      <alignment horizontal="left" vertical="center" wrapText="1"/>
    </xf>
    <xf numFmtId="165" fontId="53" fillId="29" borderId="37" xfId="116" applyFont="1" applyFill="1" applyBorder="1" applyAlignment="1">
      <alignment horizontal="right" vertical="center" wrapText="1"/>
    </xf>
    <xf numFmtId="0" fontId="56" fillId="30" borderId="44" xfId="5" applyFont="1" applyFill="1" applyBorder="1" applyAlignment="1" applyProtection="1">
      <alignment horizontal="center" vertical="center" wrapText="1"/>
    </xf>
    <xf numFmtId="0" fontId="56" fillId="30" borderId="44" xfId="5" applyFont="1" applyFill="1" applyBorder="1" applyAlignment="1" applyProtection="1">
      <alignment horizontal="left" vertical="center" wrapText="1"/>
    </xf>
    <xf numFmtId="165" fontId="53" fillId="30" borderId="37" xfId="116" applyFont="1" applyFill="1" applyBorder="1" applyAlignment="1">
      <alignment horizontal="right" vertical="center" wrapText="1"/>
    </xf>
    <xf numFmtId="0" fontId="46" fillId="31" borderId="44" xfId="5" applyFont="1" applyFill="1" applyBorder="1" applyAlignment="1" applyProtection="1">
      <alignment horizontal="center" vertical="center" wrapText="1"/>
    </xf>
    <xf numFmtId="0" fontId="46" fillId="31" borderId="44" xfId="5" applyFont="1" applyFill="1" applyBorder="1" applyAlignment="1" applyProtection="1">
      <alignment horizontal="left" vertical="center" wrapText="1"/>
    </xf>
    <xf numFmtId="165" fontId="53" fillId="31" borderId="37" xfId="116" applyFont="1" applyFill="1" applyBorder="1" applyAlignment="1">
      <alignment horizontal="right" vertical="center" wrapText="1"/>
    </xf>
    <xf numFmtId="0" fontId="48" fillId="24" borderId="0" xfId="4" applyFont="1" applyFill="1" applyAlignment="1">
      <alignment vertical="center" wrapText="1"/>
    </xf>
    <xf numFmtId="0" fontId="56" fillId="31" borderId="44" xfId="5" applyFont="1" applyFill="1" applyBorder="1" applyAlignment="1" applyProtection="1">
      <alignment horizontal="center" vertical="center" wrapText="1"/>
    </xf>
    <xf numFmtId="0" fontId="56" fillId="31" borderId="44" xfId="5" applyFont="1" applyFill="1" applyBorder="1" applyAlignment="1" applyProtection="1">
      <alignment horizontal="left" vertical="center" wrapText="1"/>
    </xf>
    <xf numFmtId="165" fontId="62" fillId="31" borderId="37" xfId="116" applyFont="1" applyFill="1" applyBorder="1" applyAlignment="1">
      <alignment horizontal="right" vertical="center" wrapText="1"/>
    </xf>
    <xf numFmtId="165" fontId="53" fillId="32" borderId="37" xfId="116" applyFont="1" applyFill="1" applyBorder="1" applyAlignment="1">
      <alignment horizontal="right" vertical="center" wrapText="1"/>
    </xf>
    <xf numFmtId="0" fontId="46" fillId="27" borderId="44" xfId="5" applyFont="1" applyFill="1" applyBorder="1" applyAlignment="1" applyProtection="1">
      <alignment horizontal="center" vertical="center" wrapText="1"/>
    </xf>
    <xf numFmtId="0" fontId="50" fillId="27" borderId="44" xfId="5" applyFont="1" applyFill="1" applyBorder="1" applyAlignment="1" applyProtection="1">
      <alignment horizontal="left" vertical="center" wrapText="1"/>
    </xf>
    <xf numFmtId="165" fontId="53" fillId="27" borderId="37" xfId="116" applyFont="1" applyFill="1" applyBorder="1" applyAlignment="1">
      <alignment horizontal="right" vertical="center" wrapText="1"/>
    </xf>
    <xf numFmtId="0" fontId="41" fillId="27" borderId="44" xfId="5" applyFont="1" applyFill="1" applyBorder="1" applyAlignment="1" applyProtection="1">
      <alignment horizontal="left" vertical="center" wrapText="1"/>
    </xf>
    <xf numFmtId="0" fontId="57" fillId="30" borderId="44" xfId="5" applyFont="1" applyFill="1" applyBorder="1" applyAlignment="1" applyProtection="1">
      <alignment horizontal="center" vertical="center" wrapText="1"/>
    </xf>
    <xf numFmtId="0" fontId="57" fillId="30" borderId="44" xfId="5" applyFont="1" applyFill="1" applyBorder="1" applyAlignment="1" applyProtection="1">
      <alignment horizontal="left" vertical="center" wrapText="1"/>
    </xf>
    <xf numFmtId="0" fontId="61" fillId="33" borderId="44" xfId="5" applyFont="1" applyFill="1" applyBorder="1" applyAlignment="1" applyProtection="1">
      <alignment horizontal="center" vertical="center" wrapText="1"/>
    </xf>
    <xf numFmtId="0" fontId="61" fillId="33" borderId="44" xfId="5" applyFont="1" applyFill="1" applyBorder="1" applyAlignment="1" applyProtection="1">
      <alignment horizontal="left" vertical="center" wrapText="1"/>
    </xf>
    <xf numFmtId="165" fontId="53" fillId="33" borderId="37" xfId="116" applyFont="1" applyFill="1" applyBorder="1" applyAlignment="1">
      <alignment horizontal="right" vertical="center" wrapText="1"/>
    </xf>
    <xf numFmtId="0" fontId="61" fillId="32" borderId="44" xfId="5" applyFont="1" applyFill="1" applyBorder="1" applyAlignment="1" applyProtection="1">
      <alignment horizontal="center" vertical="center" wrapText="1"/>
    </xf>
    <xf numFmtId="0" fontId="61" fillId="32" borderId="44" xfId="5" applyFont="1" applyFill="1" applyBorder="1" applyAlignment="1" applyProtection="1">
      <alignment horizontal="left" vertical="center" wrapText="1"/>
    </xf>
    <xf numFmtId="0" fontId="46" fillId="34" borderId="44" xfId="5" applyFont="1" applyFill="1" applyBorder="1" applyAlignment="1" applyProtection="1">
      <alignment horizontal="center" vertical="center" wrapText="1"/>
    </xf>
    <xf numFmtId="0" fontId="46" fillId="34" borderId="44" xfId="5" applyFont="1" applyFill="1" applyBorder="1" applyAlignment="1" applyProtection="1">
      <alignment horizontal="left" vertical="center" wrapText="1"/>
    </xf>
    <xf numFmtId="165" fontId="53" fillId="34" borderId="37" xfId="116" applyFont="1" applyFill="1" applyBorder="1" applyAlignment="1">
      <alignment horizontal="right" vertical="center" wrapText="1"/>
    </xf>
    <xf numFmtId="0" fontId="50" fillId="35" borderId="18" xfId="5" applyFont="1" applyFill="1" applyBorder="1" applyAlignment="1" applyProtection="1">
      <alignment horizontal="center" vertical="center" wrapText="1"/>
    </xf>
    <xf numFmtId="0" fontId="50" fillId="35" borderId="18" xfId="5" applyFont="1" applyFill="1" applyBorder="1" applyAlignment="1" applyProtection="1">
      <alignment horizontal="left" vertical="center" wrapText="1"/>
    </xf>
    <xf numFmtId="165" fontId="53" fillId="35" borderId="42" xfId="116" applyFont="1" applyFill="1" applyBorder="1" applyAlignment="1">
      <alignment horizontal="right" vertical="center" wrapText="1"/>
    </xf>
    <xf numFmtId="43" fontId="7" fillId="0" borderId="0" xfId="1" applyFont="1" applyAlignment="1">
      <alignment vertical="center"/>
    </xf>
    <xf numFmtId="43" fontId="7" fillId="0" borderId="0" xfId="1" applyFont="1" applyFill="1" applyAlignment="1">
      <alignment vertical="center"/>
    </xf>
    <xf numFmtId="43" fontId="9" fillId="0" borderId="0" xfId="1" applyFont="1" applyFill="1" applyAlignment="1">
      <alignment vertical="center"/>
    </xf>
    <xf numFmtId="43" fontId="10" fillId="0" borderId="2" xfId="1" applyFont="1" applyFill="1" applyBorder="1" applyAlignment="1" applyProtection="1">
      <alignment vertical="center"/>
    </xf>
    <xf numFmtId="43" fontId="11" fillId="0" borderId="0" xfId="1" applyFont="1" applyFill="1" applyBorder="1" applyAlignment="1" applyProtection="1">
      <alignment horizontal="left" vertical="center"/>
    </xf>
    <xf numFmtId="43" fontId="11" fillId="0" borderId="0" xfId="1" applyFont="1" applyFill="1" applyBorder="1" applyAlignment="1" applyProtection="1">
      <alignment horizontal="right" vertical="center"/>
    </xf>
    <xf numFmtId="43" fontId="11" fillId="0" borderId="10" xfId="1" applyFont="1" applyBorder="1" applyAlignment="1">
      <alignment vertical="center"/>
    </xf>
    <xf numFmtId="43" fontId="11" fillId="0" borderId="10" xfId="1" applyFont="1" applyFill="1" applyBorder="1" applyAlignment="1">
      <alignment vertical="center"/>
    </xf>
    <xf numFmtId="43" fontId="12" fillId="0" borderId="14" xfId="1" applyFont="1" applyBorder="1" applyAlignment="1" applyProtection="1">
      <alignment horizontal="left" vertical="center"/>
    </xf>
    <xf numFmtId="43" fontId="12" fillId="0" borderId="14" xfId="1" applyFont="1" applyFill="1" applyBorder="1" applyAlignment="1" applyProtection="1">
      <alignment horizontal="left" vertical="center"/>
    </xf>
    <xf numFmtId="43" fontId="11" fillId="0" borderId="14" xfId="1" applyFont="1" applyBorder="1" applyAlignment="1" applyProtection="1">
      <alignment horizontal="left" vertical="center"/>
    </xf>
    <xf numFmtId="43" fontId="11" fillId="0" borderId="14" xfId="1" applyFont="1" applyFill="1" applyBorder="1" applyAlignment="1" applyProtection="1">
      <alignment horizontal="left" vertical="center"/>
    </xf>
    <xf numFmtId="43" fontId="12" fillId="0" borderId="14" xfId="1" applyFont="1" applyFill="1" applyBorder="1" applyAlignment="1">
      <alignment vertical="center"/>
    </xf>
    <xf numFmtId="43" fontId="14" fillId="0" borderId="14" xfId="1" applyFont="1" applyBorder="1" applyAlignment="1" applyProtection="1">
      <alignment horizontal="right" vertical="center"/>
    </xf>
    <xf numFmtId="43" fontId="16" fillId="0" borderId="14" xfId="1" applyFont="1" applyBorder="1" applyAlignment="1" applyProtection="1">
      <alignment horizontal="right" vertical="center"/>
    </xf>
    <xf numFmtId="43" fontId="12" fillId="2" borderId="17" xfId="1" applyFont="1" applyFill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2" fillId="0" borderId="14" xfId="1" applyFont="1" applyBorder="1" applyAlignment="1" applyProtection="1">
      <alignment horizontal="right" vertical="center"/>
    </xf>
    <xf numFmtId="43" fontId="12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2" fillId="2" borderId="3" xfId="1" applyFont="1" applyFill="1" applyBorder="1" applyAlignment="1" applyProtection="1">
      <alignment horizontal="right" vertical="center"/>
    </xf>
    <xf numFmtId="43" fontId="12" fillId="2" borderId="21" xfId="1" applyFont="1" applyFill="1" applyBorder="1" applyAlignment="1" applyProtection="1">
      <alignment horizontal="right" vertical="center"/>
    </xf>
    <xf numFmtId="43" fontId="9" fillId="0" borderId="0" xfId="1" applyFont="1" applyAlignment="1">
      <alignment vertical="center"/>
    </xf>
    <xf numFmtId="43" fontId="9" fillId="0" borderId="0" xfId="1" applyFont="1" applyAlignment="1">
      <alignment vertical="center" wrapText="1"/>
    </xf>
    <xf numFmtId="0" fontId="50" fillId="0" borderId="5" xfId="5" applyFont="1" applyFill="1" applyBorder="1" applyAlignment="1" applyProtection="1">
      <alignment horizontal="center" vertical="center" wrapText="1"/>
    </xf>
    <xf numFmtId="0" fontId="51" fillId="0" borderId="5" xfId="5" applyFont="1" applyFill="1" applyBorder="1" applyAlignment="1" applyProtection="1">
      <alignment horizontal="center" vertical="center" wrapText="1"/>
    </xf>
    <xf numFmtId="0" fontId="46" fillId="0" borderId="7" xfId="5" applyFont="1" applyFill="1" applyBorder="1" applyAlignment="1" applyProtection="1">
      <alignment horizontal="center" vertical="center" wrapText="1"/>
    </xf>
    <xf numFmtId="0" fontId="56" fillId="0" borderId="7" xfId="5" applyFont="1" applyFill="1" applyBorder="1" applyAlignment="1" applyProtection="1">
      <alignment horizontal="center" vertical="center" wrapText="1"/>
    </xf>
    <xf numFmtId="0" fontId="46" fillId="24" borderId="7" xfId="5" applyFont="1" applyFill="1" applyBorder="1" applyAlignment="1" applyProtection="1">
      <alignment horizontal="center" vertical="center" wrapText="1"/>
    </xf>
    <xf numFmtId="0" fontId="50" fillId="0" borderId="7" xfId="5" applyFont="1" applyFill="1" applyBorder="1" applyAlignment="1" applyProtection="1">
      <alignment horizontal="center" vertical="center" wrapText="1"/>
    </xf>
    <xf numFmtId="0" fontId="46" fillId="0" borderId="7" xfId="5" applyFont="1" applyFill="1" applyBorder="1" applyAlignment="1">
      <alignment horizontal="center" vertical="center" wrapText="1"/>
    </xf>
    <xf numFmtId="0" fontId="60" fillId="0" borderId="7" xfId="5" applyFont="1" applyFill="1" applyBorder="1" applyAlignment="1" applyProtection="1">
      <alignment horizontal="center" vertical="center" wrapText="1"/>
    </xf>
    <xf numFmtId="0" fontId="46" fillId="26" borderId="7" xfId="5" applyFont="1" applyFill="1" applyBorder="1" applyAlignment="1" applyProtection="1">
      <alignment horizontal="center" vertical="center" wrapText="1"/>
    </xf>
    <xf numFmtId="0" fontId="46" fillId="24" borderId="7" xfId="5" applyFont="1" applyFill="1" applyBorder="1" applyAlignment="1">
      <alignment horizontal="center" vertical="center" wrapText="1"/>
    </xf>
    <xf numFmtId="0" fontId="50" fillId="0" borderId="7" xfId="5" applyFont="1" applyFill="1" applyBorder="1" applyAlignment="1">
      <alignment horizontal="center" vertical="center" wrapText="1"/>
    </xf>
    <xf numFmtId="0" fontId="50" fillId="0" borderId="7" xfId="5" quotePrefix="1" applyFont="1" applyFill="1" applyBorder="1" applyAlignment="1" applyProtection="1">
      <alignment horizontal="center" vertical="center" wrapText="1"/>
    </xf>
    <xf numFmtId="0" fontId="50" fillId="24" borderId="7" xfId="5" applyFont="1" applyFill="1" applyBorder="1" applyAlignment="1" applyProtection="1">
      <alignment horizontal="center" vertical="center" wrapText="1"/>
    </xf>
    <xf numFmtId="0" fontId="46" fillId="24" borderId="66" xfId="5" applyFont="1" applyFill="1" applyBorder="1" applyAlignment="1" applyProtection="1">
      <alignment horizontal="center" vertical="center" wrapText="1"/>
    </xf>
    <xf numFmtId="165" fontId="41" fillId="24" borderId="32" xfId="116" applyFont="1" applyFill="1" applyBorder="1" applyAlignment="1" applyProtection="1">
      <alignment horizontal="center" vertical="center" wrapText="1"/>
    </xf>
    <xf numFmtId="0" fontId="68" fillId="0" borderId="0" xfId="4" applyFont="1" applyFill="1" applyBorder="1" applyAlignment="1">
      <alignment vertical="center"/>
    </xf>
    <xf numFmtId="0" fontId="69" fillId="0" borderId="0" xfId="4" applyFont="1" applyFill="1" applyAlignment="1">
      <alignment vertical="center"/>
    </xf>
    <xf numFmtId="0" fontId="66" fillId="36" borderId="32" xfId="5" applyFont="1" applyFill="1" applyBorder="1" applyAlignment="1" applyProtection="1">
      <alignment horizontal="center" vertical="center"/>
    </xf>
    <xf numFmtId="0" fontId="67" fillId="3" borderId="34" xfId="5" applyFont="1" applyFill="1" applyBorder="1" applyAlignment="1" applyProtection="1">
      <alignment horizontal="center" vertical="center" wrapText="1"/>
    </xf>
    <xf numFmtId="0" fontId="67" fillId="3" borderId="35" xfId="5" applyFont="1" applyFill="1" applyBorder="1" applyAlignment="1" applyProtection="1">
      <alignment horizontal="center" vertical="center" wrapText="1"/>
    </xf>
    <xf numFmtId="0" fontId="67" fillId="3" borderId="43" xfId="5" applyFont="1" applyFill="1" applyBorder="1" applyAlignment="1" applyProtection="1">
      <alignment horizontal="left" vertical="center" wrapText="1"/>
    </xf>
    <xf numFmtId="43" fontId="68" fillId="3" borderId="36" xfId="1" applyFont="1" applyFill="1" applyBorder="1" applyAlignment="1" applyProtection="1">
      <alignment horizontal="right" vertical="center" wrapText="1"/>
    </xf>
    <xf numFmtId="39" fontId="68" fillId="3" borderId="36" xfId="5" applyNumberFormat="1" applyFont="1" applyFill="1" applyBorder="1" applyAlignment="1" applyProtection="1">
      <alignment horizontal="center" vertical="center" wrapText="1"/>
    </xf>
    <xf numFmtId="0" fontId="71" fillId="0" borderId="0" xfId="4" applyFont="1" applyFill="1" applyAlignment="1">
      <alignment vertical="center"/>
    </xf>
    <xf numFmtId="0" fontId="68" fillId="0" borderId="34" xfId="5" applyFont="1" applyFill="1" applyBorder="1" applyAlignment="1" applyProtection="1">
      <alignment horizontal="center" vertical="center" wrapText="1"/>
    </xf>
    <xf numFmtId="0" fontId="68" fillId="0" borderId="35" xfId="5" applyFont="1" applyFill="1" applyBorder="1" applyAlignment="1" applyProtection="1">
      <alignment horizontal="center" vertical="center" wrapText="1"/>
    </xf>
    <xf numFmtId="0" fontId="68" fillId="0" borderId="2" xfId="5" applyFont="1" applyFill="1" applyBorder="1" applyAlignment="1" applyProtection="1">
      <alignment horizontal="left" vertical="center" wrapText="1"/>
    </xf>
    <xf numFmtId="43" fontId="68" fillId="25" borderId="36" xfId="1" applyFont="1" applyFill="1" applyBorder="1" applyAlignment="1" applyProtection="1">
      <alignment horizontal="right" vertical="center" wrapText="1"/>
    </xf>
    <xf numFmtId="39" fontId="68" fillId="0" borderId="36" xfId="5" applyNumberFormat="1" applyFont="1" applyFill="1" applyBorder="1" applyAlignment="1" applyProtection="1">
      <alignment horizontal="center" vertical="center" wrapText="1"/>
    </xf>
    <xf numFmtId="0" fontId="68" fillId="0" borderId="3" xfId="5" applyFont="1" applyFill="1" applyBorder="1" applyAlignment="1" applyProtection="1">
      <alignment horizontal="center" vertical="center" wrapText="1"/>
    </xf>
    <xf numFmtId="0" fontId="67" fillId="0" borderId="3" xfId="5" applyFont="1" applyFill="1" applyBorder="1" applyAlignment="1" applyProtection="1">
      <alignment horizontal="center" vertical="center" wrapText="1"/>
    </xf>
    <xf numFmtId="0" fontId="67" fillId="0" borderId="1" xfId="5" applyFont="1" applyFill="1" applyBorder="1" applyAlignment="1" applyProtection="1">
      <alignment horizontal="left" vertical="center" wrapText="1"/>
    </xf>
    <xf numFmtId="43" fontId="68" fillId="0" borderId="37" xfId="1" applyFont="1" applyFill="1" applyBorder="1" applyAlignment="1" applyProtection="1">
      <alignment horizontal="right" vertical="center" wrapText="1"/>
    </xf>
    <xf numFmtId="0" fontId="68" fillId="0" borderId="37" xfId="5" applyFont="1" applyFill="1" applyBorder="1" applyAlignment="1" applyProtection="1">
      <alignment horizontal="center" vertical="center" wrapText="1"/>
    </xf>
    <xf numFmtId="0" fontId="68" fillId="0" borderId="1" xfId="5" applyFont="1" applyFill="1" applyBorder="1" applyAlignment="1" applyProtection="1">
      <alignment horizontal="left" vertical="center" wrapText="1"/>
    </xf>
    <xf numFmtId="39" fontId="68" fillId="0" borderId="37" xfId="5" applyNumberFormat="1" applyFont="1" applyFill="1" applyBorder="1" applyAlignment="1" applyProtection="1">
      <alignment horizontal="center" vertical="center" wrapText="1"/>
    </xf>
    <xf numFmtId="0" fontId="68" fillId="0" borderId="6" xfId="5" applyFont="1" applyFill="1" applyBorder="1" applyAlignment="1" applyProtection="1">
      <alignment horizontal="center" vertical="center" wrapText="1"/>
    </xf>
    <xf numFmtId="0" fontId="70" fillId="0" borderId="0" xfId="4" applyFont="1" applyFill="1" applyAlignment="1">
      <alignment vertical="center"/>
    </xf>
    <xf numFmtId="0" fontId="67" fillId="0" borderId="2" xfId="5" applyFont="1" applyFill="1" applyBorder="1" applyAlignment="1" applyProtection="1">
      <alignment horizontal="left" vertical="center" wrapText="1"/>
    </xf>
    <xf numFmtId="0" fontId="68" fillId="0" borderId="17" xfId="5" applyFont="1" applyFill="1" applyBorder="1" applyAlignment="1" applyProtection="1">
      <alignment horizontal="center" vertical="center" wrapText="1"/>
    </xf>
    <xf numFmtId="0" fontId="67" fillId="0" borderId="62" xfId="5" applyFont="1" applyFill="1" applyBorder="1" applyAlignment="1" applyProtection="1">
      <alignment horizontal="left" vertical="center" wrapText="1"/>
    </xf>
    <xf numFmtId="0" fontId="67" fillId="0" borderId="17" xfId="5" applyFont="1" applyFill="1" applyBorder="1" applyAlignment="1" applyProtection="1">
      <alignment horizontal="center" vertical="center" wrapText="1"/>
    </xf>
    <xf numFmtId="0" fontId="67" fillId="0" borderId="7" xfId="5" applyFont="1" applyFill="1" applyBorder="1" applyAlignment="1" applyProtection="1">
      <alignment horizontal="left" vertical="center" wrapText="1"/>
    </xf>
    <xf numFmtId="43" fontId="68" fillId="0" borderId="36" xfId="1" applyFont="1" applyFill="1" applyBorder="1" applyAlignment="1" applyProtection="1">
      <alignment horizontal="right" vertical="center" wrapText="1"/>
    </xf>
    <xf numFmtId="0" fontId="68" fillId="0" borderId="43" xfId="5" applyFont="1" applyFill="1" applyBorder="1" applyAlignment="1" applyProtection="1">
      <alignment horizontal="left" vertical="center" wrapText="1"/>
    </xf>
    <xf numFmtId="0" fontId="68" fillId="0" borderId="0" xfId="4" applyFont="1" applyFill="1" applyAlignment="1">
      <alignment vertical="center"/>
    </xf>
    <xf numFmtId="0" fontId="72" fillId="0" borderId="37" xfId="5" applyFont="1" applyFill="1" applyBorder="1" applyAlignment="1" applyProtection="1">
      <alignment horizontal="center" vertical="center" wrapText="1"/>
    </xf>
    <xf numFmtId="0" fontId="68" fillId="0" borderId="37" xfId="5" applyFont="1" applyFill="1" applyBorder="1" applyAlignment="1" applyProtection="1">
      <alignment horizontal="center" vertical="center"/>
    </xf>
    <xf numFmtId="0" fontId="67" fillId="3" borderId="36" xfId="5" applyFont="1" applyFill="1" applyBorder="1" applyAlignment="1" applyProtection="1">
      <alignment horizontal="center" vertical="center" wrapText="1"/>
    </xf>
    <xf numFmtId="0" fontId="68" fillId="0" borderId="2" xfId="5" quotePrefix="1" applyFont="1" applyFill="1" applyBorder="1" applyAlignment="1" applyProtection="1">
      <alignment horizontal="left" vertical="center" wrapText="1"/>
    </xf>
    <xf numFmtId="43" fontId="68" fillId="0" borderId="37" xfId="1" applyFont="1" applyFill="1" applyBorder="1" applyAlignment="1" applyProtection="1">
      <alignment horizontal="right" vertical="center"/>
    </xf>
    <xf numFmtId="0" fontId="73" fillId="0" borderId="0" xfId="4" applyFont="1" applyFill="1" applyAlignment="1">
      <alignment vertical="center"/>
    </xf>
    <xf numFmtId="0" fontId="68" fillId="0" borderId="3" xfId="5" applyFont="1" applyFill="1" applyBorder="1" applyAlignment="1" applyProtection="1">
      <alignment horizontal="center" vertical="center"/>
    </xf>
    <xf numFmtId="43" fontId="68" fillId="3" borderId="67" xfId="1" applyFont="1" applyFill="1" applyBorder="1" applyAlignment="1" applyProtection="1">
      <alignment horizontal="right" vertical="center" wrapText="1"/>
    </xf>
    <xf numFmtId="0" fontId="68" fillId="0" borderId="7" xfId="5" applyFont="1" applyFill="1" applyBorder="1" applyAlignment="1" applyProtection="1">
      <alignment horizontal="center" vertical="center" wrapText="1"/>
    </xf>
    <xf numFmtId="43" fontId="67" fillId="3" borderId="36" xfId="1" applyFont="1" applyFill="1" applyBorder="1" applyAlignment="1" applyProtection="1">
      <alignment horizontal="right" vertical="center" wrapText="1"/>
    </xf>
    <xf numFmtId="0" fontId="74" fillId="0" borderId="0" xfId="4" applyFont="1" applyFill="1" applyAlignment="1">
      <alignment vertical="center"/>
    </xf>
    <xf numFmtId="0" fontId="68" fillId="0" borderId="36" xfId="5" applyFont="1" applyFill="1" applyBorder="1" applyAlignment="1" applyProtection="1">
      <alignment horizontal="center" vertical="center" wrapText="1"/>
    </xf>
    <xf numFmtId="0" fontId="67" fillId="0" borderId="3" xfId="5" applyFont="1" applyFill="1" applyBorder="1" applyAlignment="1" applyProtection="1">
      <alignment horizontal="center" vertical="center"/>
    </xf>
    <xf numFmtId="0" fontId="67" fillId="0" borderId="2" xfId="6" applyFont="1" applyFill="1" applyBorder="1" applyAlignment="1">
      <alignment vertical="center" wrapText="1"/>
    </xf>
    <xf numFmtId="43" fontId="68" fillId="0" borderId="37" xfId="1" applyFont="1" applyFill="1" applyBorder="1" applyAlignment="1">
      <alignment horizontal="right" vertical="center"/>
    </xf>
    <xf numFmtId="43" fontId="68" fillId="3" borderId="37" xfId="1" applyFont="1" applyFill="1" applyBorder="1" applyAlignment="1" applyProtection="1">
      <alignment horizontal="right" vertical="center" wrapText="1"/>
    </xf>
    <xf numFmtId="0" fontId="67" fillId="3" borderId="68" xfId="5" applyFont="1" applyFill="1" applyBorder="1" applyAlignment="1" applyProtection="1">
      <alignment horizontal="center" vertical="center" wrapText="1"/>
    </xf>
    <xf numFmtId="0" fontId="67" fillId="0" borderId="2" xfId="5" applyFont="1" applyFill="1" applyBorder="1" applyAlignment="1" applyProtection="1">
      <alignment horizontal="left" vertical="center"/>
    </xf>
    <xf numFmtId="0" fontId="68" fillId="0" borderId="2" xfId="5" applyFont="1" applyFill="1" applyBorder="1" applyAlignment="1" applyProtection="1">
      <alignment horizontal="left" vertical="center"/>
    </xf>
    <xf numFmtId="0" fontId="67" fillId="0" borderId="35" xfId="5" applyFont="1" applyFill="1" applyBorder="1" applyAlignment="1" applyProtection="1">
      <alignment horizontal="center" vertical="center" wrapText="1"/>
    </xf>
    <xf numFmtId="0" fontId="67" fillId="0" borderId="43" xfId="5" applyFont="1" applyFill="1" applyBorder="1" applyAlignment="1" applyProtection="1">
      <alignment horizontal="left" vertical="center" wrapText="1"/>
    </xf>
    <xf numFmtId="0" fontId="67" fillId="0" borderId="45" xfId="5" applyFont="1" applyFill="1" applyBorder="1" applyAlignment="1" applyProtection="1">
      <alignment horizontal="left" vertical="center" wrapText="1"/>
    </xf>
    <xf numFmtId="43" fontId="68" fillId="0" borderId="36" xfId="1" applyFont="1" applyFill="1" applyBorder="1" applyAlignment="1" applyProtection="1">
      <alignment horizontal="right" vertical="center"/>
    </xf>
    <xf numFmtId="0" fontId="67" fillId="0" borderId="11" xfId="5" applyFont="1" applyFill="1" applyBorder="1" applyAlignment="1" applyProtection="1">
      <alignment horizontal="center" vertical="center" wrapText="1"/>
    </xf>
    <xf numFmtId="0" fontId="68" fillId="0" borderId="11" xfId="5" applyFont="1" applyFill="1" applyBorder="1" applyAlignment="1" applyProtection="1">
      <alignment horizontal="center" vertical="center" wrapText="1"/>
    </xf>
    <xf numFmtId="0" fontId="68" fillId="0" borderId="7" xfId="5" applyFont="1" applyFill="1" applyBorder="1" applyAlignment="1" applyProtection="1">
      <alignment horizontal="left" vertical="center" wrapText="1"/>
    </xf>
    <xf numFmtId="0" fontId="67" fillId="3" borderId="3" xfId="5" applyFont="1" applyFill="1" applyBorder="1" applyAlignment="1" applyProtection="1">
      <alignment horizontal="center" vertical="center" wrapText="1"/>
    </xf>
    <xf numFmtId="0" fontId="68" fillId="0" borderId="6" xfId="5" applyFont="1" applyFill="1" applyBorder="1" applyAlignment="1" applyProtection="1">
      <alignment horizontal="center" vertical="center"/>
    </xf>
    <xf numFmtId="0" fontId="68" fillId="0" borderId="6" xfId="5" applyFont="1" applyFill="1" applyBorder="1" applyAlignment="1">
      <alignment horizontal="center" vertical="center"/>
    </xf>
    <xf numFmtId="0" fontId="67" fillId="0" borderId="3" xfId="5" applyFont="1" applyFill="1" applyBorder="1" applyAlignment="1">
      <alignment horizontal="center" vertical="center"/>
    </xf>
    <xf numFmtId="0" fontId="68" fillId="0" borderId="37" xfId="5" applyFont="1" applyFill="1" applyBorder="1" applyAlignment="1">
      <alignment horizontal="center" vertical="center"/>
    </xf>
    <xf numFmtId="0" fontId="67" fillId="0" borderId="36" xfId="5" applyFont="1" applyFill="1" applyBorder="1" applyAlignment="1" applyProtection="1">
      <alignment horizontal="center" vertical="center" wrapText="1"/>
    </xf>
    <xf numFmtId="0" fontId="67" fillId="0" borderId="6" xfId="5" applyFont="1" applyFill="1" applyBorder="1" applyAlignment="1" applyProtection="1">
      <alignment horizontal="center" vertical="center"/>
    </xf>
    <xf numFmtId="0" fontId="67" fillId="0" borderId="25" xfId="5" applyFont="1" applyFill="1" applyBorder="1" applyAlignment="1" applyProtection="1">
      <alignment horizontal="center" vertical="center" wrapText="1"/>
    </xf>
    <xf numFmtId="0" fontId="67" fillId="0" borderId="27" xfId="5" applyFont="1" applyFill="1" applyBorder="1" applyAlignment="1" applyProtection="1">
      <alignment horizontal="center" vertical="center" wrapText="1"/>
    </xf>
    <xf numFmtId="0" fontId="67" fillId="0" borderId="26" xfId="5" applyFont="1" applyFill="1" applyBorder="1" applyAlignment="1" applyProtection="1">
      <alignment horizontal="left" vertical="center" wrapText="1"/>
    </xf>
    <xf numFmtId="43" fontId="68" fillId="0" borderId="33" xfId="1" applyFont="1" applyFill="1" applyBorder="1" applyAlignment="1" applyProtection="1">
      <alignment horizontal="right" vertical="center" wrapText="1"/>
    </xf>
    <xf numFmtId="0" fontId="67" fillId="0" borderId="33" xfId="5" applyFont="1" applyFill="1" applyBorder="1" applyAlignment="1" applyProtection="1">
      <alignment horizontal="center" vertical="center" wrapText="1"/>
    </xf>
    <xf numFmtId="0" fontId="67" fillId="3" borderId="1" xfId="5" applyFont="1" applyFill="1" applyBorder="1" applyAlignment="1" applyProtection="1">
      <alignment horizontal="left" vertical="center" wrapText="1"/>
    </xf>
    <xf numFmtId="0" fontId="67" fillId="0" borderId="0" xfId="4" applyFont="1" applyFill="1" applyAlignment="1">
      <alignment vertical="center"/>
    </xf>
    <xf numFmtId="43" fontId="68" fillId="25" borderId="37" xfId="1" applyFont="1" applyFill="1" applyBorder="1" applyAlignment="1" applyProtection="1">
      <alignment horizontal="left" vertical="center" wrapText="1"/>
    </xf>
    <xf numFmtId="43" fontId="68" fillId="25" borderId="37" xfId="1" applyFont="1" applyFill="1" applyBorder="1" applyAlignment="1" applyProtection="1">
      <alignment horizontal="right" vertical="center" wrapText="1"/>
    </xf>
    <xf numFmtId="0" fontId="72" fillId="0" borderId="37" xfId="5" applyFont="1" applyFill="1" applyBorder="1" applyAlignment="1" applyProtection="1">
      <alignment horizontal="center" vertical="center"/>
    </xf>
    <xf numFmtId="43" fontId="67" fillId="0" borderId="37" xfId="1" applyFont="1" applyFill="1" applyBorder="1" applyAlignment="1" applyProtection="1">
      <alignment horizontal="right" vertical="center" wrapText="1"/>
    </xf>
    <xf numFmtId="0" fontId="67" fillId="0" borderId="37" xfId="5" applyFont="1" applyFill="1" applyBorder="1" applyAlignment="1" applyProtection="1">
      <alignment horizontal="center" vertical="center" wrapText="1"/>
    </xf>
    <xf numFmtId="0" fontId="67" fillId="0" borderId="17" xfId="5" applyFont="1" applyFill="1" applyBorder="1" applyAlignment="1" applyProtection="1">
      <alignment horizontal="center" vertical="center"/>
    </xf>
    <xf numFmtId="0" fontId="67" fillId="0" borderId="34" xfId="5" applyFont="1" applyFill="1" applyBorder="1" applyAlignment="1" applyProtection="1">
      <alignment horizontal="center" vertical="center" wrapText="1"/>
    </xf>
    <xf numFmtId="0" fontId="68" fillId="0" borderId="9" xfId="5" applyFont="1" applyFill="1" applyBorder="1" applyAlignment="1" applyProtection="1">
      <alignment horizontal="left" vertical="center" wrapText="1"/>
    </xf>
    <xf numFmtId="0" fontId="67" fillId="0" borderId="15" xfId="5" applyFont="1" applyFill="1" applyBorder="1" applyAlignment="1" applyProtection="1">
      <alignment horizontal="center" vertical="center"/>
    </xf>
    <xf numFmtId="0" fontId="67" fillId="0" borderId="38" xfId="6" applyFont="1" applyFill="1" applyBorder="1" applyAlignment="1">
      <alignment vertical="center" wrapText="1"/>
    </xf>
    <xf numFmtId="0" fontId="68" fillId="0" borderId="39" xfId="5" applyFont="1" applyFill="1" applyBorder="1" applyAlignment="1" applyProtection="1">
      <alignment horizontal="center" vertical="center"/>
    </xf>
    <xf numFmtId="0" fontId="68" fillId="0" borderId="11" xfId="5" applyFont="1" applyFill="1" applyBorder="1" applyAlignment="1" applyProtection="1">
      <alignment horizontal="center" vertical="center"/>
    </xf>
    <xf numFmtId="0" fontId="67" fillId="3" borderId="6" xfId="5" applyFont="1" applyFill="1" applyBorder="1" applyAlignment="1" applyProtection="1">
      <alignment horizontal="center" vertical="center" wrapText="1"/>
    </xf>
    <xf numFmtId="0" fontId="76" fillId="0" borderId="0" xfId="4" applyFont="1" applyFill="1" applyAlignment="1">
      <alignment vertical="center"/>
    </xf>
    <xf numFmtId="0" fontId="68" fillId="0" borderId="17" xfId="5" applyFont="1" applyFill="1" applyBorder="1" applyAlignment="1" applyProtection="1">
      <alignment horizontal="center" vertical="center"/>
    </xf>
    <xf numFmtId="0" fontId="68" fillId="0" borderId="40" xfId="5" applyFont="1" applyFill="1" applyBorder="1" applyAlignment="1" applyProtection="1">
      <alignment horizontal="center" vertical="center"/>
    </xf>
    <xf numFmtId="0" fontId="68" fillId="0" borderId="41" xfId="5" applyFont="1" applyFill="1" applyBorder="1" applyAlignment="1" applyProtection="1">
      <alignment horizontal="center" vertical="center"/>
    </xf>
    <xf numFmtId="0" fontId="67" fillId="0" borderId="41" xfId="5" applyFont="1" applyFill="1" applyBorder="1" applyAlignment="1" applyProtection="1">
      <alignment horizontal="center" vertical="center"/>
    </xf>
    <xf numFmtId="0" fontId="67" fillId="0" borderId="19" xfId="5" applyFont="1" applyFill="1" applyBorder="1" applyAlignment="1" applyProtection="1">
      <alignment horizontal="left" vertical="center" wrapText="1"/>
    </xf>
    <xf numFmtId="43" fontId="68" fillId="0" borderId="42" xfId="1" applyFont="1" applyFill="1" applyBorder="1" applyAlignment="1" applyProtection="1">
      <alignment horizontal="right" vertical="center"/>
    </xf>
    <xf numFmtId="0" fontId="68" fillId="0" borderId="42" xfId="5" applyFont="1" applyFill="1" applyBorder="1" applyAlignment="1" applyProtection="1">
      <alignment horizontal="center" vertical="center"/>
    </xf>
    <xf numFmtId="0" fontId="68" fillId="0" borderId="0" xfId="4" applyFont="1" applyFill="1" applyAlignment="1">
      <alignment horizontal="center" vertical="center"/>
    </xf>
    <xf numFmtId="0" fontId="68" fillId="0" borderId="0" xfId="4" applyFont="1" applyFill="1" applyBorder="1" applyAlignment="1">
      <alignment vertical="center" wrapText="1"/>
    </xf>
    <xf numFmtId="43" fontId="68" fillId="0" borderId="0" xfId="1" applyFont="1" applyFill="1" applyBorder="1" applyAlignment="1">
      <alignment vertical="center"/>
    </xf>
    <xf numFmtId="0" fontId="68" fillId="0" borderId="0" xfId="0" applyFont="1"/>
    <xf numFmtId="0" fontId="70" fillId="0" borderId="0" xfId="4" applyFont="1" applyFill="1" applyAlignment="1">
      <alignment horizontal="center" vertical="center"/>
    </xf>
    <xf numFmtId="0" fontId="69" fillId="0" borderId="0" xfId="4" applyFont="1" applyFill="1" applyBorder="1" applyAlignment="1">
      <alignment vertical="center" wrapText="1"/>
    </xf>
    <xf numFmtId="43" fontId="68" fillId="0" borderId="0" xfId="1" applyFont="1" applyFill="1" applyBorder="1" applyAlignment="1">
      <alignment horizontal="right" vertical="center"/>
    </xf>
    <xf numFmtId="0" fontId="69" fillId="0" borderId="0" xfId="4" applyFont="1" applyFill="1" applyAlignment="1">
      <alignment horizontal="center" vertical="center"/>
    </xf>
    <xf numFmtId="0" fontId="69" fillId="0" borderId="0" xfId="4" applyFont="1" applyFill="1" applyAlignment="1">
      <alignment vertical="center" wrapText="1"/>
    </xf>
    <xf numFmtId="43" fontId="68" fillId="0" borderId="0" xfId="1" applyFont="1" applyFill="1" applyAlignment="1">
      <alignment horizontal="right" vertical="center"/>
    </xf>
    <xf numFmtId="0" fontId="67" fillId="36" borderId="32" xfId="5" applyFont="1" applyFill="1" applyBorder="1" applyAlignment="1" applyProtection="1">
      <alignment horizontal="center" vertical="center"/>
    </xf>
    <xf numFmtId="43" fontId="67" fillId="3" borderId="36" xfId="1" applyFont="1" applyFill="1" applyBorder="1" applyAlignment="1" applyProtection="1">
      <alignment horizontal="left" vertical="center" wrapText="1"/>
    </xf>
    <xf numFmtId="43" fontId="68" fillId="0" borderId="0" xfId="1" applyFont="1" applyFill="1" applyAlignment="1">
      <alignment vertical="center"/>
    </xf>
    <xf numFmtId="0" fontId="68" fillId="0" borderId="0" xfId="4" applyFont="1" applyFill="1" applyAlignment="1">
      <alignment vertical="center" wrapText="1"/>
    </xf>
    <xf numFmtId="43" fontId="68" fillId="0" borderId="0" xfId="1" applyFont="1"/>
    <xf numFmtId="3" fontId="77" fillId="0" borderId="78" xfId="80" applyNumberFormat="1" applyFont="1" applyBorder="1" applyAlignment="1">
      <alignment horizontal="right" vertical="center" wrapText="1"/>
    </xf>
    <xf numFmtId="0" fontId="71" fillId="0" borderId="0" xfId="0" applyFont="1" applyAlignment="1">
      <alignment vertical="center" wrapText="1"/>
    </xf>
    <xf numFmtId="0" fontId="69" fillId="0" borderId="0" xfId="0" applyFont="1"/>
    <xf numFmtId="0" fontId="67" fillId="4" borderId="68" xfId="0" applyFont="1" applyFill="1" applyBorder="1" applyAlignment="1">
      <alignment horizontal="center" vertical="center" wrapText="1"/>
    </xf>
    <xf numFmtId="0" fontId="67" fillId="2" borderId="35" xfId="0" applyFont="1" applyFill="1" applyBorder="1" applyAlignment="1">
      <alignment horizontal="center" vertical="center" wrapText="1"/>
    </xf>
    <xf numFmtId="0" fontId="67" fillId="2" borderId="67" xfId="0" applyFont="1" applyFill="1" applyBorder="1" applyAlignment="1">
      <alignment horizontal="center" vertical="center" wrapText="1"/>
    </xf>
    <xf numFmtId="0" fontId="67" fillId="0" borderId="0" xfId="0" applyFont="1"/>
    <xf numFmtId="3" fontId="68" fillId="0" borderId="87" xfId="0" applyNumberFormat="1" applyFont="1" applyBorder="1" applyAlignment="1">
      <alignment horizontal="center" vertical="center"/>
    </xf>
    <xf numFmtId="0" fontId="68" fillId="0" borderId="77" xfId="0" applyFont="1" applyBorder="1" applyAlignment="1">
      <alignment vertical="center" wrapText="1"/>
    </xf>
    <xf numFmtId="3" fontId="68" fillId="0" borderId="78" xfId="0" applyNumberFormat="1" applyFont="1" applyBorder="1" applyAlignment="1">
      <alignment horizontal="right" vertical="center"/>
    </xf>
    <xf numFmtId="0" fontId="68" fillId="0" borderId="79" xfId="0" applyFont="1" applyBorder="1" applyAlignment="1">
      <alignment horizontal="right" vertical="center" wrapText="1"/>
    </xf>
    <xf numFmtId="0" fontId="68" fillId="0" borderId="72" xfId="0" applyFont="1" applyBorder="1" applyAlignment="1">
      <alignment vertical="center"/>
    </xf>
    <xf numFmtId="0" fontId="68" fillId="0" borderId="88" xfId="0" applyFont="1" applyBorder="1" applyAlignment="1">
      <alignment horizontal="right" vertical="center" wrapText="1"/>
    </xf>
    <xf numFmtId="0" fontId="68" fillId="0" borderId="0" xfId="0" applyFont="1" applyAlignment="1">
      <alignment vertical="center"/>
    </xf>
    <xf numFmtId="3" fontId="68" fillId="0" borderId="76" xfId="0" applyNumberFormat="1" applyFont="1" applyBorder="1" applyAlignment="1">
      <alignment horizontal="center" vertical="center"/>
    </xf>
    <xf numFmtId="0" fontId="68" fillId="0" borderId="71" xfId="0" applyFont="1" applyBorder="1" applyAlignment="1">
      <alignment vertical="center" wrapText="1"/>
    </xf>
    <xf numFmtId="0" fontId="68" fillId="0" borderId="77" xfId="0" applyFont="1" applyBorder="1" applyAlignment="1">
      <alignment vertical="center"/>
    </xf>
    <xf numFmtId="0" fontId="68" fillId="0" borderId="73" xfId="0" applyFont="1" applyBorder="1" applyAlignment="1">
      <alignment vertical="center" wrapText="1"/>
    </xf>
    <xf numFmtId="0" fontId="68" fillId="0" borderId="71" xfId="0" applyFont="1" applyBorder="1" applyAlignment="1">
      <alignment vertical="center"/>
    </xf>
    <xf numFmtId="0" fontId="68" fillId="0" borderId="72" xfId="0" applyFont="1" applyBorder="1" applyAlignment="1">
      <alignment vertical="center" wrapText="1"/>
    </xf>
    <xf numFmtId="3" fontId="68" fillId="0" borderId="78" xfId="80" applyNumberFormat="1" applyFont="1" applyBorder="1" applyAlignment="1">
      <alignment horizontal="right" vertical="center" wrapText="1"/>
    </xf>
    <xf numFmtId="3" fontId="68" fillId="0" borderId="84" xfId="0" applyNumberFormat="1" applyFont="1" applyBorder="1" applyAlignment="1">
      <alignment horizontal="center" vertical="center"/>
    </xf>
    <xf numFmtId="0" fontId="68" fillId="0" borderId="0" xfId="0" applyFont="1" applyAlignment="1">
      <alignment vertical="center" wrapText="1"/>
    </xf>
    <xf numFmtId="0" fontId="68" fillId="0" borderId="79" xfId="0" applyFont="1" applyFill="1" applyBorder="1" applyAlignment="1">
      <alignment horizontal="right" vertical="center" wrapText="1"/>
    </xf>
    <xf numFmtId="175" fontId="68" fillId="0" borderId="79" xfId="1" applyNumberFormat="1" applyFont="1" applyFill="1" applyBorder="1" applyAlignment="1">
      <alignment horizontal="right" vertical="center" wrapText="1"/>
    </xf>
    <xf numFmtId="175" fontId="77" fillId="0" borderId="79" xfId="1" applyNumberFormat="1" applyFont="1" applyFill="1" applyBorder="1" applyAlignment="1">
      <alignment horizontal="right" vertical="center" wrapText="1"/>
    </xf>
    <xf numFmtId="43" fontId="67" fillId="0" borderId="20" xfId="1" applyFont="1" applyBorder="1" applyAlignment="1">
      <alignment horizontal="right" vertical="center"/>
    </xf>
    <xf numFmtId="43" fontId="67" fillId="0" borderId="32" xfId="1" applyFont="1" applyBorder="1" applyAlignment="1">
      <alignment horizontal="right" vertical="center"/>
    </xf>
    <xf numFmtId="43" fontId="69" fillId="0" borderId="0" xfId="1" applyFont="1"/>
    <xf numFmtId="43" fontId="68" fillId="0" borderId="78" xfId="1" applyFont="1" applyBorder="1" applyAlignment="1">
      <alignment horizontal="right" vertical="center" wrapText="1"/>
    </xf>
    <xf numFmtId="43" fontId="68" fillId="0" borderId="71" xfId="1" applyFont="1" applyBorder="1" applyAlignment="1">
      <alignment vertical="center" wrapText="1"/>
    </xf>
    <xf numFmtId="0" fontId="77" fillId="0" borderId="78" xfId="80" applyFont="1" applyBorder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left" vertical="center" wrapText="1"/>
    </xf>
    <xf numFmtId="0" fontId="67" fillId="2" borderId="70" xfId="0" applyFont="1" applyFill="1" applyBorder="1" applyAlignment="1">
      <alignment horizontal="center" vertical="center" wrapText="1"/>
    </xf>
    <xf numFmtId="0" fontId="68" fillId="0" borderId="79" xfId="0" applyFont="1" applyBorder="1" applyAlignment="1">
      <alignment horizontal="right" vertical="center"/>
    </xf>
    <xf numFmtId="0" fontId="68" fillId="0" borderId="71" xfId="0" applyFont="1" applyBorder="1" applyAlignment="1">
      <alignment horizontal="right" vertical="center"/>
    </xf>
    <xf numFmtId="0" fontId="68" fillId="0" borderId="76" xfId="0" applyFont="1" applyBorder="1" applyAlignment="1">
      <alignment horizontal="right" vertical="center"/>
    </xf>
    <xf numFmtId="0" fontId="68" fillId="0" borderId="78" xfId="0" applyFont="1" applyBorder="1" applyAlignment="1">
      <alignment horizontal="right" vertical="center"/>
    </xf>
    <xf numFmtId="0" fontId="68" fillId="0" borderId="80" xfId="0" applyFont="1" applyBorder="1" applyAlignment="1">
      <alignment horizontal="right" vertical="center"/>
    </xf>
    <xf numFmtId="0" fontId="68" fillId="0" borderId="73" xfId="0" applyFont="1" applyBorder="1" applyAlignment="1">
      <alignment horizontal="right" vertical="center"/>
    </xf>
    <xf numFmtId="0" fontId="68" fillId="0" borderId="81" xfId="0" applyFont="1" applyBorder="1" applyAlignment="1">
      <alignment horizontal="right" vertical="center"/>
    </xf>
    <xf numFmtId="0" fontId="68" fillId="0" borderId="78" xfId="80" applyFont="1" applyBorder="1" applyAlignment="1">
      <alignment horizontal="right" vertical="center"/>
    </xf>
    <xf numFmtId="0" fontId="68" fillId="0" borderId="71" xfId="0" applyFont="1" applyBorder="1" applyAlignment="1">
      <alignment horizontal="right" vertical="center" wrapText="1"/>
    </xf>
    <xf numFmtId="0" fontId="68" fillId="0" borderId="76" xfId="0" applyFont="1" applyBorder="1" applyAlignment="1">
      <alignment horizontal="right" vertical="center" wrapText="1"/>
    </xf>
    <xf numFmtId="0" fontId="68" fillId="0" borderId="76" xfId="0" applyFont="1" applyBorder="1" applyAlignment="1">
      <alignment horizontal="center" vertical="center"/>
    </xf>
    <xf numFmtId="0" fontId="68" fillId="0" borderId="14" xfId="0" applyFont="1" applyBorder="1" applyAlignment="1">
      <alignment horizontal="right" vertical="center"/>
    </xf>
    <xf numFmtId="0" fontId="68" fillId="0" borderId="15" xfId="0" applyFont="1" applyBorder="1" applyAlignment="1">
      <alignment horizontal="right" vertical="center"/>
    </xf>
    <xf numFmtId="0" fontId="68" fillId="0" borderId="16" xfId="0" applyFont="1" applyBorder="1" applyAlignment="1">
      <alignment horizontal="right" vertical="center"/>
    </xf>
    <xf numFmtId="3" fontId="78" fillId="0" borderId="76" xfId="0" applyNumberFormat="1" applyFont="1" applyBorder="1" applyAlignment="1">
      <alignment horizontal="center" vertical="center"/>
    </xf>
    <xf numFmtId="0" fontId="78" fillId="0" borderId="77" xfId="0" applyFont="1" applyBorder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67" fillId="0" borderId="22" xfId="0" applyFont="1" applyBorder="1" applyAlignment="1">
      <alignment horizontal="right" vertical="center"/>
    </xf>
    <xf numFmtId="0" fontId="67" fillId="0" borderId="21" xfId="0" applyFont="1" applyBorder="1" applyAlignment="1">
      <alignment horizontal="right" vertical="center"/>
    </xf>
    <xf numFmtId="0" fontId="67" fillId="0" borderId="85" xfId="0" applyFont="1" applyBorder="1" applyAlignment="1">
      <alignment horizontal="right" vertical="center"/>
    </xf>
    <xf numFmtId="0" fontId="67" fillId="0" borderId="65" xfId="0" applyFont="1" applyBorder="1" applyAlignment="1">
      <alignment horizontal="right" vertical="center"/>
    </xf>
    <xf numFmtId="0" fontId="68" fillId="0" borderId="0" xfId="0" applyFont="1" applyAlignment="1">
      <alignment horizontal="center" vertical="center" wrapText="1"/>
    </xf>
    <xf numFmtId="43" fontId="71" fillId="0" borderId="0" xfId="1" applyFont="1" applyAlignment="1">
      <alignment horizontal="left" vertical="center" wrapText="1"/>
    </xf>
    <xf numFmtId="43" fontId="67" fillId="4" borderId="68" xfId="1" applyFont="1" applyFill="1" applyBorder="1" applyAlignment="1">
      <alignment horizontal="center" vertical="center" wrapText="1"/>
    </xf>
    <xf numFmtId="43" fontId="68" fillId="0" borderId="79" xfId="1" applyFont="1" applyBorder="1" applyAlignment="1">
      <alignment horizontal="right" vertical="center"/>
    </xf>
    <xf numFmtId="43" fontId="68" fillId="0" borderId="80" xfId="1" applyFont="1" applyBorder="1" applyAlignment="1">
      <alignment horizontal="right" vertical="center"/>
    </xf>
    <xf numFmtId="43" fontId="68" fillId="0" borderId="79" xfId="1" applyFont="1" applyBorder="1" applyAlignment="1">
      <alignment horizontal="right" vertical="center" wrapText="1"/>
    </xf>
    <xf numFmtId="43" fontId="68" fillId="0" borderId="14" xfId="1" applyFont="1" applyBorder="1" applyAlignment="1">
      <alignment horizontal="right" vertical="center"/>
    </xf>
    <xf numFmtId="43" fontId="68" fillId="0" borderId="0" xfId="1" applyFont="1" applyAlignment="1">
      <alignment vertical="center"/>
    </xf>
    <xf numFmtId="43" fontId="68" fillId="0" borderId="71" xfId="1" applyFont="1" applyBorder="1" applyAlignment="1">
      <alignment horizontal="right" vertical="center"/>
    </xf>
    <xf numFmtId="43" fontId="68" fillId="0" borderId="73" xfId="1" applyFont="1" applyBorder="1" applyAlignment="1">
      <alignment horizontal="right" vertical="center"/>
    </xf>
    <xf numFmtId="43" fontId="68" fillId="0" borderId="71" xfId="1" applyFont="1" applyBorder="1" applyAlignment="1">
      <alignment horizontal="right" vertical="center" wrapText="1"/>
    </xf>
    <xf numFmtId="43" fontId="68" fillId="0" borderId="15" xfId="1" applyFont="1" applyBorder="1" applyAlignment="1">
      <alignment horizontal="right" vertical="center"/>
    </xf>
    <xf numFmtId="43" fontId="67" fillId="0" borderId="21" xfId="1" applyFont="1" applyBorder="1" applyAlignment="1">
      <alignment horizontal="right" vertical="center"/>
    </xf>
    <xf numFmtId="43" fontId="67" fillId="2" borderId="35" xfId="1" applyFont="1" applyFill="1" applyBorder="1" applyAlignment="1">
      <alignment horizontal="center" vertical="center" wrapText="1"/>
    </xf>
    <xf numFmtId="43" fontId="68" fillId="0" borderId="72" xfId="1" applyFont="1" applyBorder="1" applyAlignment="1">
      <alignment vertical="center"/>
    </xf>
    <xf numFmtId="43" fontId="68" fillId="0" borderId="71" xfId="1" applyFont="1" applyBorder="1" applyAlignment="1">
      <alignment vertical="center"/>
    </xf>
    <xf numFmtId="43" fontId="68" fillId="0" borderId="73" xfId="1" applyFont="1" applyBorder="1" applyAlignment="1">
      <alignment vertical="center"/>
    </xf>
    <xf numFmtId="43" fontId="68" fillId="0" borderId="78" xfId="1" applyFont="1" applyBorder="1" applyAlignment="1">
      <alignment horizontal="right" vertical="center"/>
    </xf>
    <xf numFmtId="43" fontId="68" fillId="0" borderId="82" xfId="1" applyFont="1" applyBorder="1" applyAlignment="1">
      <alignment horizontal="right" vertical="center"/>
    </xf>
    <xf numFmtId="43" fontId="68" fillId="0" borderId="79" xfId="1" applyFont="1" applyFill="1" applyBorder="1" applyAlignment="1">
      <alignment horizontal="right" vertical="center" wrapText="1"/>
    </xf>
    <xf numFmtId="175" fontId="77" fillId="0" borderId="71" xfId="1" applyNumberFormat="1" applyFont="1" applyFill="1" applyBorder="1"/>
    <xf numFmtId="0" fontId="68" fillId="0" borderId="71" xfId="0" applyFont="1" applyFill="1" applyBorder="1" applyAlignment="1">
      <alignment horizontal="right" vertical="center"/>
    </xf>
    <xf numFmtId="175" fontId="77" fillId="0" borderId="89" xfId="1" applyNumberFormat="1" applyFont="1" applyFill="1" applyBorder="1"/>
    <xf numFmtId="43" fontId="68" fillId="0" borderId="79" xfId="0" applyNumberFormat="1" applyFont="1" applyFill="1" applyBorder="1" applyAlignment="1">
      <alignment horizontal="right" vertical="center"/>
    </xf>
    <xf numFmtId="43" fontId="68" fillId="0" borderId="71" xfId="0" applyNumberFormat="1" applyFont="1" applyFill="1" applyBorder="1" applyAlignment="1">
      <alignment horizontal="right" vertical="center"/>
    </xf>
    <xf numFmtId="3" fontId="77" fillId="0" borderId="78" xfId="80" applyNumberFormat="1" applyFont="1" applyBorder="1" applyAlignment="1">
      <alignment horizontal="right" vertical="center"/>
    </xf>
    <xf numFmtId="0" fontId="68" fillId="0" borderId="80" xfId="0" applyFont="1" applyFill="1" applyBorder="1" applyAlignment="1">
      <alignment horizontal="right" vertical="center"/>
    </xf>
    <xf numFmtId="0" fontId="68" fillId="0" borderId="73" xfId="0" applyFont="1" applyFill="1" applyBorder="1" applyAlignment="1">
      <alignment horizontal="right" vertical="center"/>
    </xf>
    <xf numFmtId="43" fontId="68" fillId="0" borderId="71" xfId="1" applyFont="1" applyFill="1" applyBorder="1" applyAlignment="1">
      <alignment horizontal="right" vertical="center" wrapText="1"/>
    </xf>
    <xf numFmtId="0" fontId="68" fillId="0" borderId="71" xfId="0" applyFont="1" applyFill="1" applyBorder="1" applyAlignment="1">
      <alignment horizontal="right" vertical="center" wrapText="1"/>
    </xf>
    <xf numFmtId="43" fontId="77" fillId="0" borderId="89" xfId="1" applyFont="1" applyFill="1" applyBorder="1"/>
    <xf numFmtId="43" fontId="77" fillId="0" borderId="71" xfId="1" applyFont="1" applyFill="1" applyBorder="1"/>
    <xf numFmtId="0" fontId="77" fillId="0" borderId="77" xfId="80" applyFont="1" applyBorder="1" applyAlignment="1">
      <alignment vertical="center"/>
    </xf>
    <xf numFmtId="175" fontId="77" fillId="0" borderId="89" xfId="1" applyNumberFormat="1" applyFont="1" applyFill="1" applyBorder="1" applyAlignment="1">
      <alignment wrapText="1"/>
    </xf>
    <xf numFmtId="175" fontId="77" fillId="0" borderId="79" xfId="1" applyNumberFormat="1" applyFont="1" applyFill="1" applyBorder="1" applyAlignment="1">
      <alignment wrapText="1"/>
    </xf>
    <xf numFmtId="0" fontId="68" fillId="0" borderId="76" xfId="0" applyFont="1" applyFill="1" applyBorder="1" applyAlignment="1">
      <alignment horizontal="right" vertical="center" wrapText="1"/>
    </xf>
    <xf numFmtId="3" fontId="77" fillId="0" borderId="78" xfId="80" applyNumberFormat="1" applyFont="1" applyBorder="1" applyAlignment="1">
      <alignment vertical="center" wrapText="1"/>
    </xf>
    <xf numFmtId="43" fontId="68" fillId="0" borderId="90" xfId="1" applyFont="1" applyFill="1" applyBorder="1" applyAlignment="1" applyProtection="1">
      <alignment horizontal="right" vertical="center"/>
    </xf>
    <xf numFmtId="43" fontId="68" fillId="0" borderId="3" xfId="1" applyFont="1" applyFill="1" applyBorder="1" applyAlignment="1">
      <alignment vertical="center"/>
    </xf>
    <xf numFmtId="43" fontId="68" fillId="0" borderId="35" xfId="1" applyFont="1" applyFill="1" applyBorder="1" applyAlignment="1">
      <alignment vertical="center"/>
    </xf>
    <xf numFmtId="0" fontId="68" fillId="0" borderId="90" xfId="5" applyFont="1" applyFill="1" applyBorder="1" applyAlignment="1" applyProtection="1">
      <alignment horizontal="center" vertical="center" wrapText="1"/>
    </xf>
    <xf numFmtId="43" fontId="68" fillId="3" borderId="28" xfId="1" applyFont="1" applyFill="1" applyBorder="1" applyAlignment="1" applyProtection="1">
      <alignment horizontal="right" vertical="center" wrapText="1"/>
    </xf>
    <xf numFmtId="43" fontId="68" fillId="3" borderId="29" xfId="1" applyFont="1" applyFill="1" applyBorder="1" applyAlignment="1" applyProtection="1">
      <alignment horizontal="right" vertical="center" wrapText="1"/>
    </xf>
    <xf numFmtId="0" fontId="67" fillId="3" borderId="21" xfId="5" applyFont="1" applyFill="1" applyBorder="1" applyAlignment="1" applyProtection="1">
      <alignment horizontal="center" vertical="center" wrapText="1"/>
    </xf>
    <xf numFmtId="0" fontId="68" fillId="25" borderId="34" xfId="5" applyFont="1" applyFill="1" applyBorder="1" applyAlignment="1" applyProtection="1">
      <alignment horizontal="center" vertical="center" wrapText="1"/>
    </xf>
    <xf numFmtId="0" fontId="68" fillId="25" borderId="35" xfId="5" applyFont="1" applyFill="1" applyBorder="1" applyAlignment="1" applyProtection="1">
      <alignment horizontal="center" vertical="center" wrapText="1"/>
    </xf>
    <xf numFmtId="0" fontId="68" fillId="25" borderId="2" xfId="5" applyFont="1" applyFill="1" applyBorder="1" applyAlignment="1" applyProtection="1">
      <alignment horizontal="left" vertical="center" wrapText="1"/>
    </xf>
    <xf numFmtId="0" fontId="68" fillId="25" borderId="3" xfId="5" applyFont="1" applyFill="1" applyBorder="1" applyAlignment="1" applyProtection="1">
      <alignment horizontal="center" vertical="center" wrapText="1"/>
    </xf>
    <xf numFmtId="0" fontId="56" fillId="0" borderId="0" xfId="4" applyFont="1" applyFill="1" applyBorder="1" applyAlignment="1">
      <alignment horizontal="center" vertical="center"/>
    </xf>
    <xf numFmtId="0" fontId="42" fillId="0" borderId="0" xfId="4" applyFont="1" applyAlignment="1">
      <alignment vertical="center"/>
    </xf>
    <xf numFmtId="0" fontId="46" fillId="0" borderId="0" xfId="4" applyFont="1" applyAlignment="1">
      <alignment horizontal="left" vertical="center"/>
    </xf>
    <xf numFmtId="0" fontId="46" fillId="24" borderId="0" xfId="4" applyFont="1" applyFill="1" applyAlignment="1">
      <alignment vertical="center"/>
    </xf>
    <xf numFmtId="0" fontId="46" fillId="24" borderId="0" xfId="4" applyFont="1" applyFill="1" applyAlignment="1">
      <alignment horizontal="center" vertical="center" wrapText="1"/>
    </xf>
    <xf numFmtId="0" fontId="46" fillId="24" borderId="0" xfId="4" applyFont="1" applyFill="1" applyAlignment="1">
      <alignment horizontal="right" vertical="center"/>
    </xf>
    <xf numFmtId="0" fontId="46" fillId="0" borderId="0" xfId="4" applyFont="1" applyAlignment="1">
      <alignment vertical="center"/>
    </xf>
    <xf numFmtId="0" fontId="46" fillId="0" borderId="0" xfId="4" applyFont="1" applyAlignment="1">
      <alignment horizontal="center" vertical="center" wrapText="1"/>
    </xf>
    <xf numFmtId="0" fontId="46" fillId="0" borderId="0" xfId="4" applyFont="1" applyAlignment="1">
      <alignment horizontal="center" vertical="center"/>
    </xf>
    <xf numFmtId="0" fontId="46" fillId="24" borderId="0" xfId="4" applyFont="1" applyFill="1" applyAlignment="1">
      <alignment horizontal="center" vertical="center"/>
    </xf>
    <xf numFmtId="0" fontId="48" fillId="24" borderId="0" xfId="4" applyFont="1" applyFill="1" applyAlignment="1">
      <alignment horizontal="center" vertical="center"/>
    </xf>
    <xf numFmtId="0" fontId="46" fillId="24" borderId="0" xfId="4" applyFont="1" applyFill="1" applyAlignment="1">
      <alignment vertical="center" wrapText="1"/>
    </xf>
    <xf numFmtId="0" fontId="44" fillId="3" borderId="24" xfId="4" applyFont="1" applyFill="1" applyBorder="1" applyAlignment="1">
      <alignment horizontal="left" vertical="center"/>
    </xf>
    <xf numFmtId="0" fontId="44" fillId="3" borderId="23" xfId="4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80" applyFont="1" applyAlignment="1">
      <alignment vertical="center"/>
    </xf>
    <xf numFmtId="20" fontId="9" fillId="0" borderId="0" xfId="80" applyNumberFormat="1" applyFont="1" applyAlignment="1">
      <alignment horizontal="center" vertical="center"/>
    </xf>
    <xf numFmtId="0" fontId="7" fillId="0" borderId="0" xfId="80" applyFont="1" applyAlignment="1">
      <alignment vertical="center"/>
    </xf>
    <xf numFmtId="0" fontId="11" fillId="0" borderId="0" xfId="80" applyFont="1" applyAlignment="1">
      <alignment horizontal="right" vertical="center"/>
    </xf>
    <xf numFmtId="43" fontId="11" fillId="0" borderId="0" xfId="1" applyFont="1" applyBorder="1" applyAlignment="1">
      <alignment horizontal="right" vertical="center"/>
    </xf>
    <xf numFmtId="43" fontId="11" fillId="0" borderId="0" xfId="1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3" fontId="12" fillId="0" borderId="0" xfId="80" applyNumberFormat="1" applyFont="1" applyAlignment="1">
      <alignment horizontal="center" vertical="center"/>
    </xf>
    <xf numFmtId="43" fontId="11" fillId="0" borderId="3" xfId="1" quotePrefix="1" applyFont="1" applyFill="1" applyBorder="1" applyAlignment="1" applyProtection="1">
      <alignment horizontal="center" vertical="center" wrapText="1"/>
    </xf>
    <xf numFmtId="3" fontId="11" fillId="0" borderId="7" xfId="2" quotePrefix="1" applyNumberFormat="1" applyFont="1" applyFill="1" applyBorder="1" applyAlignment="1" applyProtection="1">
      <alignment horizontal="center" vertical="center" wrapText="1"/>
    </xf>
    <xf numFmtId="0" fontId="7" fillId="0" borderId="13" xfId="80" applyFont="1" applyBorder="1" applyAlignment="1">
      <alignment horizontal="center" vertical="center" wrapText="1"/>
    </xf>
    <xf numFmtId="0" fontId="7" fillId="0" borderId="0" xfId="80" applyFont="1" applyAlignment="1">
      <alignment horizontal="center" vertical="center" wrapText="1"/>
    </xf>
    <xf numFmtId="174" fontId="7" fillId="0" borderId="9" xfId="118" applyFont="1" applyBorder="1" applyAlignment="1">
      <alignment horizontal="left" vertical="center"/>
    </xf>
    <xf numFmtId="166" fontId="11" fillId="0" borderId="9" xfId="80" applyNumberFormat="1" applyFont="1" applyBorder="1" applyAlignment="1">
      <alignment horizontal="right" vertical="center" wrapText="1"/>
    </xf>
    <xf numFmtId="166" fontId="11" fillId="0" borderId="0" xfId="80" applyNumberFormat="1" applyFont="1" applyAlignment="1">
      <alignment horizontal="right" vertical="center" wrapText="1"/>
    </xf>
    <xf numFmtId="43" fontId="11" fillId="0" borderId="11" xfId="1" applyFont="1" applyBorder="1" applyAlignment="1" applyProtection="1">
      <alignment horizontal="right" vertical="center" wrapText="1"/>
    </xf>
    <xf numFmtId="10" fontId="11" fillId="0" borderId="12" xfId="3" applyNumberFormat="1" applyFont="1" applyBorder="1" applyAlignment="1" applyProtection="1">
      <alignment horizontal="right" vertical="center" wrapText="1"/>
    </xf>
    <xf numFmtId="43" fontId="12" fillId="0" borderId="13" xfId="1" applyFont="1" applyBorder="1" applyAlignment="1" applyProtection="1">
      <alignment horizontal="center" vertical="center"/>
    </xf>
    <xf numFmtId="43" fontId="12" fillId="0" borderId="0" xfId="1" applyFont="1" applyBorder="1" applyAlignment="1" applyProtection="1">
      <alignment horizontal="center" vertical="center"/>
    </xf>
    <xf numFmtId="43" fontId="12" fillId="0" borderId="0" xfId="1" applyFont="1" applyBorder="1" applyAlignment="1">
      <alignment vertical="center"/>
    </xf>
    <xf numFmtId="43" fontId="12" fillId="0" borderId="0" xfId="1" applyFont="1" applyBorder="1" applyAlignment="1" applyProtection="1">
      <alignment horizontal="right" vertical="center"/>
    </xf>
    <xf numFmtId="43" fontId="16" fillId="0" borderId="15" xfId="1" applyFont="1" applyFill="1" applyBorder="1" applyAlignment="1" applyProtection="1">
      <alignment horizontal="right" vertical="center"/>
    </xf>
    <xf numFmtId="43" fontId="16" fillId="0" borderId="15" xfId="1" applyFont="1" applyBorder="1" applyAlignment="1" applyProtection="1">
      <alignment horizontal="right" vertical="center"/>
    </xf>
    <xf numFmtId="10" fontId="16" fillId="0" borderId="16" xfId="3" applyNumberFormat="1" applyFont="1" applyBorder="1" applyAlignment="1" applyProtection="1">
      <alignment horizontal="right" vertical="center"/>
    </xf>
    <xf numFmtId="0" fontId="12" fillId="0" borderId="0" xfId="80" applyFont="1" applyAlignment="1">
      <alignment vertical="center"/>
    </xf>
    <xf numFmtId="43" fontId="12" fillId="0" borderId="13" xfId="1" applyFont="1" applyBorder="1" applyAlignment="1">
      <alignment vertical="center"/>
    </xf>
    <xf numFmtId="43" fontId="16" fillId="0" borderId="0" xfId="1" applyFont="1" applyFill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4" fillId="0" borderId="0" xfId="1" applyFont="1" applyFill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right" vertical="center"/>
    </xf>
    <xf numFmtId="43" fontId="14" fillId="0" borderId="15" xfId="1" applyFont="1" applyFill="1" applyBorder="1" applyAlignment="1" applyProtection="1">
      <alignment horizontal="right" vertical="center"/>
    </xf>
    <xf numFmtId="10" fontId="14" fillId="0" borderId="16" xfId="3" applyNumberFormat="1" applyFont="1" applyBorder="1" applyAlignment="1" applyProtection="1">
      <alignment horizontal="right" vertical="center"/>
    </xf>
    <xf numFmtId="0" fontId="11" fillId="0" borderId="0" xfId="80" applyFont="1" applyAlignment="1">
      <alignment vertical="center"/>
    </xf>
    <xf numFmtId="43" fontId="11" fillId="0" borderId="13" xfId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43" fontId="11" fillId="0" borderId="15" xfId="1" applyFont="1" applyFill="1" applyBorder="1" applyAlignment="1" applyProtection="1">
      <alignment horizontal="right" vertical="center"/>
    </xf>
    <xf numFmtId="166" fontId="11" fillId="0" borderId="0" xfId="80" applyNumberFormat="1" applyFont="1" applyAlignment="1">
      <alignment vertical="center"/>
    </xf>
    <xf numFmtId="43" fontId="16" fillId="0" borderId="0" xfId="1" quotePrefix="1" applyFont="1" applyFill="1" applyBorder="1" applyAlignment="1" applyProtection="1">
      <alignment horizontal="left" vertical="center"/>
    </xf>
    <xf numFmtId="43" fontId="12" fillId="0" borderId="15" xfId="1" applyFont="1" applyFill="1" applyBorder="1" applyAlignment="1" applyProtection="1">
      <alignment horizontal="right" vertical="center"/>
    </xf>
    <xf numFmtId="166" fontId="12" fillId="0" borderId="0" xfId="80" applyNumberFormat="1" applyFont="1" applyAlignment="1">
      <alignment vertical="center"/>
    </xf>
    <xf numFmtId="43" fontId="14" fillId="0" borderId="0" xfId="1" quotePrefix="1" applyFont="1" applyFill="1" applyBorder="1" applyAlignment="1" applyProtection="1">
      <alignment horizontal="left" vertical="center"/>
    </xf>
    <xf numFmtId="43" fontId="16" fillId="0" borderId="13" xfId="1" applyFont="1" applyBorder="1" applyAlignment="1" applyProtection="1">
      <alignment horizontal="center" vertical="center"/>
    </xf>
    <xf numFmtId="43" fontId="16" fillId="0" borderId="0" xfId="1" applyFont="1" applyBorder="1" applyAlignment="1" applyProtection="1">
      <alignment horizontal="center" vertical="center"/>
    </xf>
    <xf numFmtId="43" fontId="14" fillId="0" borderId="0" xfId="1" applyFont="1" applyBorder="1" applyAlignment="1" applyProtection="1">
      <alignment horizontal="center" vertical="center"/>
    </xf>
    <xf numFmtId="43" fontId="14" fillId="0" borderId="0" xfId="1" applyFont="1" applyBorder="1" applyAlignment="1" applyProtection="1">
      <alignment horizontal="left" vertical="center"/>
    </xf>
    <xf numFmtId="43" fontId="14" fillId="0" borderId="0" xfId="1" applyFont="1" applyBorder="1" applyAlignment="1">
      <alignment vertical="center"/>
    </xf>
    <xf numFmtId="43" fontId="14" fillId="0" borderId="0" xfId="1" applyFont="1" applyBorder="1" applyAlignment="1" applyProtection="1">
      <alignment horizontal="right" vertical="center"/>
    </xf>
    <xf numFmtId="0" fontId="14" fillId="0" borderId="0" xfId="80" applyFont="1" applyAlignment="1">
      <alignment vertical="center"/>
    </xf>
    <xf numFmtId="166" fontId="14" fillId="0" borderId="0" xfId="80" applyNumberFormat="1" applyFont="1" applyAlignment="1">
      <alignment vertical="center"/>
    </xf>
    <xf numFmtId="43" fontId="11" fillId="0" borderId="14" xfId="1" applyFont="1" applyFill="1" applyBorder="1" applyAlignment="1">
      <alignment vertical="center"/>
    </xf>
    <xf numFmtId="43" fontId="14" fillId="0" borderId="3" xfId="1" applyFont="1" applyBorder="1" applyAlignment="1" applyProtection="1">
      <alignment horizontal="center" vertical="center"/>
    </xf>
    <xf numFmtId="43" fontId="14" fillId="0" borderId="1" xfId="1" applyFont="1" applyBorder="1" applyAlignment="1" applyProtection="1">
      <alignment horizontal="center" vertical="center"/>
    </xf>
    <xf numFmtId="43" fontId="12" fillId="0" borderId="11" xfId="1" applyFont="1" applyBorder="1" applyAlignment="1">
      <alignment vertical="center"/>
    </xf>
    <xf numFmtId="43" fontId="11" fillId="0" borderId="0" xfId="1" quotePrefix="1" applyFont="1" applyFill="1" applyBorder="1" applyAlignment="1" applyProtection="1">
      <alignment horizontal="left" vertical="center"/>
    </xf>
    <xf numFmtId="43" fontId="11" fillId="0" borderId="15" xfId="1" applyFont="1" applyBorder="1" applyAlignment="1">
      <alignment vertical="center"/>
    </xf>
    <xf numFmtId="43" fontId="11" fillId="0" borderId="15" xfId="1" applyFont="1" applyBorder="1" applyAlignment="1" applyProtection="1">
      <alignment horizontal="right" vertical="center"/>
    </xf>
    <xf numFmtId="43" fontId="14" fillId="0" borderId="14" xfId="1" quotePrefix="1" applyFont="1" applyFill="1" applyBorder="1" applyAlignment="1" applyProtection="1">
      <alignment horizontal="left" vertical="center"/>
    </xf>
    <xf numFmtId="43" fontId="11" fillId="0" borderId="35" xfId="1" applyFont="1" applyBorder="1" applyAlignment="1" applyProtection="1">
      <alignment horizontal="right" vertical="center"/>
    </xf>
    <xf numFmtId="43" fontId="11" fillId="0" borderId="9" xfId="1" applyFont="1" applyBorder="1" applyAlignment="1" applyProtection="1">
      <alignment horizontal="right" vertical="center"/>
    </xf>
    <xf numFmtId="43" fontId="11" fillId="0" borderId="43" xfId="1" applyFont="1" applyBorder="1" applyAlignment="1" applyProtection="1">
      <alignment horizontal="right" vertical="center"/>
    </xf>
    <xf numFmtId="43" fontId="11" fillId="0" borderId="35" xfId="1" applyFont="1" applyFill="1" applyBorder="1" applyAlignment="1" applyProtection="1">
      <alignment horizontal="right" vertical="center"/>
    </xf>
    <xf numFmtId="43" fontId="12" fillId="0" borderId="0" xfId="1" applyFont="1" applyFill="1" applyBorder="1" applyAlignment="1" applyProtection="1">
      <alignment horizontal="left" vertical="center"/>
    </xf>
    <xf numFmtId="43" fontId="12" fillId="0" borderId="11" xfId="1" applyFont="1" applyBorder="1" applyAlignment="1" applyProtection="1">
      <alignment horizontal="right" vertical="center"/>
    </xf>
    <xf numFmtId="10" fontId="12" fillId="0" borderId="12" xfId="3" applyNumberFormat="1" applyFont="1" applyBorder="1" applyAlignment="1" applyProtection="1">
      <alignment horizontal="right" vertical="center"/>
    </xf>
    <xf numFmtId="43" fontId="12" fillId="0" borderId="13" xfId="1" applyFont="1" applyBorder="1" applyAlignment="1" applyProtection="1">
      <alignment vertical="center"/>
    </xf>
    <xf numFmtId="43" fontId="12" fillId="0" borderId="14" xfId="1" applyFont="1" applyFill="1" applyBorder="1" applyAlignment="1" applyProtection="1">
      <alignment vertical="center"/>
    </xf>
    <xf numFmtId="43" fontId="12" fillId="0" borderId="0" xfId="1" applyFont="1" applyBorder="1" applyAlignment="1" applyProtection="1">
      <alignment vertical="center"/>
    </xf>
    <xf numFmtId="43" fontId="16" fillId="0" borderId="14" xfId="1" applyFont="1" applyFill="1" applyBorder="1" applyAlignment="1" applyProtection="1">
      <alignment vertical="center"/>
    </xf>
    <xf numFmtId="43" fontId="11" fillId="0" borderId="0" xfId="1" applyFont="1" applyBorder="1" applyAlignment="1" applyProtection="1">
      <alignment vertical="center"/>
    </xf>
    <xf numFmtId="43" fontId="11" fillId="0" borderId="0" xfId="1" applyFont="1" applyFill="1" applyBorder="1" applyAlignment="1">
      <alignment horizontal="left" vertical="center"/>
    </xf>
    <xf numFmtId="43" fontId="14" fillId="0" borderId="94" xfId="1" applyFont="1" applyBorder="1" applyAlignment="1" applyProtection="1">
      <alignment horizontal="center" vertical="center"/>
    </xf>
    <xf numFmtId="43" fontId="12" fillId="0" borderId="94" xfId="1" applyFont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11" fillId="0" borderId="92" xfId="1" applyFont="1" applyBorder="1" applyAlignment="1" applyProtection="1">
      <alignment vertical="center"/>
    </xf>
    <xf numFmtId="43" fontId="14" fillId="0" borderId="0" xfId="1" applyFont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/>
    </xf>
    <xf numFmtId="43" fontId="14" fillId="0" borderId="0" xfId="1" applyFont="1" applyFill="1" applyBorder="1" applyAlignment="1" applyProtection="1">
      <alignment vertical="center" wrapText="1"/>
    </xf>
    <xf numFmtId="43" fontId="14" fillId="0" borderId="0" xfId="1" applyFont="1" applyFill="1" applyBorder="1" applyAlignment="1" applyProtection="1">
      <alignment vertical="center"/>
    </xf>
    <xf numFmtId="43" fontId="11" fillId="0" borderId="15" xfId="1" applyFont="1" applyBorder="1" applyAlignment="1" applyProtection="1">
      <alignment vertical="center"/>
    </xf>
    <xf numFmtId="43" fontId="11" fillId="0" borderId="0" xfId="1" applyFont="1" applyFill="1" applyBorder="1" applyAlignment="1" applyProtection="1">
      <alignment vertical="center" wrapText="1"/>
    </xf>
    <xf numFmtId="43" fontId="12" fillId="0" borderId="0" xfId="1" applyFont="1" applyFill="1" applyBorder="1" applyAlignment="1" applyProtection="1">
      <alignment vertical="center"/>
    </xf>
    <xf numFmtId="43" fontId="12" fillId="0" borderId="15" xfId="1" applyFont="1" applyBorder="1" applyAlignment="1">
      <alignment horizontal="right" vertical="center"/>
    </xf>
    <xf numFmtId="10" fontId="16" fillId="4" borderId="7" xfId="3" applyNumberFormat="1" applyFont="1" applyFill="1" applyBorder="1" applyAlignment="1" applyProtection="1">
      <alignment horizontal="right" vertical="center"/>
    </xf>
    <xf numFmtId="43" fontId="12" fillId="0" borderId="9" xfId="1" applyFont="1" applyBorder="1" applyAlignment="1" applyProtection="1">
      <alignment vertical="center"/>
    </xf>
    <xf numFmtId="43" fontId="12" fillId="0" borderId="14" xfId="1" applyFont="1" applyBorder="1" applyAlignment="1" applyProtection="1">
      <alignment vertical="center"/>
    </xf>
    <xf numFmtId="43" fontId="12" fillId="0" borderId="43" xfId="1" applyFont="1" applyBorder="1" applyAlignment="1" applyProtection="1">
      <alignment vertical="center"/>
    </xf>
    <xf numFmtId="43" fontId="12" fillId="0" borderId="13" xfId="1" applyFont="1" applyFill="1" applyBorder="1" applyAlignment="1" applyProtection="1">
      <alignment vertical="center"/>
    </xf>
    <xf numFmtId="10" fontId="16" fillId="4" borderId="65" xfId="3" applyNumberFormat="1" applyFont="1" applyFill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vertical="center"/>
    </xf>
    <xf numFmtId="43" fontId="12" fillId="2" borderId="41" xfId="1" applyFont="1" applyFill="1" applyBorder="1" applyAlignment="1" applyProtection="1">
      <alignment horizontal="right" vertical="center"/>
    </xf>
    <xf numFmtId="10" fontId="16" fillId="4" borderId="66" xfId="3" applyNumberFormat="1" applyFont="1" applyFill="1" applyBorder="1" applyAlignment="1" applyProtection="1">
      <alignment horizontal="right" vertical="center"/>
    </xf>
    <xf numFmtId="3" fontId="11" fillId="0" borderId="0" xfId="2" applyNumberFormat="1" applyFont="1" applyFill="1" applyBorder="1" applyAlignment="1" applyProtection="1">
      <alignment horizontal="right" vertical="center"/>
    </xf>
    <xf numFmtId="3" fontId="11" fillId="0" borderId="0" xfId="80" applyNumberFormat="1" applyFont="1" applyAlignment="1">
      <alignment horizontal="right" vertical="center"/>
    </xf>
    <xf numFmtId="43" fontId="9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43" fontId="12" fillId="0" borderId="13" xfId="1" applyFont="1" applyBorder="1" applyAlignment="1" applyProtection="1">
      <alignment horizontal="center" vertical="center" wrapText="1"/>
    </xf>
    <xf numFmtId="43" fontId="12" fillId="0" borderId="0" xfId="1" applyFont="1" applyBorder="1" applyAlignment="1" applyProtection="1">
      <alignment horizontal="center" vertical="center" wrapText="1"/>
    </xf>
    <xf numFmtId="43" fontId="12" fillId="0" borderId="0" xfId="1" applyFont="1" applyFill="1" applyBorder="1" applyAlignment="1">
      <alignment horizontal="left" vertical="center"/>
    </xf>
    <xf numFmtId="43" fontId="11" fillId="0" borderId="9" xfId="1" applyFont="1" applyBorder="1" applyAlignment="1" applyProtection="1">
      <alignment horizontal="right" vertical="center" wrapText="1"/>
    </xf>
    <xf numFmtId="43" fontId="11" fillId="0" borderId="14" xfId="1" applyFont="1" applyBorder="1" applyAlignment="1" applyProtection="1">
      <alignment horizontal="right" vertical="center" wrapText="1"/>
    </xf>
    <xf numFmtId="43" fontId="11" fillId="0" borderId="15" xfId="1" applyFont="1" applyBorder="1" applyAlignment="1" applyProtection="1">
      <alignment horizontal="right" vertical="center" wrapText="1"/>
    </xf>
    <xf numFmtId="3" fontId="11" fillId="0" borderId="16" xfId="80" applyNumberFormat="1" applyFont="1" applyBorder="1" applyAlignment="1">
      <alignment horizontal="right" vertical="center" wrapText="1"/>
    </xf>
    <xf numFmtId="3" fontId="12" fillId="0" borderId="16" xfId="80" applyNumberFormat="1" applyFont="1" applyBorder="1" applyAlignment="1">
      <alignment horizontal="right" vertical="center"/>
    </xf>
    <xf numFmtId="43" fontId="12" fillId="0" borderId="0" xfId="80" applyNumberFormat="1" applyFont="1" applyAlignment="1">
      <alignment vertical="center"/>
    </xf>
    <xf numFmtId="43" fontId="12" fillId="0" borderId="0" xfId="1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left" vertical="center"/>
    </xf>
    <xf numFmtId="43" fontId="12" fillId="4" borderId="3" xfId="1" applyFont="1" applyFill="1" applyBorder="1" applyAlignment="1" applyProtection="1">
      <alignment horizontal="right" vertical="center"/>
    </xf>
    <xf numFmtId="43" fontId="12" fillId="0" borderId="13" xfId="1" applyFont="1" applyBorder="1" applyAlignment="1" applyProtection="1">
      <alignment horizontal="left" vertical="center"/>
    </xf>
    <xf numFmtId="43" fontId="12" fillId="0" borderId="9" xfId="1" applyFont="1" applyBorder="1" applyAlignment="1" applyProtection="1">
      <alignment horizontal="right" vertical="center"/>
    </xf>
    <xf numFmtId="10" fontId="12" fillId="0" borderId="16" xfId="3" applyNumberFormat="1" applyFont="1" applyBorder="1" applyAlignment="1" applyProtection="1">
      <alignment horizontal="right" vertical="center"/>
    </xf>
    <xf numFmtId="43" fontId="12" fillId="0" borderId="43" xfId="1" applyFont="1" applyBorder="1" applyAlignment="1" applyProtection="1">
      <alignment horizontal="right" vertical="center"/>
    </xf>
    <xf numFmtId="43" fontId="12" fillId="0" borderId="13" xfId="1" quotePrefix="1" applyFont="1" applyBorder="1" applyAlignment="1" applyProtection="1">
      <alignment horizontal="left" vertical="center"/>
    </xf>
    <xf numFmtId="43" fontId="12" fillId="0" borderId="0" xfId="1" quotePrefix="1" applyFont="1" applyBorder="1" applyAlignment="1" applyProtection="1">
      <alignment horizontal="center" vertical="center"/>
    </xf>
    <xf numFmtId="43" fontId="16" fillId="0" borderId="3" xfId="1" quotePrefix="1" applyFont="1" applyBorder="1" applyAlignment="1" applyProtection="1">
      <alignment horizontal="center" vertical="center"/>
    </xf>
    <xf numFmtId="43" fontId="16" fillId="0" borderId="17" xfId="1" applyFont="1" applyBorder="1" applyAlignment="1" applyProtection="1">
      <alignment horizontal="center" vertical="center"/>
    </xf>
    <xf numFmtId="43" fontId="16" fillId="0" borderId="14" xfId="1" applyFont="1" applyBorder="1" applyAlignment="1" applyProtection="1">
      <alignment horizontal="center" vertical="center"/>
    </xf>
    <xf numFmtId="43" fontId="12" fillId="0" borderId="14" xfId="1" applyFont="1" applyFill="1" applyBorder="1" applyAlignment="1">
      <alignment horizontal="left" vertical="center"/>
    </xf>
    <xf numFmtId="43" fontId="11" fillId="0" borderId="14" xfId="1" applyFont="1" applyBorder="1" applyAlignment="1">
      <alignment horizontal="right" vertical="center"/>
    </xf>
    <xf numFmtId="43" fontId="16" fillId="0" borderId="14" xfId="1" applyFont="1" applyFill="1" applyBorder="1" applyAlignment="1" applyProtection="1">
      <alignment horizontal="left" vertical="center"/>
    </xf>
    <xf numFmtId="43" fontId="12" fillId="0" borderId="13" xfId="1" applyFont="1" applyBorder="1" applyAlignment="1">
      <alignment horizontal="center" vertical="center"/>
    </xf>
    <xf numFmtId="43" fontId="12" fillId="0" borderId="0" xfId="1" applyFont="1" applyBorder="1" applyAlignment="1">
      <alignment horizontal="left" vertical="center"/>
    </xf>
    <xf numFmtId="43" fontId="12" fillId="0" borderId="14" xfId="1" applyFont="1" applyFill="1" applyBorder="1" applyAlignment="1" applyProtection="1">
      <alignment horizontal="right" vertical="center"/>
    </xf>
    <xf numFmtId="43" fontId="12" fillId="0" borderId="35" xfId="1" applyFont="1" applyBorder="1" applyAlignment="1" applyProtection="1">
      <alignment horizontal="right" vertical="center"/>
    </xf>
    <xf numFmtId="43" fontId="12" fillId="4" borderId="21" xfId="1" applyFont="1" applyFill="1" applyBorder="1" applyAlignment="1" applyProtection="1">
      <alignment horizontal="right" vertical="center"/>
    </xf>
    <xf numFmtId="0" fontId="11" fillId="0" borderId="0" xfId="80" applyFont="1" applyAlignment="1">
      <alignment horizontal="center" vertical="center"/>
    </xf>
    <xf numFmtId="43" fontId="11" fillId="0" borderId="0" xfId="1" applyFont="1" applyAlignment="1">
      <alignment vertical="center"/>
    </xf>
    <xf numFmtId="3" fontId="11" fillId="0" borderId="0" xfId="80" applyNumberFormat="1" applyFont="1" applyAlignment="1">
      <alignment vertical="center"/>
    </xf>
    <xf numFmtId="0" fontId="9" fillId="0" borderId="0" xfId="80" applyFont="1" applyAlignment="1">
      <alignment horizontal="center" vertical="center"/>
    </xf>
    <xf numFmtId="0" fontId="9" fillId="0" borderId="0" xfId="79" applyFont="1"/>
    <xf numFmtId="0" fontId="12" fillId="36" borderId="32" xfId="5" applyFont="1" applyFill="1" applyBorder="1" applyAlignment="1">
      <alignment horizontal="center" vertical="center"/>
    </xf>
    <xf numFmtId="0" fontId="9" fillId="0" borderId="0" xfId="4" applyFont="1" applyAlignment="1">
      <alignment vertical="center"/>
    </xf>
    <xf numFmtId="1" fontId="7" fillId="25" borderId="91" xfId="5" applyNumberFormat="1" applyFont="1" applyFill="1" applyBorder="1" applyAlignment="1">
      <alignment vertical="center" wrapText="1"/>
    </xf>
    <xf numFmtId="1" fontId="7" fillId="25" borderId="15" xfId="5" applyNumberFormat="1" applyFont="1" applyFill="1" applyBorder="1" applyAlignment="1">
      <alignment vertical="center" wrapText="1"/>
    </xf>
    <xf numFmtId="1" fontId="7" fillId="25" borderId="14" xfId="5" applyNumberFormat="1" applyFont="1" applyFill="1" applyBorder="1" applyAlignment="1">
      <alignment vertical="center" wrapText="1"/>
    </xf>
    <xf numFmtId="4" fontId="7" fillId="25" borderId="13" xfId="5" applyNumberFormat="1" applyFont="1" applyFill="1" applyBorder="1" applyAlignment="1">
      <alignment horizontal="left" vertical="center" wrapText="1"/>
    </xf>
    <xf numFmtId="43" fontId="7" fillId="25" borderId="69" xfId="1" applyFont="1" applyFill="1" applyBorder="1" applyAlignment="1" applyProtection="1">
      <alignment horizontal="center" vertical="center" wrapText="1"/>
    </xf>
    <xf numFmtId="0" fontId="7" fillId="25" borderId="69" xfId="5" applyFont="1" applyFill="1" applyBorder="1" applyAlignment="1">
      <alignment horizontal="center" vertical="center" wrapText="1"/>
    </xf>
    <xf numFmtId="0" fontId="7" fillId="0" borderId="0" xfId="4" applyFont="1" applyAlignment="1">
      <alignment vertical="center"/>
    </xf>
    <xf numFmtId="1" fontId="9" fillId="0" borderId="6" xfId="5" applyNumberFormat="1" applyFont="1" applyBorder="1" applyAlignment="1">
      <alignment horizontal="right" vertical="center"/>
    </xf>
    <xf numFmtId="1" fontId="7" fillId="0" borderId="3" xfId="5" applyNumberFormat="1" applyFont="1" applyBorder="1" applyAlignment="1">
      <alignment horizontal="right" vertical="center"/>
    </xf>
    <xf numFmtId="1" fontId="7" fillId="0" borderId="62" xfId="5" applyNumberFormat="1" applyFont="1" applyBorder="1" applyAlignment="1">
      <alignment horizontal="right" vertical="center"/>
    </xf>
    <xf numFmtId="0" fontId="7" fillId="0" borderId="44" xfId="77" applyFont="1" applyBorder="1" applyAlignment="1">
      <alignment vertical="center" wrapText="1"/>
    </xf>
    <xf numFmtId="43" fontId="9" fillId="0" borderId="37" xfId="1" applyFont="1" applyFill="1" applyBorder="1" applyAlignment="1" applyProtection="1">
      <alignment horizontal="center" vertical="center" wrapText="1"/>
    </xf>
    <xf numFmtId="0" fontId="9" fillId="0" borderId="37" xfId="77" applyFont="1" applyBorder="1" applyAlignment="1">
      <alignment horizontal="center" vertical="center" wrapText="1"/>
    </xf>
    <xf numFmtId="1" fontId="9" fillId="0" borderId="3" xfId="5" applyNumberFormat="1" applyFont="1" applyBorder="1" applyAlignment="1">
      <alignment horizontal="right" vertical="center"/>
    </xf>
    <xf numFmtId="1" fontId="9" fillId="0" borderId="62" xfId="5" applyNumberFormat="1" applyFont="1" applyBorder="1" applyAlignment="1">
      <alignment horizontal="right" vertical="center"/>
    </xf>
    <xf numFmtId="0" fontId="9" fillId="0" borderId="44" xfId="77" applyFont="1" applyBorder="1" applyAlignment="1">
      <alignment vertical="center" wrapText="1"/>
    </xf>
    <xf numFmtId="43" fontId="9" fillId="25" borderId="37" xfId="1" applyFont="1" applyFill="1" applyBorder="1" applyAlignment="1" applyProtection="1">
      <alignment horizontal="center" vertical="center" wrapText="1"/>
    </xf>
    <xf numFmtId="1" fontId="7" fillId="25" borderId="34" xfId="5" applyNumberFormat="1" applyFont="1" applyFill="1" applyBorder="1" applyAlignment="1">
      <alignment horizontal="right" vertical="center" wrapText="1"/>
    </xf>
    <xf numFmtId="1" fontId="7" fillId="25" borderId="35" xfId="5" applyNumberFormat="1" applyFont="1" applyFill="1" applyBorder="1" applyAlignment="1">
      <alignment horizontal="right" vertical="center" wrapText="1"/>
    </xf>
    <xf numFmtId="1" fontId="7" fillId="25" borderId="68" xfId="5" applyNumberFormat="1" applyFont="1" applyFill="1" applyBorder="1" applyAlignment="1">
      <alignment vertical="center" wrapText="1"/>
    </xf>
    <xf numFmtId="0" fontId="7" fillId="25" borderId="45" xfId="5" applyFont="1" applyFill="1" applyBorder="1" applyAlignment="1">
      <alignment horizontal="left" vertical="center" wrapText="1"/>
    </xf>
    <xf numFmtId="43" fontId="7" fillId="25" borderId="36" xfId="1" applyFont="1" applyFill="1" applyBorder="1" applyAlignment="1" applyProtection="1">
      <alignment horizontal="center" vertical="center" wrapText="1"/>
    </xf>
    <xf numFmtId="0" fontId="7" fillId="25" borderId="36" xfId="5" applyFont="1" applyFill="1" applyBorder="1" applyAlignment="1">
      <alignment horizontal="center" vertical="center" wrapText="1"/>
    </xf>
    <xf numFmtId="1" fontId="9" fillId="0" borderId="11" xfId="5" applyNumberFormat="1" applyFont="1" applyBorder="1" applyAlignment="1">
      <alignment horizontal="right" vertical="center"/>
    </xf>
    <xf numFmtId="1" fontId="9" fillId="0" borderId="96" xfId="5" applyNumberFormat="1" applyFont="1" applyBorder="1" applyAlignment="1">
      <alignment horizontal="right" vertical="center"/>
    </xf>
    <xf numFmtId="1" fontId="7" fillId="0" borderId="11" xfId="5" applyNumberFormat="1" applyFont="1" applyBorder="1" applyAlignment="1">
      <alignment horizontal="right" vertical="center"/>
    </xf>
    <xf numFmtId="1" fontId="7" fillId="0" borderId="96" xfId="5" applyNumberFormat="1" applyFont="1" applyBorder="1" applyAlignment="1">
      <alignment horizontal="right" vertical="center"/>
    </xf>
    <xf numFmtId="1" fontId="9" fillId="0" borderId="39" xfId="5" applyNumberFormat="1" applyFont="1" applyBorder="1" applyAlignment="1">
      <alignment horizontal="right" vertical="center"/>
    </xf>
    <xf numFmtId="0" fontId="7" fillId="0" borderId="8" xfId="77" applyFont="1" applyBorder="1" applyAlignment="1">
      <alignment vertical="center" wrapText="1"/>
    </xf>
    <xf numFmtId="43" fontId="9" fillId="0" borderId="90" xfId="1" applyFont="1" applyFill="1" applyBorder="1" applyAlignment="1" applyProtection="1">
      <alignment horizontal="center" vertical="center" wrapText="1"/>
    </xf>
    <xf numFmtId="0" fontId="9" fillId="0" borderId="90" xfId="77" applyFont="1" applyBorder="1" applyAlignment="1">
      <alignment horizontal="center" vertical="center" wrapText="1"/>
    </xf>
    <xf numFmtId="1" fontId="7" fillId="25" borderId="6" xfId="5" applyNumberFormat="1" applyFont="1" applyFill="1" applyBorder="1" applyAlignment="1">
      <alignment horizontal="right" vertical="center" wrapText="1"/>
    </xf>
    <xf numFmtId="1" fontId="7" fillId="25" borderId="3" xfId="5" applyNumberFormat="1" applyFont="1" applyFill="1" applyBorder="1" applyAlignment="1">
      <alignment horizontal="right" vertical="center" wrapText="1"/>
    </xf>
    <xf numFmtId="1" fontId="7" fillId="25" borderId="17" xfId="5" applyNumberFormat="1" applyFont="1" applyFill="1" applyBorder="1" applyAlignment="1">
      <alignment vertical="center" wrapText="1"/>
    </xf>
    <xf numFmtId="0" fontId="7" fillId="25" borderId="1" xfId="5" applyFont="1" applyFill="1" applyBorder="1" applyAlignment="1">
      <alignment horizontal="left" vertical="center" wrapText="1"/>
    </xf>
    <xf numFmtId="43" fontId="7" fillId="25" borderId="37" xfId="1" applyFont="1" applyFill="1" applyBorder="1" applyAlignment="1" applyProtection="1">
      <alignment horizontal="center" vertical="center" wrapText="1"/>
    </xf>
    <xf numFmtId="0" fontId="7" fillId="25" borderId="37" xfId="5" applyFont="1" applyFill="1" applyBorder="1" applyAlignment="1">
      <alignment horizontal="center" vertical="center" wrapText="1"/>
    </xf>
    <xf numFmtId="0" fontId="7" fillId="0" borderId="44" xfId="5" applyFont="1" applyBorder="1" applyAlignment="1">
      <alignment horizontal="left" vertical="center"/>
    </xf>
    <xf numFmtId="0" fontId="7" fillId="0" borderId="44" xfId="5" applyFont="1" applyBorder="1" applyAlignment="1">
      <alignment horizontal="left" vertical="center" wrapText="1"/>
    </xf>
    <xf numFmtId="1" fontId="7" fillId="25" borderId="68" xfId="5" applyNumberFormat="1" applyFont="1" applyFill="1" applyBorder="1" applyAlignment="1">
      <alignment horizontal="right" vertical="center" wrapText="1"/>
    </xf>
    <xf numFmtId="43" fontId="9" fillId="25" borderId="36" xfId="1" applyFont="1" applyFill="1" applyBorder="1" applyAlignment="1" applyProtection="1">
      <alignment horizontal="center" vertical="center" wrapText="1"/>
    </xf>
    <xf numFmtId="0" fontId="9" fillId="0" borderId="36" xfId="5" applyFont="1" applyBorder="1" applyAlignment="1">
      <alignment horizontal="center" vertical="center" wrapText="1"/>
    </xf>
    <xf numFmtId="1" fontId="7" fillId="0" borderId="3" xfId="77" applyNumberFormat="1" applyFont="1" applyBorder="1" applyAlignment="1">
      <alignment horizontal="right" vertical="center" wrapText="1"/>
    </xf>
    <xf numFmtId="1" fontId="7" fillId="0" borderId="62" xfId="77" applyNumberFormat="1" applyFont="1" applyBorder="1" applyAlignment="1">
      <alignment horizontal="right" vertical="center" wrapText="1"/>
    </xf>
    <xf numFmtId="1" fontId="9" fillId="0" borderId="35" xfId="5" applyNumberFormat="1" applyFont="1" applyBorder="1" applyAlignment="1">
      <alignment horizontal="right" vertical="center"/>
    </xf>
    <xf numFmtId="43" fontId="9" fillId="0" borderId="37" xfId="1" applyFont="1" applyFill="1" applyBorder="1" applyAlignment="1" applyProtection="1">
      <alignment horizontal="center" vertical="center"/>
    </xf>
    <xf numFmtId="43" fontId="9" fillId="25" borderId="37" xfId="1" applyFont="1" applyFill="1" applyBorder="1" applyAlignment="1" applyProtection="1">
      <alignment horizontal="center" vertical="center"/>
    </xf>
    <xf numFmtId="43" fontId="9" fillId="25" borderId="36" xfId="1" applyFont="1" applyFill="1" applyBorder="1" applyAlignment="1" applyProtection="1">
      <alignment horizontal="center" vertical="center"/>
    </xf>
    <xf numFmtId="0" fontId="9" fillId="0" borderId="36" xfId="77" applyFont="1" applyBorder="1" applyAlignment="1">
      <alignment horizontal="center" vertical="center" wrapText="1"/>
    </xf>
    <xf numFmtId="43" fontId="9" fillId="25" borderId="37" xfId="1" applyFont="1" applyFill="1" applyBorder="1" applyAlignment="1">
      <alignment horizontal="center" vertical="center"/>
    </xf>
    <xf numFmtId="43" fontId="9" fillId="25" borderId="36" xfId="1" applyFont="1" applyFill="1" applyBorder="1" applyAlignment="1">
      <alignment horizontal="center" vertical="center"/>
    </xf>
    <xf numFmtId="43" fontId="9" fillId="0" borderId="37" xfId="1" applyFont="1" applyFill="1" applyBorder="1" applyAlignment="1">
      <alignment horizontal="center" vertical="center"/>
    </xf>
    <xf numFmtId="43" fontId="9" fillId="0" borderId="36" xfId="1" applyFont="1" applyFill="1" applyBorder="1" applyAlignment="1">
      <alignment horizontal="center" vertical="center"/>
    </xf>
    <xf numFmtId="1" fontId="7" fillId="0" borderId="2" xfId="5" applyNumberFormat="1" applyFont="1" applyBorder="1" applyAlignment="1">
      <alignment horizontal="right" vertical="center"/>
    </xf>
    <xf numFmtId="0" fontId="7" fillId="0" borderId="37" xfId="77" applyFont="1" applyBorder="1" applyAlignment="1">
      <alignment vertical="center" wrapText="1"/>
    </xf>
    <xf numFmtId="1" fontId="9" fillId="0" borderId="43" xfId="5" applyNumberFormat="1" applyFont="1" applyBorder="1" applyAlignment="1">
      <alignment horizontal="right" vertical="center"/>
    </xf>
    <xf numFmtId="0" fontId="9" fillId="0" borderId="36" xfId="77" applyFont="1" applyBorder="1" applyAlignment="1">
      <alignment vertical="center" wrapText="1"/>
    </xf>
    <xf numFmtId="1" fontId="7" fillId="0" borderId="35" xfId="5" applyNumberFormat="1" applyFont="1" applyBorder="1" applyAlignment="1">
      <alignment horizontal="right" vertical="center"/>
    </xf>
    <xf numFmtId="1" fontId="7" fillId="0" borderId="43" xfId="5" applyNumberFormat="1" applyFont="1" applyBorder="1" applyAlignment="1">
      <alignment horizontal="right" vertical="center"/>
    </xf>
    <xf numFmtId="0" fontId="7" fillId="0" borderId="36" xfId="77" applyFont="1" applyBorder="1" applyAlignment="1">
      <alignment vertical="center" wrapText="1"/>
    </xf>
    <xf numFmtId="0" fontId="9" fillId="25" borderId="36" xfId="5" applyFont="1" applyFill="1" applyBorder="1" applyAlignment="1">
      <alignment horizontal="center" vertical="center" wrapText="1"/>
    </xf>
    <xf numFmtId="43" fontId="9" fillId="0" borderId="90" xfId="1" applyFont="1" applyFill="1" applyBorder="1" applyAlignment="1" applyProtection="1">
      <alignment horizontal="center" vertical="center"/>
    </xf>
    <xf numFmtId="4" fontId="9" fillId="0" borderId="37" xfId="77" applyNumberFormat="1" applyFont="1" applyBorder="1" applyAlignment="1">
      <alignment horizontal="center" vertical="center" wrapText="1"/>
    </xf>
    <xf numFmtId="1" fontId="7" fillId="40" borderId="34" xfId="5" applyNumberFormat="1" applyFont="1" applyFill="1" applyBorder="1" applyAlignment="1">
      <alignment horizontal="right" vertical="center" wrapText="1"/>
    </xf>
    <xf numFmtId="1" fontId="7" fillId="40" borderId="35" xfId="5" applyNumberFormat="1" applyFont="1" applyFill="1" applyBorder="1" applyAlignment="1">
      <alignment horizontal="right" vertical="center" wrapText="1"/>
    </xf>
    <xf numFmtId="1" fontId="7" fillId="40" borderId="68" xfId="5" applyNumberFormat="1" applyFont="1" applyFill="1" applyBorder="1" applyAlignment="1">
      <alignment vertical="center" wrapText="1"/>
    </xf>
    <xf numFmtId="0" fontId="7" fillId="40" borderId="45" xfId="5" applyFont="1" applyFill="1" applyBorder="1" applyAlignment="1">
      <alignment horizontal="left" vertical="center" wrapText="1"/>
    </xf>
    <xf numFmtId="43" fontId="7" fillId="40" borderId="36" xfId="1" applyFont="1" applyFill="1" applyBorder="1" applyAlignment="1" applyProtection="1">
      <alignment horizontal="center" vertical="center"/>
    </xf>
    <xf numFmtId="0" fontId="7" fillId="40" borderId="36" xfId="5" applyFont="1" applyFill="1" applyBorder="1" applyAlignment="1">
      <alignment horizontal="center" vertical="center" wrapText="1"/>
    </xf>
    <xf numFmtId="1" fontId="9" fillId="0" borderId="40" xfId="5" applyNumberFormat="1" applyFont="1" applyBorder="1" applyAlignment="1">
      <alignment horizontal="right" vertical="center"/>
    </xf>
    <xf numFmtId="1" fontId="9" fillId="0" borderId="41" xfId="5" applyNumberFormat="1" applyFont="1" applyBorder="1" applyAlignment="1">
      <alignment horizontal="right" vertical="center"/>
    </xf>
    <xf numFmtId="1" fontId="7" fillId="0" borderId="41" xfId="5" applyNumberFormat="1" applyFont="1" applyBorder="1" applyAlignment="1">
      <alignment horizontal="right" vertical="center"/>
    </xf>
    <xf numFmtId="1" fontId="7" fillId="0" borderId="64" xfId="5" applyNumberFormat="1" applyFont="1" applyBorder="1" applyAlignment="1">
      <alignment horizontal="right" vertical="center"/>
    </xf>
    <xf numFmtId="0" fontId="7" fillId="0" borderId="18" xfId="77" applyFont="1" applyBorder="1" applyAlignment="1">
      <alignment vertical="center" wrapText="1"/>
    </xf>
    <xf numFmtId="43" fontId="9" fillId="0" borderId="42" xfId="1" applyFont="1" applyFill="1" applyBorder="1" applyAlignment="1" applyProtection="1">
      <alignment horizontal="center" vertical="center"/>
    </xf>
    <xf numFmtId="0" fontId="9" fillId="0" borderId="42" xfId="77" applyFont="1" applyBorder="1" applyAlignment="1">
      <alignment horizontal="center" vertical="center" wrapText="1"/>
    </xf>
    <xf numFmtId="43" fontId="9" fillId="0" borderId="0" xfId="1" applyFont="1" applyFill="1" applyAlignment="1">
      <alignment horizontal="center" vertical="center"/>
    </xf>
    <xf numFmtId="43" fontId="9" fillId="0" borderId="0" xfId="1" applyFont="1"/>
    <xf numFmtId="1" fontId="7" fillId="25" borderId="20" xfId="5" applyNumberFormat="1" applyFont="1" applyFill="1" applyBorder="1" applyAlignment="1" applyProtection="1">
      <alignment horizontal="right" vertical="center"/>
      <protection locked="0"/>
    </xf>
    <xf numFmtId="1" fontId="7" fillId="25" borderId="21" xfId="5" applyNumberFormat="1" applyFont="1" applyFill="1" applyBorder="1" applyAlignment="1" applyProtection="1">
      <alignment horizontal="right" vertical="center"/>
      <protection locked="0"/>
    </xf>
    <xf numFmtId="1" fontId="7" fillId="25" borderId="21" xfId="5" applyNumberFormat="1" applyFont="1" applyFill="1" applyBorder="1" applyAlignment="1" applyProtection="1">
      <alignment horizontal="right" vertical="top"/>
      <protection locked="0"/>
    </xf>
    <xf numFmtId="1" fontId="7" fillId="25" borderId="22" xfId="5" applyNumberFormat="1" applyFont="1" applyFill="1" applyBorder="1" applyAlignment="1" applyProtection="1">
      <alignment horizontal="right" vertical="top"/>
      <protection locked="0"/>
    </xf>
    <xf numFmtId="0" fontId="7" fillId="25" borderId="21" xfId="5" applyFont="1" applyFill="1" applyBorder="1" applyAlignment="1">
      <alignment horizontal="left" vertical="center" wrapText="1"/>
    </xf>
    <xf numFmtId="43" fontId="7" fillId="25" borderId="32" xfId="1" applyFont="1" applyFill="1" applyBorder="1" applyAlignment="1" applyProtection="1">
      <alignment horizontal="center" vertical="center"/>
    </xf>
    <xf numFmtId="0" fontId="7" fillId="25" borderId="32" xfId="5" applyFont="1" applyFill="1" applyBorder="1" applyAlignment="1">
      <alignment horizontal="center" vertical="center" wrapText="1"/>
    </xf>
    <xf numFmtId="1" fontId="9" fillId="0" borderId="34" xfId="5" applyNumberFormat="1" applyFont="1" applyBorder="1" applyAlignment="1" applyProtection="1">
      <alignment horizontal="right" vertical="center"/>
      <protection locked="0"/>
    </xf>
    <xf numFmtId="1" fontId="7" fillId="0" borderId="35" xfId="5" applyNumberFormat="1" applyFont="1" applyBorder="1" applyAlignment="1" applyProtection="1">
      <alignment horizontal="right" vertical="center"/>
      <protection locked="0"/>
    </xf>
    <xf numFmtId="1" fontId="9" fillId="0" borderId="35" xfId="5" applyNumberFormat="1" applyFont="1" applyBorder="1" applyAlignment="1" applyProtection="1">
      <alignment horizontal="right" vertical="center"/>
      <protection locked="0"/>
    </xf>
    <xf numFmtId="1" fontId="9" fillId="0" borderId="43" xfId="5" applyNumberFormat="1" applyFont="1" applyBorder="1" applyAlignment="1" applyProtection="1">
      <alignment horizontal="right" vertical="center"/>
      <protection locked="0"/>
    </xf>
    <xf numFmtId="43" fontId="9" fillId="0" borderId="36" xfId="1" applyFont="1" applyFill="1" applyBorder="1" applyAlignment="1" applyProtection="1">
      <alignment horizontal="center" vertical="center"/>
    </xf>
    <xf numFmtId="1" fontId="9" fillId="0" borderId="3" xfId="5" applyNumberFormat="1" applyFont="1" applyBorder="1" applyAlignment="1" applyProtection="1">
      <alignment horizontal="right" vertical="center"/>
      <protection locked="0"/>
    </xf>
    <xf numFmtId="1" fontId="9" fillId="0" borderId="2" xfId="5" applyNumberFormat="1" applyFont="1" applyBorder="1" applyAlignment="1" applyProtection="1">
      <alignment horizontal="right" vertical="center"/>
      <protection locked="0"/>
    </xf>
    <xf numFmtId="0" fontId="9" fillId="0" borderId="37" xfId="77" applyFont="1" applyBorder="1" applyAlignment="1">
      <alignment vertical="center" wrapText="1"/>
    </xf>
    <xf numFmtId="1" fontId="7" fillId="0" borderId="3" xfId="5" applyNumberFormat="1" applyFont="1" applyBorder="1" applyAlignment="1" applyProtection="1">
      <alignment horizontal="right" vertical="center"/>
      <protection locked="0"/>
    </xf>
    <xf numFmtId="1" fontId="7" fillId="0" borderId="2" xfId="5" applyNumberFormat="1" applyFont="1" applyBorder="1" applyAlignment="1" applyProtection="1">
      <alignment horizontal="right" vertical="center"/>
      <protection locked="0"/>
    </xf>
    <xf numFmtId="0" fontId="7" fillId="0" borderId="37" xfId="5" applyFont="1" applyBorder="1" applyAlignment="1">
      <alignment horizontal="left" vertical="center" wrapText="1"/>
    </xf>
    <xf numFmtId="1" fontId="9" fillId="0" borderId="91" xfId="5" applyNumberFormat="1" applyFont="1" applyBorder="1" applyAlignment="1" applyProtection="1">
      <alignment horizontal="right" vertical="center"/>
      <protection locked="0"/>
    </xf>
    <xf numFmtId="1" fontId="7" fillId="0" borderId="11" xfId="5" applyNumberFormat="1" applyFont="1" applyBorder="1" applyAlignment="1" applyProtection="1">
      <alignment horizontal="right" vertical="center"/>
      <protection locked="0"/>
    </xf>
    <xf numFmtId="1" fontId="7" fillId="0" borderId="9" xfId="5" applyNumberFormat="1" applyFont="1" applyBorder="1" applyAlignment="1" applyProtection="1">
      <alignment horizontal="right" vertical="center"/>
      <protection locked="0"/>
    </xf>
    <xf numFmtId="0" fontId="7" fillId="0" borderId="90" xfId="77" applyFont="1" applyBorder="1" applyAlignment="1">
      <alignment vertical="center" wrapText="1"/>
    </xf>
    <xf numFmtId="1" fontId="7" fillId="25" borderId="6" xfId="5" applyNumberFormat="1" applyFont="1" applyFill="1" applyBorder="1" applyAlignment="1" applyProtection="1">
      <alignment horizontal="right" vertical="center"/>
      <protection locked="0"/>
    </xf>
    <xf numFmtId="1" fontId="7" fillId="25" borderId="3" xfId="5" applyNumberFormat="1" applyFont="1" applyFill="1" applyBorder="1" applyAlignment="1" applyProtection="1">
      <alignment horizontal="right" vertical="center"/>
      <protection locked="0"/>
    </xf>
    <xf numFmtId="1" fontId="7" fillId="25" borderId="2" xfId="5" applyNumberFormat="1" applyFont="1" applyFill="1" applyBorder="1" applyAlignment="1" applyProtection="1">
      <alignment horizontal="right" vertical="center"/>
      <protection locked="0"/>
    </xf>
    <xf numFmtId="0" fontId="7" fillId="25" borderId="37" xfId="5" applyFont="1" applyFill="1" applyBorder="1" applyAlignment="1">
      <alignment horizontal="left" vertical="center" wrapText="1"/>
    </xf>
    <xf numFmtId="43" fontId="7" fillId="25" borderId="37" xfId="1" applyFont="1" applyFill="1" applyBorder="1" applyAlignment="1" applyProtection="1">
      <alignment horizontal="center" vertical="center"/>
    </xf>
    <xf numFmtId="0" fontId="9" fillId="0" borderId="37" xfId="5" applyFont="1" applyBorder="1" applyAlignment="1">
      <alignment horizontal="left" vertical="center" wrapText="1"/>
    </xf>
    <xf numFmtId="43" fontId="81" fillId="25" borderId="37" xfId="1" applyFont="1" applyFill="1" applyBorder="1" applyAlignment="1" applyProtection="1">
      <alignment horizontal="center" vertical="center"/>
    </xf>
    <xf numFmtId="0" fontId="81" fillId="0" borderId="37" xfId="5" applyFont="1" applyBorder="1" applyAlignment="1">
      <alignment horizontal="center" vertical="center"/>
    </xf>
    <xf numFmtId="0" fontId="82" fillId="0" borderId="0" xfId="4" applyFont="1" applyAlignment="1">
      <alignment vertical="center"/>
    </xf>
    <xf numFmtId="1" fontId="7" fillId="0" borderId="43" xfId="5" applyNumberFormat="1" applyFont="1" applyBorder="1" applyAlignment="1" applyProtection="1">
      <alignment horizontal="right" vertical="center"/>
      <protection locked="0"/>
    </xf>
    <xf numFmtId="1" fontId="7" fillId="25" borderId="34" xfId="5" applyNumberFormat="1" applyFont="1" applyFill="1" applyBorder="1" applyAlignment="1" applyProtection="1">
      <alignment horizontal="right" vertical="center"/>
      <protection locked="0"/>
    </xf>
    <xf numFmtId="1" fontId="7" fillId="25" borderId="35" xfId="5" applyNumberFormat="1" applyFont="1" applyFill="1" applyBorder="1" applyAlignment="1" applyProtection="1">
      <alignment horizontal="right" vertical="center"/>
      <protection locked="0"/>
    </xf>
    <xf numFmtId="1" fontId="7" fillId="25" borderId="43" xfId="5" applyNumberFormat="1" applyFont="1" applyFill="1" applyBorder="1" applyAlignment="1" applyProtection="1">
      <alignment horizontal="right" vertical="center"/>
      <protection locked="0"/>
    </xf>
    <xf numFmtId="0" fontId="7" fillId="25" borderId="36" xfId="5" applyFont="1" applyFill="1" applyBorder="1" applyAlignment="1">
      <alignment horizontal="left" vertical="center" wrapText="1"/>
    </xf>
    <xf numFmtId="1" fontId="9" fillId="0" borderId="11" xfId="5" applyNumberFormat="1" applyFont="1" applyBorder="1" applyAlignment="1" applyProtection="1">
      <alignment horizontal="right" vertical="center"/>
      <protection locked="0"/>
    </xf>
    <xf numFmtId="1" fontId="9" fillId="0" borderId="9" xfId="5" applyNumberFormat="1" applyFont="1" applyBorder="1" applyAlignment="1" applyProtection="1">
      <alignment horizontal="right" vertical="center"/>
      <protection locked="0"/>
    </xf>
    <xf numFmtId="0" fontId="9" fillId="0" borderId="90" xfId="77" applyFont="1" applyBorder="1" applyAlignment="1">
      <alignment vertical="center" wrapText="1"/>
    </xf>
    <xf numFmtId="0" fontId="9" fillId="0" borderId="36" xfId="5" applyFont="1" applyBorder="1" applyAlignment="1">
      <alignment horizontal="left" vertical="center" wrapText="1"/>
    </xf>
    <xf numFmtId="1" fontId="9" fillId="0" borderId="6" xfId="5" applyNumberFormat="1" applyFont="1" applyBorder="1" applyAlignment="1" applyProtection="1">
      <alignment horizontal="right" vertical="center"/>
      <protection locked="0"/>
    </xf>
    <xf numFmtId="1" fontId="7" fillId="0" borderId="34" xfId="5" applyNumberFormat="1" applyFont="1" applyBorder="1" applyAlignment="1" applyProtection="1">
      <alignment horizontal="right" vertical="center"/>
      <protection locked="0"/>
    </xf>
    <xf numFmtId="0" fontId="7" fillId="0" borderId="36" xfId="5" applyFont="1" applyBorder="1" applyAlignment="1">
      <alignment horizontal="left" vertical="center" wrapText="1"/>
    </xf>
    <xf numFmtId="1" fontId="9" fillId="0" borderId="17" xfId="5" applyNumberFormat="1" applyFont="1" applyBorder="1" applyAlignment="1" applyProtection="1">
      <alignment horizontal="right" vertical="center"/>
      <protection locked="0"/>
    </xf>
    <xf numFmtId="1" fontId="7" fillId="0" borderId="17" xfId="5" applyNumberFormat="1" applyFont="1" applyBorder="1" applyAlignment="1" applyProtection="1">
      <alignment horizontal="right" vertical="center"/>
      <protection locked="0"/>
    </xf>
    <xf numFmtId="1" fontId="9" fillId="0" borderId="39" xfId="5" applyNumberFormat="1" applyFont="1" applyBorder="1" applyAlignment="1" applyProtection="1">
      <alignment horizontal="right" vertical="center"/>
      <protection locked="0"/>
    </xf>
    <xf numFmtId="1" fontId="7" fillId="0" borderId="12" xfId="5" applyNumberFormat="1" applyFont="1" applyBorder="1" applyAlignment="1" applyProtection="1">
      <alignment horizontal="right" vertical="center"/>
      <protection locked="0"/>
    </xf>
    <xf numFmtId="1" fontId="7" fillId="40" borderId="39" xfId="5" applyNumberFormat="1" applyFont="1" applyFill="1" applyBorder="1" applyAlignment="1" applyProtection="1">
      <alignment horizontal="right" vertical="center"/>
      <protection locked="0"/>
    </xf>
    <xf numFmtId="1" fontId="7" fillId="40" borderId="11" xfId="5" applyNumberFormat="1" applyFont="1" applyFill="1" applyBorder="1" applyAlignment="1" applyProtection="1">
      <alignment horizontal="right" vertical="center"/>
      <protection locked="0"/>
    </xf>
    <xf numFmtId="1" fontId="7" fillId="40" borderId="9" xfId="5" applyNumberFormat="1" applyFont="1" applyFill="1" applyBorder="1" applyAlignment="1" applyProtection="1">
      <alignment horizontal="right" vertical="center"/>
      <protection locked="0"/>
    </xf>
    <xf numFmtId="0" fontId="7" fillId="40" borderId="90" xfId="77" applyFont="1" applyFill="1" applyBorder="1" applyAlignment="1">
      <alignment vertical="center" wrapText="1"/>
    </xf>
    <xf numFmtId="43" fontId="7" fillId="40" borderId="90" xfId="1" applyFont="1" applyFill="1" applyBorder="1" applyAlignment="1" applyProtection="1">
      <alignment horizontal="center" vertical="center"/>
    </xf>
    <xf numFmtId="0" fontId="7" fillId="40" borderId="90" xfId="77" applyFont="1" applyFill="1" applyBorder="1" applyAlignment="1">
      <alignment horizontal="center" vertical="center" wrapText="1"/>
    </xf>
    <xf numFmtId="0" fontId="9" fillId="0" borderId="37" xfId="5" applyFont="1" applyBorder="1" applyAlignment="1">
      <alignment horizontal="center" vertical="center"/>
    </xf>
    <xf numFmtId="179" fontId="9" fillId="0" borderId="37" xfId="125" applyNumberFormat="1" applyFont="1" applyFill="1" applyBorder="1" applyAlignment="1" applyProtection="1">
      <alignment horizontal="center" vertical="center" wrapText="1"/>
    </xf>
    <xf numFmtId="1" fontId="9" fillId="0" borderId="40" xfId="5" applyNumberFormat="1" applyFont="1" applyBorder="1" applyAlignment="1" applyProtection="1">
      <alignment horizontal="right" vertical="center"/>
      <protection locked="0"/>
    </xf>
    <xf numFmtId="1" fontId="9" fillId="0" borderId="41" xfId="5" applyNumberFormat="1" applyFont="1" applyBorder="1" applyAlignment="1" applyProtection="1">
      <alignment horizontal="right" vertical="center"/>
      <protection locked="0"/>
    </xf>
    <xf numFmtId="1" fontId="7" fillId="0" borderId="41" xfId="5" applyNumberFormat="1" applyFont="1" applyBorder="1" applyAlignment="1" applyProtection="1">
      <alignment horizontal="right" vertical="center"/>
      <protection locked="0"/>
    </xf>
    <xf numFmtId="1" fontId="7" fillId="0" borderId="19" xfId="5" applyNumberFormat="1" applyFont="1" applyBorder="1" applyAlignment="1" applyProtection="1">
      <alignment horizontal="right" vertical="center"/>
      <protection locked="0"/>
    </xf>
    <xf numFmtId="0" fontId="7" fillId="0" borderId="42" xfId="5" applyFont="1" applyBorder="1" applyAlignment="1">
      <alignment horizontal="left" vertical="center" wrapText="1"/>
    </xf>
    <xf numFmtId="179" fontId="9" fillId="0" borderId="42" xfId="125" applyNumberFormat="1" applyFont="1" applyFill="1" applyBorder="1" applyAlignment="1" applyProtection="1">
      <alignment horizontal="center" vertical="center" wrapText="1"/>
    </xf>
    <xf numFmtId="4" fontId="9" fillId="0" borderId="0" xfId="4" applyNumberFormat="1" applyFont="1" applyAlignment="1">
      <alignment vertical="center"/>
    </xf>
    <xf numFmtId="43" fontId="9" fillId="0" borderId="0" xfId="1" applyFont="1" applyFill="1" applyBorder="1" applyAlignment="1" applyProtection="1">
      <alignment horizontal="center" vertical="center"/>
    </xf>
    <xf numFmtId="0" fontId="83" fillId="0" borderId="0" xfId="79" applyFont="1"/>
    <xf numFmtId="43" fontId="83" fillId="0" borderId="0" xfId="1" applyFont="1" applyAlignment="1"/>
    <xf numFmtId="175" fontId="85" fillId="14" borderId="97" xfId="1" applyNumberFormat="1" applyFont="1" applyFill="1" applyBorder="1" applyAlignment="1">
      <alignment horizontal="center" vertical="center"/>
    </xf>
    <xf numFmtId="175" fontId="84" fillId="14" borderId="97" xfId="1" applyNumberFormat="1" applyFont="1" applyFill="1" applyBorder="1" applyAlignment="1">
      <alignment horizontal="center" vertical="center"/>
    </xf>
    <xf numFmtId="0" fontId="8" fillId="0" borderId="0" xfId="80"/>
    <xf numFmtId="0" fontId="86" fillId="5" borderId="98" xfId="126" applyFont="1" applyFill="1" applyBorder="1" applyAlignment="1">
      <alignment horizontal="right" vertical="center"/>
    </xf>
    <xf numFmtId="175" fontId="87" fillId="0" borderId="98" xfId="1" applyNumberFormat="1" applyFont="1" applyFill="1" applyBorder="1" applyAlignment="1">
      <alignment horizontal="right" vertical="center"/>
    </xf>
    <xf numFmtId="175" fontId="88" fillId="0" borderId="98" xfId="1" applyNumberFormat="1" applyFont="1" applyFill="1" applyBorder="1" applyAlignment="1">
      <alignment horizontal="right" vertical="center"/>
    </xf>
    <xf numFmtId="0" fontId="88" fillId="41" borderId="98" xfId="126" applyFont="1" applyFill="1" applyBorder="1" applyAlignment="1">
      <alignment vertical="center"/>
    </xf>
    <xf numFmtId="0" fontId="88" fillId="41" borderId="98" xfId="126" applyFont="1" applyFill="1" applyBorder="1" applyAlignment="1">
      <alignment horizontal="center" vertical="center"/>
    </xf>
    <xf numFmtId="175" fontId="89" fillId="41" borderId="98" xfId="1" applyNumberFormat="1" applyFont="1" applyFill="1" applyBorder="1" applyAlignment="1">
      <alignment horizontal="right" vertical="center"/>
    </xf>
    <xf numFmtId="175" fontId="90" fillId="41" borderId="98" xfId="1" applyNumberFormat="1" applyFont="1" applyFill="1" applyBorder="1" applyAlignment="1">
      <alignment horizontal="right" vertical="center"/>
    </xf>
    <xf numFmtId="0" fontId="88" fillId="0" borderId="98" xfId="126" applyFont="1" applyBorder="1" applyAlignment="1">
      <alignment vertical="center"/>
    </xf>
    <xf numFmtId="175" fontId="88" fillId="0" borderId="98" xfId="1" applyNumberFormat="1" applyFont="1" applyBorder="1" applyAlignment="1">
      <alignment horizontal="right" vertical="center"/>
    </xf>
    <xf numFmtId="0" fontId="91" fillId="7" borderId="98" xfId="126" applyFont="1" applyFill="1" applyBorder="1" applyAlignment="1">
      <alignment horizontal="left" vertical="center"/>
    </xf>
    <xf numFmtId="175" fontId="92" fillId="0" borderId="98" xfId="1" applyNumberFormat="1" applyFont="1" applyBorder="1" applyAlignment="1">
      <alignment vertical="center"/>
    </xf>
    <xf numFmtId="0" fontId="86" fillId="0" borderId="98" xfId="126" applyFont="1" applyBorder="1" applyAlignment="1">
      <alignment vertical="center"/>
    </xf>
    <xf numFmtId="0" fontId="86" fillId="0" borderId="98" xfId="126" applyFont="1" applyBorder="1" applyAlignment="1">
      <alignment horizontal="left" vertical="center"/>
    </xf>
    <xf numFmtId="175" fontId="86" fillId="0" borderId="98" xfId="1" applyNumberFormat="1" applyFont="1" applyFill="1" applyBorder="1" applyAlignment="1">
      <alignment horizontal="right" vertical="center"/>
    </xf>
    <xf numFmtId="37" fontId="88" fillId="41" borderId="98" xfId="127" applyNumberFormat="1" applyFont="1" applyFill="1" applyBorder="1" applyAlignment="1">
      <alignment horizontal="center" vertical="center"/>
    </xf>
    <xf numFmtId="175" fontId="88" fillId="41" borderId="98" xfId="1" applyNumberFormat="1" applyFont="1" applyFill="1" applyBorder="1" applyAlignment="1">
      <alignment horizontal="right" vertical="center"/>
    </xf>
    <xf numFmtId="175" fontId="86" fillId="37" borderId="98" xfId="1" applyNumberFormat="1" applyFont="1" applyFill="1" applyBorder="1" applyAlignment="1">
      <alignment horizontal="right" vertical="center"/>
    </xf>
    <xf numFmtId="4" fontId="8" fillId="0" borderId="0" xfId="80" applyNumberFormat="1"/>
    <xf numFmtId="175" fontId="86" fillId="0" borderId="98" xfId="1" applyNumberFormat="1" applyFont="1" applyBorder="1" applyAlignment="1">
      <alignment horizontal="right" vertical="center"/>
    </xf>
    <xf numFmtId="3" fontId="8" fillId="0" borderId="0" xfId="80" applyNumberFormat="1"/>
    <xf numFmtId="0" fontId="94" fillId="0" borderId="98" xfId="126" applyFont="1" applyBorder="1" applyAlignment="1">
      <alignment vertical="center"/>
    </xf>
    <xf numFmtId="0" fontId="95" fillId="14" borderId="98" xfId="126" applyFont="1" applyFill="1" applyBorder="1" applyAlignment="1">
      <alignment vertical="center"/>
    </xf>
    <xf numFmtId="175" fontId="88" fillId="14" borderId="98" xfId="1" applyNumberFormat="1" applyFont="1" applyFill="1" applyBorder="1" applyAlignment="1">
      <alignment horizontal="right" vertical="center"/>
    </xf>
    <xf numFmtId="0" fontId="96" fillId="0" borderId="98" xfId="126" applyFont="1" applyBorder="1" applyAlignment="1">
      <alignment vertical="center"/>
    </xf>
    <xf numFmtId="175" fontId="97" fillId="0" borderId="98" xfId="1" applyNumberFormat="1" applyFont="1" applyBorder="1" applyAlignment="1">
      <alignment vertical="center"/>
    </xf>
    <xf numFmtId="0" fontId="94" fillId="0" borderId="98" xfId="126" applyFont="1" applyBorder="1" applyAlignment="1">
      <alignment horizontal="left" vertical="center" wrapText="1"/>
    </xf>
    <xf numFmtId="0" fontId="94" fillId="0" borderId="98" xfId="126" applyFont="1" applyBorder="1" applyAlignment="1">
      <alignment horizontal="left" vertical="center"/>
    </xf>
    <xf numFmtId="0" fontId="8" fillId="0" borderId="0" xfId="80" applyAlignment="1">
      <alignment horizontal="right"/>
    </xf>
    <xf numFmtId="0" fontId="88" fillId="0" borderId="98" xfId="126" applyFont="1" applyBorder="1" applyAlignment="1">
      <alignment horizontal="left" vertical="center"/>
    </xf>
    <xf numFmtId="175" fontId="88" fillId="37" borderId="98" xfId="1" applyNumberFormat="1" applyFont="1" applyFill="1" applyBorder="1" applyAlignment="1">
      <alignment horizontal="right" vertical="center"/>
    </xf>
    <xf numFmtId="0" fontId="88" fillId="0" borderId="98" xfId="126" applyFont="1" applyBorder="1" applyAlignment="1">
      <alignment vertical="center" wrapText="1"/>
    </xf>
    <xf numFmtId="175" fontId="98" fillId="0" borderId="98" xfId="1" applyNumberFormat="1" applyFont="1" applyBorder="1" applyAlignment="1">
      <alignment horizontal="right" vertical="center"/>
    </xf>
    <xf numFmtId="0" fontId="90" fillId="0" borderId="98" xfId="126" applyFont="1" applyBorder="1" applyAlignment="1">
      <alignment horizontal="center" vertical="center"/>
    </xf>
    <xf numFmtId="175" fontId="90" fillId="0" borderId="98" xfId="1" applyNumberFormat="1" applyFont="1" applyFill="1" applyBorder="1" applyAlignment="1">
      <alignment horizontal="right" vertical="center"/>
    </xf>
    <xf numFmtId="0" fontId="86" fillId="0" borderId="98" xfId="126" applyFont="1" applyBorder="1" applyAlignment="1">
      <alignment horizontal="center" vertical="center"/>
    </xf>
    <xf numFmtId="175" fontId="92" fillId="0" borderId="0" xfId="1" applyNumberFormat="1" applyFont="1"/>
    <xf numFmtId="175" fontId="8" fillId="0" borderId="0" xfId="1" applyNumberFormat="1"/>
    <xf numFmtId="43" fontId="77" fillId="0" borderId="37" xfId="1" applyFont="1" applyFill="1" applyBorder="1" applyAlignment="1" applyProtection="1">
      <alignment horizontal="center" vertical="center"/>
    </xf>
    <xf numFmtId="43" fontId="67" fillId="36" borderId="0" xfId="1" applyFont="1" applyFill="1" applyBorder="1" applyAlignment="1" applyProtection="1">
      <alignment horizontal="center" vertical="center" wrapText="1"/>
    </xf>
    <xf numFmtId="43" fontId="68" fillId="3" borderId="0" xfId="1" applyFont="1" applyFill="1" applyBorder="1" applyAlignment="1" applyProtection="1">
      <alignment horizontal="right" vertical="center" wrapText="1"/>
    </xf>
    <xf numFmtId="43" fontId="68" fillId="25" borderId="0" xfId="1" applyFont="1" applyFill="1" applyBorder="1" applyAlignment="1" applyProtection="1">
      <alignment horizontal="right" vertical="center" wrapText="1"/>
    </xf>
    <xf numFmtId="43" fontId="68" fillId="0" borderId="0" xfId="1" applyFont="1" applyFill="1" applyBorder="1" applyAlignment="1" applyProtection="1">
      <alignment horizontal="right" vertical="center" wrapText="1"/>
    </xf>
    <xf numFmtId="43" fontId="68" fillId="0" borderId="0" xfId="1" applyFont="1" applyFill="1" applyBorder="1" applyAlignment="1" applyProtection="1">
      <alignment horizontal="right" vertical="center"/>
    </xf>
    <xf numFmtId="43" fontId="67" fillId="3" borderId="0" xfId="1" applyFont="1" applyFill="1" applyBorder="1" applyAlignment="1" applyProtection="1">
      <alignment horizontal="right" vertical="center" wrapText="1"/>
    </xf>
    <xf numFmtId="10" fontId="12" fillId="0" borderId="14" xfId="3" applyNumberFormat="1" applyFont="1" applyFill="1" applyBorder="1" applyAlignment="1">
      <alignment vertical="center"/>
    </xf>
    <xf numFmtId="10" fontId="14" fillId="0" borderId="14" xfId="3" applyNumberFormat="1" applyFont="1" applyBorder="1" applyAlignment="1" applyProtection="1">
      <alignment horizontal="right" vertical="center"/>
    </xf>
    <xf numFmtId="10" fontId="16" fillId="0" borderId="14" xfId="3" applyNumberFormat="1" applyFont="1" applyBorder="1" applyAlignment="1" applyProtection="1">
      <alignment horizontal="right" vertical="center"/>
    </xf>
    <xf numFmtId="10" fontId="12" fillId="2" borderId="17" xfId="3" applyNumberFormat="1" applyFont="1" applyFill="1" applyBorder="1" applyAlignment="1" applyProtection="1">
      <alignment horizontal="right" vertical="center"/>
    </xf>
    <xf numFmtId="10" fontId="11" fillId="0" borderId="14" xfId="3" applyNumberFormat="1" applyFont="1" applyBorder="1" applyAlignment="1" applyProtection="1">
      <alignment horizontal="right" vertical="center"/>
    </xf>
    <xf numFmtId="10" fontId="12" fillId="0" borderId="14" xfId="3" applyNumberFormat="1" applyFont="1" applyBorder="1" applyAlignment="1" applyProtection="1">
      <alignment horizontal="right" vertical="center"/>
    </xf>
    <xf numFmtId="10" fontId="12" fillId="0" borderId="15" xfId="3" applyNumberFormat="1" applyFont="1" applyBorder="1" applyAlignment="1" applyProtection="1">
      <alignment horizontal="right" vertical="center"/>
    </xf>
    <xf numFmtId="10" fontId="12" fillId="2" borderId="3" xfId="3" applyNumberFormat="1" applyFont="1" applyFill="1" applyBorder="1" applyAlignment="1" applyProtection="1">
      <alignment horizontal="right" vertical="center"/>
    </xf>
    <xf numFmtId="10" fontId="11" fillId="0" borderId="15" xfId="3" applyNumberFormat="1" applyFont="1" applyFill="1" applyBorder="1" applyAlignment="1">
      <alignment horizontal="right" vertical="center"/>
    </xf>
    <xf numFmtId="10" fontId="11" fillId="0" borderId="3" xfId="2" quotePrefix="1" applyNumberFormat="1" applyFont="1" applyFill="1" applyBorder="1" applyAlignment="1" applyProtection="1">
      <alignment horizontal="center" vertical="center" wrapText="1"/>
    </xf>
    <xf numFmtId="0" fontId="51" fillId="0" borderId="0" xfId="4" applyFont="1" applyFill="1" applyAlignment="1">
      <alignment vertical="center" wrapText="1"/>
    </xf>
    <xf numFmtId="0" fontId="52" fillId="23" borderId="0" xfId="4" applyFont="1" applyFill="1" applyAlignment="1">
      <alignment vertical="center"/>
    </xf>
    <xf numFmtId="0" fontId="51" fillId="23" borderId="0" xfId="4" applyFont="1" applyFill="1" applyAlignment="1">
      <alignment vertical="center"/>
    </xf>
    <xf numFmtId="176" fontId="51" fillId="23" borderId="0" xfId="121" applyNumberFormat="1" applyFont="1" applyFill="1" applyAlignment="1">
      <alignment horizontal="center" vertical="center"/>
    </xf>
    <xf numFmtId="0" fontId="99" fillId="23" borderId="0" xfId="4" applyFont="1" applyFill="1" applyAlignment="1">
      <alignment vertical="center"/>
    </xf>
    <xf numFmtId="0" fontId="52" fillId="3" borderId="23" xfId="4" applyFont="1" applyFill="1" applyBorder="1" applyAlignment="1">
      <alignment horizontal="center" vertical="center"/>
    </xf>
    <xf numFmtId="0" fontId="52" fillId="3" borderId="24" xfId="4" applyFont="1" applyFill="1" applyBorder="1" applyAlignment="1">
      <alignment horizontal="center" vertical="center"/>
    </xf>
    <xf numFmtId="0" fontId="52" fillId="3" borderId="56" xfId="4" applyFont="1" applyFill="1" applyBorder="1" applyAlignment="1">
      <alignment horizontal="center" vertical="center"/>
    </xf>
    <xf numFmtId="0" fontId="100" fillId="0" borderId="0" xfId="4" applyFont="1" applyAlignment="1">
      <alignment vertical="center"/>
    </xf>
    <xf numFmtId="0" fontId="52" fillId="3" borderId="57" xfId="4" applyFont="1" applyFill="1" applyBorder="1" applyAlignment="1">
      <alignment horizontal="center" vertical="center"/>
    </xf>
    <xf numFmtId="0" fontId="52" fillId="3" borderId="26" xfId="4" applyFont="1" applyFill="1" applyBorder="1" applyAlignment="1">
      <alignment horizontal="center" vertical="center"/>
    </xf>
    <xf numFmtId="0" fontId="52" fillId="3" borderId="58" xfId="4" applyFont="1" applyFill="1" applyBorder="1" applyAlignment="1">
      <alignment horizontal="center" vertical="center"/>
    </xf>
    <xf numFmtId="0" fontId="52" fillId="23" borderId="0" xfId="4" applyFont="1" applyFill="1" applyAlignment="1">
      <alignment horizontal="left" vertical="center"/>
    </xf>
    <xf numFmtId="0" fontId="51" fillId="23" borderId="0" xfId="4" applyFont="1" applyFill="1" applyAlignment="1">
      <alignment horizontal="center" vertical="center"/>
    </xf>
    <xf numFmtId="0" fontId="52" fillId="23" borderId="0" xfId="4" applyFont="1" applyFill="1" applyAlignment="1">
      <alignment horizontal="center" vertical="center"/>
    </xf>
    <xf numFmtId="176" fontId="52" fillId="23" borderId="0" xfId="121" applyNumberFormat="1" applyFont="1" applyFill="1" applyAlignment="1">
      <alignment horizontal="center" vertical="center"/>
    </xf>
    <xf numFmtId="0" fontId="54" fillId="23" borderId="0" xfId="4" applyFont="1" applyFill="1" applyAlignment="1">
      <alignment horizontal="center" vertical="center"/>
    </xf>
    <xf numFmtId="0" fontId="52" fillId="23" borderId="0" xfId="4" applyFont="1" applyFill="1" applyAlignment="1">
      <alignment horizontal="center" vertical="center" wrapText="1"/>
    </xf>
    <xf numFmtId="0" fontId="99" fillId="23" borderId="0" xfId="4" applyFont="1" applyFill="1" applyAlignment="1">
      <alignment horizontal="center" vertical="center"/>
    </xf>
    <xf numFmtId="0" fontId="52" fillId="3" borderId="28" xfId="4" applyFont="1" applyFill="1" applyBorder="1" applyAlignment="1">
      <alignment vertical="center"/>
    </xf>
    <xf numFmtId="0" fontId="52" fillId="3" borderId="29" xfId="4" applyFont="1" applyFill="1" applyBorder="1" applyAlignment="1">
      <alignment horizontal="center" vertical="center"/>
    </xf>
    <xf numFmtId="0" fontId="52" fillId="3" borderId="30" xfId="4" applyFont="1" applyFill="1" applyBorder="1" applyAlignment="1">
      <alignment horizontal="center" vertical="center"/>
    </xf>
    <xf numFmtId="0" fontId="51" fillId="23" borderId="23" xfId="4" applyFont="1" applyFill="1" applyBorder="1" applyAlignment="1">
      <alignment vertical="center"/>
    </xf>
    <xf numFmtId="0" fontId="51" fillId="23" borderId="24" xfId="4" applyFont="1" applyFill="1" applyBorder="1" applyAlignment="1">
      <alignment horizontal="center" vertical="center"/>
    </xf>
    <xf numFmtId="176" fontId="51" fillId="23" borderId="24" xfId="121" applyNumberFormat="1" applyFont="1" applyFill="1" applyBorder="1" applyAlignment="1">
      <alignment horizontal="center" vertical="center"/>
    </xf>
    <xf numFmtId="0" fontId="99" fillId="23" borderId="24" xfId="4" applyFont="1" applyFill="1" applyBorder="1" applyAlignment="1">
      <alignment horizontal="center" vertical="center"/>
    </xf>
    <xf numFmtId="0" fontId="51" fillId="23" borderId="56" xfId="4" applyFont="1" applyFill="1" applyBorder="1" applyAlignment="1">
      <alignment horizontal="center" vertical="center"/>
    </xf>
    <xf numFmtId="0" fontId="51" fillId="23" borderId="23" xfId="4" applyFont="1" applyFill="1" applyBorder="1" applyAlignment="1">
      <alignment horizontal="center" vertical="center"/>
    </xf>
    <xf numFmtId="176" fontId="51" fillId="23" borderId="0" xfId="121" applyNumberFormat="1" applyFont="1" applyFill="1" applyBorder="1" applyAlignment="1">
      <alignment horizontal="center" vertical="center"/>
    </xf>
    <xf numFmtId="0" fontId="51" fillId="23" borderId="35" xfId="4" applyFont="1" applyFill="1" applyBorder="1" applyAlignment="1">
      <alignment horizontal="center" vertical="center"/>
    </xf>
    <xf numFmtId="0" fontId="99" fillId="23" borderId="35" xfId="4" applyFont="1" applyFill="1" applyBorder="1" applyAlignment="1">
      <alignment horizontal="center" vertical="center"/>
    </xf>
    <xf numFmtId="0" fontId="51" fillId="23" borderId="59" xfId="4" applyFont="1" applyFill="1" applyBorder="1" applyAlignment="1">
      <alignment horizontal="center" vertical="center"/>
    </xf>
    <xf numFmtId="0" fontId="51" fillId="23" borderId="13" xfId="122" applyFont="1" applyFill="1" applyBorder="1" applyAlignment="1">
      <alignment horizontal="left" vertical="center"/>
    </xf>
    <xf numFmtId="0" fontId="51" fillId="23" borderId="0" xfId="122" applyFont="1" applyFill="1" applyAlignment="1">
      <alignment horizontal="left" vertical="center"/>
    </xf>
    <xf numFmtId="0" fontId="51" fillId="23" borderId="0" xfId="122" applyFont="1" applyFill="1" applyAlignment="1">
      <alignment horizontal="center" vertical="center"/>
    </xf>
    <xf numFmtId="0" fontId="51" fillId="23" borderId="35" xfId="122" applyFont="1" applyFill="1" applyBorder="1" applyAlignment="1">
      <alignment horizontal="center" vertical="center"/>
    </xf>
    <xf numFmtId="0" fontId="51" fillId="23" borderId="59" xfId="122" applyFont="1" applyFill="1" applyBorder="1" applyAlignment="1">
      <alignment horizontal="center" vertical="center"/>
    </xf>
    <xf numFmtId="0" fontId="51" fillId="23" borderId="13" xfId="4" applyFont="1" applyFill="1" applyBorder="1" applyAlignment="1">
      <alignment vertical="center"/>
    </xf>
    <xf numFmtId="0" fontId="51" fillId="23" borderId="13" xfId="4" applyFont="1" applyFill="1" applyBorder="1" applyAlignment="1">
      <alignment horizontal="center" vertical="center"/>
    </xf>
    <xf numFmtId="0" fontId="51" fillId="23" borderId="13" xfId="4" applyFont="1" applyFill="1" applyBorder="1" applyAlignment="1">
      <alignment horizontal="left" vertical="center"/>
    </xf>
    <xf numFmtId="0" fontId="51" fillId="23" borderId="0" xfId="4" applyFont="1" applyFill="1" applyAlignment="1">
      <alignment horizontal="left" vertical="center"/>
    </xf>
    <xf numFmtId="0" fontId="51" fillId="23" borderId="0" xfId="4" applyFont="1" applyFill="1" applyAlignment="1">
      <alignment horizontal="right" vertical="center"/>
    </xf>
    <xf numFmtId="0" fontId="51" fillId="23" borderId="14" xfId="4" applyFont="1" applyFill="1" applyBorder="1" applyAlignment="1">
      <alignment horizontal="right" vertical="center"/>
    </xf>
    <xf numFmtId="0" fontId="51" fillId="23" borderId="57" xfId="4" applyFont="1" applyFill="1" applyBorder="1" applyAlignment="1">
      <alignment vertical="center"/>
    </xf>
    <xf numFmtId="0" fontId="51" fillId="23" borderId="26" xfId="4" applyFont="1" applyFill="1" applyBorder="1" applyAlignment="1">
      <alignment horizontal="center" vertical="center"/>
    </xf>
    <xf numFmtId="176" fontId="51" fillId="23" borderId="26" xfId="121" applyNumberFormat="1" applyFont="1" applyFill="1" applyBorder="1" applyAlignment="1">
      <alignment horizontal="center" vertical="center"/>
    </xf>
    <xf numFmtId="0" fontId="99" fillId="23" borderId="26" xfId="4" applyFont="1" applyFill="1" applyBorder="1" applyAlignment="1">
      <alignment horizontal="center" vertical="center"/>
    </xf>
    <xf numFmtId="0" fontId="51" fillId="23" borderId="58" xfId="4" applyFont="1" applyFill="1" applyBorder="1" applyAlignment="1">
      <alignment horizontal="center" vertical="center"/>
    </xf>
    <xf numFmtId="0" fontId="51" fillId="23" borderId="57" xfId="4" applyFont="1" applyFill="1" applyBorder="1" applyAlignment="1">
      <alignment horizontal="center" vertical="center"/>
    </xf>
    <xf numFmtId="0" fontId="52" fillId="23" borderId="23" xfId="4" applyFont="1" applyFill="1" applyBorder="1" applyAlignment="1">
      <alignment vertical="center"/>
    </xf>
    <xf numFmtId="0" fontId="52" fillId="23" borderId="24" xfId="4" applyFont="1" applyFill="1" applyBorder="1" applyAlignment="1">
      <alignment vertical="center"/>
    </xf>
    <xf numFmtId="0" fontId="52" fillId="23" borderId="24" xfId="4" applyFont="1" applyFill="1" applyBorder="1" applyAlignment="1">
      <alignment horizontal="center" vertical="center"/>
    </xf>
    <xf numFmtId="176" fontId="52" fillId="23" borderId="24" xfId="121" applyNumberFormat="1" applyFont="1" applyFill="1" applyBorder="1" applyAlignment="1">
      <alignment horizontal="center" vertical="center"/>
    </xf>
    <xf numFmtId="0" fontId="54" fillId="23" borderId="24" xfId="4" applyFont="1" applyFill="1" applyBorder="1" applyAlignment="1">
      <alignment horizontal="center" vertical="center"/>
    </xf>
    <xf numFmtId="0" fontId="52" fillId="23" borderId="59" xfId="4" applyFont="1" applyFill="1" applyBorder="1" applyAlignment="1">
      <alignment horizontal="center" vertical="center"/>
    </xf>
    <xf numFmtId="0" fontId="52" fillId="23" borderId="23" xfId="5" applyFont="1" applyFill="1" applyBorder="1" applyAlignment="1">
      <alignment horizontal="center" vertical="center"/>
    </xf>
    <xf numFmtId="0" fontId="52" fillId="23" borderId="28" xfId="5" applyFont="1" applyFill="1" applyBorder="1" applyAlignment="1">
      <alignment vertical="center" wrapText="1"/>
    </xf>
    <xf numFmtId="165" fontId="52" fillId="24" borderId="32" xfId="123" applyFont="1" applyFill="1" applyBorder="1" applyAlignment="1" applyProtection="1">
      <alignment horizontal="center" vertical="center" wrapText="1"/>
    </xf>
    <xf numFmtId="0" fontId="54" fillId="23" borderId="0" xfId="5" applyFont="1" applyFill="1" applyAlignment="1">
      <alignment vertical="center" wrapText="1"/>
    </xf>
    <xf numFmtId="0" fontId="99" fillId="24" borderId="0" xfId="122" applyFont="1" applyFill="1" applyAlignment="1">
      <alignment vertical="center"/>
    </xf>
    <xf numFmtId="0" fontId="52" fillId="23" borderId="0" xfId="5" applyFont="1" applyFill="1" applyAlignment="1">
      <alignment vertical="center" wrapText="1"/>
    </xf>
    <xf numFmtId="0" fontId="52" fillId="38" borderId="60" xfId="77" applyFont="1" applyFill="1" applyBorder="1" applyAlignment="1">
      <alignment horizontal="center" vertical="center" wrapText="1"/>
    </xf>
    <xf numFmtId="0" fontId="52" fillId="38" borderId="60" xfId="77" applyFont="1" applyFill="1" applyBorder="1" applyAlignment="1">
      <alignment horizontal="left" vertical="center" wrapText="1"/>
    </xf>
    <xf numFmtId="165" fontId="101" fillId="38" borderId="61" xfId="121" applyNumberFormat="1" applyFont="1" applyFill="1" applyBorder="1" applyAlignment="1" applyProtection="1">
      <alignment horizontal="center" vertical="center" wrapText="1"/>
    </xf>
    <xf numFmtId="0" fontId="54" fillId="0" borderId="0" xfId="4" applyFont="1" applyAlignment="1">
      <alignment vertical="center" wrapText="1"/>
    </xf>
    <xf numFmtId="49" fontId="54" fillId="0" borderId="0" xfId="4" applyNumberFormat="1" applyFont="1" applyAlignment="1">
      <alignment vertical="center" wrapText="1"/>
    </xf>
    <xf numFmtId="0" fontId="52" fillId="0" borderId="0" xfId="4" applyFont="1" applyAlignment="1">
      <alignment vertical="center" wrapText="1"/>
    </xf>
    <xf numFmtId="0" fontId="52" fillId="4" borderId="44" xfId="77" applyFont="1" applyFill="1" applyBorder="1" applyAlignment="1">
      <alignment horizontal="center" vertical="center" wrapText="1"/>
    </xf>
    <xf numFmtId="0" fontId="52" fillId="4" borderId="44" xfId="77" applyFont="1" applyFill="1" applyBorder="1" applyAlignment="1">
      <alignment horizontal="left" vertical="center" wrapText="1"/>
    </xf>
    <xf numFmtId="165" fontId="102" fillId="4" borderId="37" xfId="121" applyNumberFormat="1" applyFont="1" applyFill="1" applyBorder="1" applyAlignment="1">
      <alignment horizontal="center" vertical="center" wrapText="1"/>
    </xf>
    <xf numFmtId="0" fontId="104" fillId="32" borderId="44" xfId="77" applyFont="1" applyFill="1" applyBorder="1" applyAlignment="1">
      <alignment horizontal="center" vertical="center" wrapText="1"/>
    </xf>
    <xf numFmtId="0" fontId="104" fillId="32" borderId="44" xfId="77" applyFont="1" applyFill="1" applyBorder="1" applyAlignment="1">
      <alignment horizontal="left" vertical="center" wrapText="1"/>
    </xf>
    <xf numFmtId="165" fontId="102" fillId="32" borderId="37" xfId="121" applyNumberFormat="1" applyFont="1" applyFill="1" applyBorder="1" applyAlignment="1">
      <alignment horizontal="center" vertical="center" wrapText="1"/>
    </xf>
    <xf numFmtId="0" fontId="104" fillId="0" borderId="0" xfId="4" applyFont="1" applyAlignment="1">
      <alignment vertical="center" wrapText="1"/>
    </xf>
    <xf numFmtId="0" fontId="51" fillId="0" borderId="44" xfId="77" applyFont="1" applyBorder="1" applyAlignment="1">
      <alignment horizontal="center" vertical="center" wrapText="1"/>
    </xf>
    <xf numFmtId="0" fontId="51" fillId="0" borderId="44" xfId="77" applyFont="1" applyBorder="1" applyAlignment="1">
      <alignment horizontal="left" vertical="center" wrapText="1"/>
    </xf>
    <xf numFmtId="165" fontId="102" fillId="0" borderId="37" xfId="121" applyNumberFormat="1" applyFont="1" applyBorder="1" applyAlignment="1">
      <alignment horizontal="center" vertical="center" wrapText="1"/>
    </xf>
    <xf numFmtId="49" fontId="99" fillId="0" borderId="0" xfId="4" applyNumberFormat="1" applyFont="1" applyAlignment="1">
      <alignment vertical="center" wrapText="1"/>
    </xf>
    <xf numFmtId="0" fontId="51" fillId="0" borderId="0" xfId="4" applyFont="1" applyAlignment="1">
      <alignment vertical="center" wrapText="1"/>
    </xf>
    <xf numFmtId="0" fontId="104" fillId="0" borderId="44" xfId="77" applyFont="1" applyBorder="1" applyAlignment="1">
      <alignment horizontal="center" vertical="center" wrapText="1"/>
    </xf>
    <xf numFmtId="0" fontId="104" fillId="0" borderId="44" xfId="77" applyFont="1" applyBorder="1" applyAlignment="1">
      <alignment horizontal="left" vertical="center" wrapText="1"/>
    </xf>
    <xf numFmtId="0" fontId="51" fillId="0" borderId="18" xfId="77" applyFont="1" applyBorder="1" applyAlignment="1">
      <alignment horizontal="center" vertical="center" wrapText="1"/>
    </xf>
    <xf numFmtId="0" fontId="51" fillId="0" borderId="18" xfId="77" applyFont="1" applyBorder="1" applyAlignment="1">
      <alignment horizontal="left" vertical="center" wrapText="1"/>
    </xf>
    <xf numFmtId="0" fontId="52" fillId="4" borderId="60" xfId="77" applyFont="1" applyFill="1" applyBorder="1" applyAlignment="1">
      <alignment horizontal="center" vertical="center" wrapText="1"/>
    </xf>
    <xf numFmtId="0" fontId="52" fillId="4" borderId="60" xfId="77" applyFont="1" applyFill="1" applyBorder="1" applyAlignment="1">
      <alignment horizontal="left" vertical="center" wrapText="1"/>
    </xf>
    <xf numFmtId="165" fontId="102" fillId="4" borderId="61" xfId="121" applyNumberFormat="1" applyFont="1" applyFill="1" applyBorder="1" applyAlignment="1">
      <alignment horizontal="center" vertical="center" wrapText="1"/>
    </xf>
    <xf numFmtId="165" fontId="102" fillId="38" borderId="61" xfId="121" applyNumberFormat="1" applyFont="1" applyFill="1" applyBorder="1" applyAlignment="1">
      <alignment horizontal="center" vertical="center" wrapText="1"/>
    </xf>
    <xf numFmtId="0" fontId="51" fillId="24" borderId="44" xfId="77" applyFont="1" applyFill="1" applyBorder="1" applyAlignment="1">
      <alignment horizontal="center" vertical="center" wrapText="1"/>
    </xf>
    <xf numFmtId="0" fontId="51" fillId="24" borderId="44" xfId="77" applyFont="1" applyFill="1" applyBorder="1" applyAlignment="1">
      <alignment horizontal="left" vertical="center" wrapText="1"/>
    </xf>
    <xf numFmtId="49" fontId="99" fillId="24" borderId="0" xfId="4" applyNumberFormat="1" applyFont="1" applyFill="1" applyAlignment="1">
      <alignment vertical="center" wrapText="1"/>
    </xf>
    <xf numFmtId="0" fontId="51" fillId="24" borderId="0" xfId="4" applyFont="1" applyFill="1" applyAlignment="1">
      <alignment vertical="center" wrapText="1"/>
    </xf>
    <xf numFmtId="0" fontId="99" fillId="24" borderId="0" xfId="4" applyFont="1" applyFill="1" applyAlignment="1">
      <alignment vertical="center" wrapText="1"/>
    </xf>
    <xf numFmtId="49" fontId="51" fillId="24" borderId="0" xfId="4" applyNumberFormat="1" applyFont="1" applyFill="1" applyAlignment="1">
      <alignment vertical="center" wrapText="1"/>
    </xf>
    <xf numFmtId="0" fontId="51" fillId="39" borderId="44" xfId="77" applyFont="1" applyFill="1" applyBorder="1" applyAlignment="1">
      <alignment horizontal="center" vertical="center" wrapText="1"/>
    </xf>
    <xf numFmtId="0" fontId="51" fillId="39" borderId="44" xfId="77" applyFont="1" applyFill="1" applyBorder="1" applyAlignment="1">
      <alignment horizontal="left" vertical="center" wrapText="1"/>
    </xf>
    <xf numFmtId="165" fontId="102" fillId="39" borderId="37" xfId="121" applyNumberFormat="1" applyFont="1" applyFill="1" applyBorder="1" applyAlignment="1">
      <alignment horizontal="center" vertical="center" wrapText="1"/>
    </xf>
    <xf numFmtId="0" fontId="51" fillId="24" borderId="44" xfId="77" applyFont="1" applyFill="1" applyBorder="1" applyAlignment="1">
      <alignment vertical="center" wrapText="1"/>
    </xf>
    <xf numFmtId="0" fontId="51" fillId="39" borderId="44" xfId="77" applyFont="1" applyFill="1" applyBorder="1" applyAlignment="1">
      <alignment vertical="center" wrapText="1"/>
    </xf>
    <xf numFmtId="0" fontId="99" fillId="0" borderId="0" xfId="4" applyFont="1" applyAlignment="1">
      <alignment vertical="center" wrapText="1"/>
    </xf>
    <xf numFmtId="49" fontId="51" fillId="0" borderId="0" xfId="4" applyNumberFormat="1" applyFont="1" applyAlignment="1">
      <alignment vertical="center" wrapText="1"/>
    </xf>
    <xf numFmtId="0" fontId="51" fillId="0" borderId="44" xfId="77" applyFont="1" applyBorder="1" applyAlignment="1">
      <alignment vertical="center" wrapText="1"/>
    </xf>
    <xf numFmtId="0" fontId="51" fillId="0" borderId="44" xfId="5" applyFont="1" applyBorder="1" applyAlignment="1">
      <alignment horizontal="left" vertical="center" wrapText="1"/>
    </xf>
    <xf numFmtId="0" fontId="51" fillId="0" borderId="37" xfId="77" applyFont="1" applyBorder="1" applyAlignment="1">
      <alignment horizontal="center" vertical="center" wrapText="1"/>
    </xf>
    <xf numFmtId="0" fontId="51" fillId="0" borderId="2" xfId="124" applyFont="1" applyBorder="1" applyAlignment="1">
      <alignment horizontal="left" vertical="center"/>
    </xf>
    <xf numFmtId="0" fontId="51" fillId="0" borderId="37" xfId="124" applyFont="1" applyBorder="1" applyAlignment="1">
      <alignment horizontal="center" vertical="center"/>
    </xf>
    <xf numFmtId="0" fontId="51" fillId="0" borderId="37" xfId="77" applyFont="1" applyBorder="1" applyAlignment="1">
      <alignment horizontal="left" vertical="center" wrapText="1"/>
    </xf>
    <xf numFmtId="0" fontId="51" fillId="39" borderId="37" xfId="77" applyFont="1" applyFill="1" applyBorder="1" applyAlignment="1">
      <alignment horizontal="center" vertical="center" wrapText="1"/>
    </xf>
    <xf numFmtId="0" fontId="51" fillId="39" borderId="37" xfId="77" applyFont="1" applyFill="1" applyBorder="1" applyAlignment="1">
      <alignment horizontal="left" vertical="center" wrapText="1"/>
    </xf>
    <xf numFmtId="0" fontId="52" fillId="4" borderId="93" xfId="77" applyFont="1" applyFill="1" applyBorder="1" applyAlignment="1">
      <alignment horizontal="center" vertical="center" wrapText="1"/>
    </xf>
    <xf numFmtId="0" fontId="52" fillId="4" borderId="93" xfId="77" applyFont="1" applyFill="1" applyBorder="1" applyAlignment="1">
      <alignment horizontal="left" vertical="center" wrapText="1"/>
    </xf>
    <xf numFmtId="165" fontId="102" fillId="4" borderId="36" xfId="121" applyNumberFormat="1" applyFont="1" applyFill="1" applyBorder="1" applyAlignment="1">
      <alignment horizontal="center" vertical="center" wrapText="1"/>
    </xf>
    <xf numFmtId="0" fontId="104" fillId="0" borderId="18" xfId="77" applyFont="1" applyBorder="1" applyAlignment="1">
      <alignment horizontal="center" vertical="center" wrapText="1"/>
    </xf>
    <xf numFmtId="0" fontId="104" fillId="0" borderId="18" xfId="77" applyFont="1" applyBorder="1" applyAlignment="1">
      <alignment horizontal="left" vertical="center" wrapText="1"/>
    </xf>
    <xf numFmtId="0" fontId="52" fillId="40" borderId="28" xfId="77" applyFont="1" applyFill="1" applyBorder="1" applyAlignment="1">
      <alignment horizontal="center" vertical="center" wrapText="1"/>
    </xf>
    <xf numFmtId="0" fontId="52" fillId="40" borderId="28" xfId="77" applyFont="1" applyFill="1" applyBorder="1" applyAlignment="1">
      <alignment horizontal="left" vertical="center" wrapText="1"/>
    </xf>
    <xf numFmtId="165" fontId="102" fillId="40" borderId="32" xfId="121" applyNumberFormat="1" applyFont="1" applyFill="1" applyBorder="1" applyAlignment="1">
      <alignment horizontal="center" vertical="center" wrapText="1"/>
    </xf>
    <xf numFmtId="0" fontId="52" fillId="38" borderId="93" xfId="77" applyFont="1" applyFill="1" applyBorder="1" applyAlignment="1">
      <alignment horizontal="left" vertical="center" wrapText="1"/>
    </xf>
    <xf numFmtId="165" fontId="102" fillId="38" borderId="36" xfId="121" applyNumberFormat="1" applyFont="1" applyFill="1" applyBorder="1" applyAlignment="1">
      <alignment horizontal="center" vertical="center" wrapText="1"/>
    </xf>
    <xf numFmtId="0" fontId="52" fillId="24" borderId="44" xfId="77" applyFont="1" applyFill="1" applyBorder="1" applyAlignment="1">
      <alignment horizontal="center" vertical="center" wrapText="1"/>
    </xf>
    <xf numFmtId="0" fontId="52" fillId="24" borderId="44" xfId="77" applyFont="1" applyFill="1" applyBorder="1" applyAlignment="1">
      <alignment horizontal="left" vertical="center" wrapText="1"/>
    </xf>
    <xf numFmtId="0" fontId="52" fillId="24" borderId="18" xfId="77" applyFont="1" applyFill="1" applyBorder="1" applyAlignment="1">
      <alignment horizontal="center" vertical="center" wrapText="1"/>
    </xf>
    <xf numFmtId="0" fontId="52" fillId="24" borderId="18" xfId="77" applyFont="1" applyFill="1" applyBorder="1" applyAlignment="1">
      <alignment horizontal="left" vertical="center" wrapText="1"/>
    </xf>
    <xf numFmtId="0" fontId="52" fillId="0" borderId="44" xfId="77" applyFont="1" applyBorder="1" applyAlignment="1">
      <alignment horizontal="center" vertical="center" wrapText="1"/>
    </xf>
    <xf numFmtId="0" fontId="52" fillId="0" borderId="44" xfId="77" applyFont="1" applyBorder="1" applyAlignment="1">
      <alignment horizontal="left" vertical="center" wrapText="1"/>
    </xf>
    <xf numFmtId="0" fontId="52" fillId="0" borderId="18" xfId="77" applyFont="1" applyBorder="1" applyAlignment="1">
      <alignment horizontal="center" vertical="center" wrapText="1"/>
    </xf>
    <xf numFmtId="0" fontId="52" fillId="0" borderId="18" xfId="77" applyFont="1" applyBorder="1" applyAlignment="1">
      <alignment horizontal="left" vertical="center" wrapText="1"/>
    </xf>
    <xf numFmtId="0" fontId="104" fillId="24" borderId="44" xfId="77" applyFont="1" applyFill="1" applyBorder="1" applyAlignment="1">
      <alignment horizontal="center" vertical="center" wrapText="1"/>
    </xf>
    <xf numFmtId="0" fontId="104" fillId="24" borderId="44" xfId="77" applyFont="1" applyFill="1" applyBorder="1" applyAlignment="1">
      <alignment horizontal="left" vertical="center" wrapText="1"/>
    </xf>
    <xf numFmtId="0" fontId="104" fillId="0" borderId="6" xfId="77" applyFont="1" applyBorder="1" applyAlignment="1">
      <alignment horizontal="center" vertical="center" wrapText="1"/>
    </xf>
    <xf numFmtId="0" fontId="104" fillId="0" borderId="44" xfId="77" applyFont="1" applyBorder="1" applyAlignment="1">
      <alignment vertical="center" wrapText="1"/>
    </xf>
    <xf numFmtId="0" fontId="104" fillId="0" borderId="8" xfId="77" applyFont="1" applyBorder="1" applyAlignment="1">
      <alignment horizontal="center" vertical="center" wrapText="1"/>
    </xf>
    <xf numFmtId="0" fontId="104" fillId="0" borderId="8" xfId="77" applyFont="1" applyBorder="1" applyAlignment="1">
      <alignment horizontal="left" vertical="center" wrapText="1"/>
    </xf>
    <xf numFmtId="0" fontId="104" fillId="0" borderId="37" xfId="77" applyFont="1" applyBorder="1" applyAlignment="1">
      <alignment horizontal="center" vertical="center" wrapText="1"/>
    </xf>
    <xf numFmtId="0" fontId="104" fillId="0" borderId="37" xfId="77" applyFont="1" applyBorder="1" applyAlignment="1">
      <alignment horizontal="left" vertical="center" wrapText="1"/>
    </xf>
    <xf numFmtId="0" fontId="52" fillId="38" borderId="93" xfId="77" applyFont="1" applyFill="1" applyBorder="1" applyAlignment="1">
      <alignment horizontal="center" vertical="center" wrapText="1"/>
    </xf>
    <xf numFmtId="0" fontId="52" fillId="38" borderId="44" xfId="77" applyFont="1" applyFill="1" applyBorder="1" applyAlignment="1">
      <alignment horizontal="center" vertical="center" wrapText="1"/>
    </xf>
    <xf numFmtId="0" fontId="104" fillId="24" borderId="6" xfId="77" applyFont="1" applyFill="1" applyBorder="1" applyAlignment="1">
      <alignment horizontal="center" vertical="center" wrapText="1"/>
    </xf>
    <xf numFmtId="0" fontId="104" fillId="24" borderId="44" xfId="77" applyFont="1" applyFill="1" applyBorder="1" applyAlignment="1">
      <alignment vertical="center" wrapText="1"/>
    </xf>
    <xf numFmtId="0" fontId="52" fillId="24" borderId="6" xfId="77" applyFont="1" applyFill="1" applyBorder="1" applyAlignment="1">
      <alignment horizontal="center" vertical="center" wrapText="1"/>
    </xf>
    <xf numFmtId="0" fontId="52" fillId="0" borderId="44" xfId="77" applyFont="1" applyBorder="1" applyAlignment="1">
      <alignment vertical="center" wrapText="1"/>
    </xf>
    <xf numFmtId="0" fontId="51" fillId="24" borderId="6" xfId="77" applyFont="1" applyFill="1" applyBorder="1" applyAlignment="1">
      <alignment horizontal="center" vertical="center" wrapText="1"/>
    </xf>
    <xf numFmtId="0" fontId="104" fillId="0" borderId="37" xfId="124" applyFont="1" applyBorder="1" applyAlignment="1">
      <alignment vertical="center"/>
    </xf>
    <xf numFmtId="0" fontId="104" fillId="0" borderId="37" xfId="124" applyFont="1" applyBorder="1" applyAlignment="1">
      <alignment horizontal="center" vertical="center" wrapText="1"/>
    </xf>
    <xf numFmtId="0" fontId="104" fillId="0" borderId="37" xfId="124" applyFont="1" applyBorder="1" applyAlignment="1">
      <alignment vertical="center" wrapText="1"/>
    </xf>
    <xf numFmtId="0" fontId="52" fillId="40" borderId="57" xfId="77" applyFont="1" applyFill="1" applyBorder="1" applyAlignment="1">
      <alignment horizontal="center" vertical="center" wrapText="1"/>
    </xf>
    <xf numFmtId="0" fontId="52" fillId="40" borderId="57" xfId="77" applyFont="1" applyFill="1" applyBorder="1" applyAlignment="1">
      <alignment horizontal="left" vertical="center" wrapText="1"/>
    </xf>
    <xf numFmtId="165" fontId="102" fillId="40" borderId="33" xfId="121" applyNumberFormat="1" applyFont="1" applyFill="1" applyBorder="1" applyAlignment="1">
      <alignment horizontal="center" vertical="center" wrapText="1"/>
    </xf>
    <xf numFmtId="165" fontId="102" fillId="0" borderId="42" xfId="121" applyNumberFormat="1" applyFont="1" applyBorder="1" applyAlignment="1">
      <alignment horizontal="center" vertical="center" wrapText="1"/>
    </xf>
    <xf numFmtId="0" fontId="51" fillId="24" borderId="0" xfId="5" applyFont="1" applyFill="1" applyAlignment="1">
      <alignment horizontal="center" vertical="center"/>
    </xf>
    <xf numFmtId="0" fontId="51" fillId="24" borderId="0" xfId="5" applyFont="1" applyFill="1" applyAlignment="1">
      <alignment vertical="center"/>
    </xf>
    <xf numFmtId="176" fontId="102" fillId="24" borderId="0" xfId="121" applyNumberFormat="1" applyFont="1" applyFill="1" applyAlignment="1">
      <alignment horizontal="center" vertical="center"/>
    </xf>
    <xf numFmtId="0" fontId="99" fillId="24" borderId="0" xfId="5" applyFont="1" applyFill="1" applyAlignment="1">
      <alignment vertical="center"/>
    </xf>
    <xf numFmtId="49" fontId="99" fillId="24" borderId="0" xfId="5" applyNumberFormat="1" applyFont="1" applyFill="1" applyAlignment="1">
      <alignment vertical="center"/>
    </xf>
    <xf numFmtId="0" fontId="51" fillId="0" borderId="0" xfId="122" applyFont="1" applyAlignment="1">
      <alignment vertical="center"/>
    </xf>
    <xf numFmtId="0" fontId="51" fillId="24" borderId="0" xfId="122" applyFont="1" applyFill="1" applyAlignment="1">
      <alignment horizontal="center" vertical="center"/>
    </xf>
    <xf numFmtId="176" fontId="51" fillId="24" borderId="0" xfId="121" applyNumberFormat="1" applyFont="1" applyFill="1" applyAlignment="1">
      <alignment horizontal="center" vertical="center"/>
    </xf>
    <xf numFmtId="0" fontId="51" fillId="0" borderId="0" xfId="122" applyFont="1" applyAlignment="1">
      <alignment horizontal="center" vertical="center"/>
    </xf>
    <xf numFmtId="176" fontId="51" fillId="24" borderId="0" xfId="121" applyNumberFormat="1" applyFont="1" applyFill="1" applyBorder="1" applyAlignment="1">
      <alignment horizontal="center" vertical="center"/>
    </xf>
    <xf numFmtId="0" fontId="99" fillId="24" borderId="0" xfId="122" applyFont="1" applyFill="1" applyAlignment="1">
      <alignment horizontal="center" vertical="center"/>
    </xf>
    <xf numFmtId="49" fontId="99" fillId="24" borderId="0" xfId="122" applyNumberFormat="1" applyFont="1" applyFill="1" applyAlignment="1">
      <alignment horizontal="center" vertical="center"/>
    </xf>
    <xf numFmtId="0" fontId="51" fillId="24" borderId="0" xfId="122" applyFont="1" applyFill="1" applyAlignment="1">
      <alignment horizontal="left" vertical="center"/>
    </xf>
    <xf numFmtId="0" fontId="51" fillId="24" borderId="0" xfId="122" applyFont="1" applyFill="1" applyAlignment="1">
      <alignment vertical="center"/>
    </xf>
    <xf numFmtId="49" fontId="99" fillId="24" borderId="0" xfId="122" applyNumberFormat="1" applyFont="1" applyFill="1" applyAlignment="1">
      <alignment vertical="center"/>
    </xf>
    <xf numFmtId="0" fontId="100" fillId="24" borderId="0" xfId="122" applyFont="1" applyFill="1" applyAlignment="1">
      <alignment vertical="center"/>
    </xf>
    <xf numFmtId="0" fontId="51" fillId="23" borderId="0" xfId="122" applyFont="1" applyFill="1" applyAlignment="1">
      <alignment vertical="center"/>
    </xf>
    <xf numFmtId="49" fontId="99" fillId="23" borderId="0" xfId="4" applyNumberFormat="1" applyFont="1" applyFill="1" applyAlignment="1">
      <alignment vertical="center"/>
    </xf>
    <xf numFmtId="0" fontId="51" fillId="24" borderId="0" xfId="4" applyFont="1" applyFill="1" applyAlignment="1">
      <alignment vertical="center"/>
    </xf>
    <xf numFmtId="0" fontId="52" fillId="24" borderId="65" xfId="5" applyFont="1" applyFill="1" applyBorder="1" applyAlignment="1">
      <alignment horizontal="center" vertical="center"/>
    </xf>
    <xf numFmtId="0" fontId="51" fillId="38" borderId="70" xfId="5" applyFont="1" applyFill="1" applyBorder="1" applyAlignment="1">
      <alignment horizontal="center" vertical="center" wrapText="1"/>
    </xf>
    <xf numFmtId="0" fontId="51" fillId="4" borderId="7" xfId="5" applyFont="1" applyFill="1" applyBorder="1" applyAlignment="1">
      <alignment horizontal="center" vertical="center" wrapText="1"/>
    </xf>
    <xf numFmtId="0" fontId="103" fillId="32" borderId="7" xfId="5" applyFont="1" applyFill="1" applyBorder="1" applyAlignment="1">
      <alignment horizontal="center" vertical="center" wrapText="1"/>
    </xf>
    <xf numFmtId="0" fontId="51" fillId="0" borderId="7" xfId="5" applyFont="1" applyBorder="1" applyAlignment="1">
      <alignment horizontal="center" vertical="center" wrapText="1"/>
    </xf>
    <xf numFmtId="0" fontId="51" fillId="32" borderId="7" xfId="5" applyFont="1" applyFill="1" applyBorder="1" applyAlignment="1">
      <alignment horizontal="center" vertical="center" wrapText="1"/>
    </xf>
    <xf numFmtId="0" fontId="51" fillId="0" borderId="70" xfId="5" applyFont="1" applyBorder="1" applyAlignment="1">
      <alignment horizontal="center" vertical="center" wrapText="1"/>
    </xf>
    <xf numFmtId="0" fontId="51" fillId="0" borderId="66" xfId="5" applyFont="1" applyBorder="1" applyAlignment="1">
      <alignment horizontal="center" vertical="center" wrapText="1"/>
    </xf>
    <xf numFmtId="0" fontId="51" fillId="4" borderId="70" xfId="5" applyFont="1" applyFill="1" applyBorder="1" applyAlignment="1">
      <alignment horizontal="center" vertical="center" wrapText="1"/>
    </xf>
    <xf numFmtId="0" fontId="51" fillId="24" borderId="7" xfId="5" applyFont="1" applyFill="1" applyBorder="1" applyAlignment="1">
      <alignment horizontal="center" vertical="center" wrapText="1"/>
    </xf>
    <xf numFmtId="0" fontId="105" fillId="24" borderId="7" xfId="5" applyFont="1" applyFill="1" applyBorder="1" applyAlignment="1">
      <alignment horizontal="center" vertical="center" wrapText="1"/>
    </xf>
    <xf numFmtId="0" fontId="51" fillId="39" borderId="7" xfId="5" applyFont="1" applyFill="1" applyBorder="1" applyAlignment="1">
      <alignment horizontal="center" vertical="center" wrapText="1"/>
    </xf>
    <xf numFmtId="0" fontId="51" fillId="24" borderId="7" xfId="5" applyFont="1" applyFill="1" applyBorder="1" applyAlignment="1">
      <alignment horizontal="center" vertical="center"/>
    </xf>
    <xf numFmtId="0" fontId="105" fillId="39" borderId="7" xfId="5" applyFont="1" applyFill="1" applyBorder="1" applyAlignment="1">
      <alignment horizontal="center" vertical="center"/>
    </xf>
    <xf numFmtId="0" fontId="51" fillId="0" borderId="7" xfId="5" applyFont="1" applyBorder="1" applyAlignment="1">
      <alignment horizontal="center" vertical="center"/>
    </xf>
    <xf numFmtId="0" fontId="51" fillId="0" borderId="12" xfId="5" applyFont="1" applyBorder="1" applyAlignment="1">
      <alignment horizontal="center" vertical="center"/>
    </xf>
    <xf numFmtId="0" fontId="106" fillId="32" borderId="7" xfId="5" applyFont="1" applyFill="1" applyBorder="1" applyAlignment="1">
      <alignment horizontal="center" vertical="center" wrapText="1"/>
    </xf>
    <xf numFmtId="0" fontId="52" fillId="0" borderId="7" xfId="5" applyFont="1" applyBorder="1" applyAlignment="1">
      <alignment horizontal="center" vertical="center" wrapText="1"/>
    </xf>
    <xf numFmtId="0" fontId="52" fillId="0" borderId="66" xfId="5" applyFont="1" applyBorder="1" applyAlignment="1">
      <alignment horizontal="center" vertical="center" wrapText="1"/>
    </xf>
    <xf numFmtId="0" fontId="51" fillId="40" borderId="16" xfId="5" applyFont="1" applyFill="1" applyBorder="1" applyAlignment="1">
      <alignment horizontal="center" vertical="center" wrapText="1"/>
    </xf>
    <xf numFmtId="0" fontId="51" fillId="38" borderId="5" xfId="5" applyFont="1" applyFill="1" applyBorder="1" applyAlignment="1">
      <alignment horizontal="center" vertical="center" wrapText="1"/>
    </xf>
    <xf numFmtId="0" fontId="51" fillId="0" borderId="12" xfId="5" applyFont="1" applyBorder="1" applyAlignment="1">
      <alignment horizontal="center" vertical="center" wrapText="1"/>
    </xf>
    <xf numFmtId="0" fontId="51" fillId="38" borderId="7" xfId="5" applyFont="1" applyFill="1" applyBorder="1" applyAlignment="1">
      <alignment horizontal="center" vertical="center" wrapText="1"/>
    </xf>
    <xf numFmtId="0" fontId="52" fillId="24" borderId="7" xfId="5" applyFont="1" applyFill="1" applyBorder="1" applyAlignment="1">
      <alignment horizontal="center" vertical="center" wrapText="1"/>
    </xf>
    <xf numFmtId="0" fontId="52" fillId="0" borderId="12" xfId="5" applyFont="1" applyBorder="1" applyAlignment="1">
      <alignment horizontal="center" vertical="center"/>
    </xf>
    <xf numFmtId="0" fontId="52" fillId="24" borderId="7" xfId="5" applyFont="1" applyFill="1" applyBorder="1" applyAlignment="1">
      <alignment horizontal="center" vertical="center"/>
    </xf>
    <xf numFmtId="0" fontId="52" fillId="0" borderId="12" xfId="5" applyFont="1" applyBorder="1" applyAlignment="1">
      <alignment horizontal="center" vertical="center" wrapText="1"/>
    </xf>
    <xf numFmtId="43" fontId="11" fillId="0" borderId="3" xfId="1" quotePrefix="1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left" vertical="center" wrapText="1"/>
    </xf>
    <xf numFmtId="43" fontId="10" fillId="0" borderId="17" xfId="1" applyFont="1" applyFill="1" applyBorder="1" applyAlignment="1" applyProtection="1">
      <alignment vertical="center"/>
    </xf>
    <xf numFmtId="165" fontId="9" fillId="0" borderId="0" xfId="4" applyNumberFormat="1" applyFont="1" applyAlignment="1">
      <alignment vertical="center"/>
    </xf>
    <xf numFmtId="165" fontId="12" fillId="0" borderId="0" xfId="80" applyNumberFormat="1" applyFont="1" applyAlignment="1">
      <alignment vertical="center"/>
    </xf>
    <xf numFmtId="165" fontId="82" fillId="0" borderId="0" xfId="4" applyNumberFormat="1" applyFont="1" applyAlignment="1">
      <alignment vertical="center"/>
    </xf>
    <xf numFmtId="175" fontId="86" fillId="36" borderId="98" xfId="1" applyNumberFormat="1" applyFont="1" applyFill="1" applyBorder="1" applyAlignment="1">
      <alignment horizontal="right" vertical="center"/>
    </xf>
    <xf numFmtId="0" fontId="67" fillId="0" borderId="1" xfId="5" applyFont="1" applyFill="1" applyBorder="1" applyAlignment="1" applyProtection="1">
      <alignment horizontal="center" vertical="center" wrapText="1"/>
    </xf>
    <xf numFmtId="0" fontId="67" fillId="0" borderId="7" xfId="5" applyFont="1" applyFill="1" applyBorder="1" applyAlignment="1" applyProtection="1">
      <alignment horizontal="left" vertical="center"/>
    </xf>
    <xf numFmtId="166" fontId="12" fillId="0" borderId="9" xfId="80" applyNumberFormat="1" applyFont="1" applyBorder="1" applyAlignment="1">
      <alignment vertical="center"/>
    </xf>
    <xf numFmtId="10" fontId="14" fillId="0" borderId="0" xfId="3" applyNumberFormat="1" applyFont="1" applyBorder="1" applyAlignment="1" applyProtection="1">
      <alignment horizontal="right" vertical="center"/>
    </xf>
    <xf numFmtId="43" fontId="12" fillId="0" borderId="24" xfId="1" applyFont="1" applyBorder="1" applyAlignment="1" applyProtection="1">
      <alignment vertical="center"/>
    </xf>
    <xf numFmtId="0" fontId="12" fillId="0" borderId="0" xfId="80" applyFont="1" applyBorder="1" applyAlignment="1">
      <alignment vertical="center"/>
    </xf>
    <xf numFmtId="166" fontId="12" fillId="0" borderId="0" xfId="80" applyNumberFormat="1" applyFont="1" applyBorder="1" applyAlignment="1">
      <alignment vertical="center"/>
    </xf>
    <xf numFmtId="43" fontId="11" fillId="0" borderId="57" xfId="1" applyFont="1" applyBorder="1" applyAlignment="1">
      <alignment vertical="center"/>
    </xf>
    <xf numFmtId="43" fontId="12" fillId="0" borderId="26" xfId="1" applyFont="1" applyBorder="1" applyAlignment="1" applyProtection="1">
      <alignment vertical="center"/>
    </xf>
    <xf numFmtId="43" fontId="11" fillId="0" borderId="26" xfId="1" applyFont="1" applyBorder="1" applyAlignment="1" applyProtection="1">
      <alignment vertical="center"/>
    </xf>
    <xf numFmtId="43" fontId="11" fillId="0" borderId="26" xfId="1" applyFont="1" applyFill="1" applyBorder="1" applyAlignment="1" applyProtection="1">
      <alignment vertical="center"/>
    </xf>
    <xf numFmtId="43" fontId="11" fillId="0" borderId="99" xfId="1" applyFont="1" applyBorder="1" applyAlignment="1" applyProtection="1">
      <alignment vertical="center"/>
    </xf>
    <xf numFmtId="43" fontId="11" fillId="0" borderId="27" xfId="1" applyFont="1" applyBorder="1" applyAlignment="1" applyProtection="1">
      <alignment horizontal="right" vertical="center"/>
    </xf>
    <xf numFmtId="43" fontId="12" fillId="0" borderId="27" xfId="1" applyFont="1" applyBorder="1" applyAlignment="1" applyProtection="1">
      <alignment horizontal="right" vertical="center"/>
    </xf>
    <xf numFmtId="10" fontId="14" fillId="0" borderId="100" xfId="3" applyNumberFormat="1" applyFont="1" applyBorder="1" applyAlignment="1" applyProtection="1">
      <alignment horizontal="right" vertical="center"/>
    </xf>
    <xf numFmtId="43" fontId="12" fillId="0" borderId="23" xfId="1" applyFont="1" applyBorder="1" applyAlignment="1" applyProtection="1">
      <alignment vertical="center"/>
    </xf>
    <xf numFmtId="43" fontId="12" fillId="0" borderId="24" xfId="1" applyFont="1" applyFill="1" applyBorder="1" applyAlignment="1" applyProtection="1">
      <alignment vertical="center"/>
    </xf>
    <xf numFmtId="43" fontId="12" fillId="0" borderId="101" xfId="1" applyFont="1" applyBorder="1" applyAlignment="1" applyProtection="1">
      <alignment horizontal="right" vertical="center"/>
    </xf>
    <xf numFmtId="10" fontId="16" fillId="0" borderId="102" xfId="3" applyNumberFormat="1" applyFont="1" applyBorder="1" applyAlignment="1" applyProtection="1">
      <alignment horizontal="right" vertical="center"/>
    </xf>
    <xf numFmtId="0" fontId="12" fillId="0" borderId="94" xfId="0" applyFont="1" applyBorder="1" applyAlignment="1" applyProtection="1">
      <alignment horizontal="center" vertical="center" wrapText="1"/>
    </xf>
    <xf numFmtId="0" fontId="12" fillId="0" borderId="92" xfId="0" applyFont="1" applyBorder="1" applyAlignment="1" applyProtection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92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vertical="center"/>
    </xf>
    <xf numFmtId="43" fontId="12" fillId="0" borderId="35" xfId="1" applyFont="1" applyFill="1" applyBorder="1" applyAlignment="1">
      <alignment horizontal="right" vertical="center"/>
    </xf>
    <xf numFmtId="10" fontId="12" fillId="0" borderId="35" xfId="3" applyNumberFormat="1" applyFont="1" applyFill="1" applyBorder="1" applyAlignment="1">
      <alignment horizontal="right" vertical="center"/>
    </xf>
    <xf numFmtId="0" fontId="88" fillId="0" borderId="103" xfId="126" applyFont="1" applyBorder="1" applyAlignment="1">
      <alignment horizontal="left" vertical="center"/>
    </xf>
    <xf numFmtId="0" fontId="88" fillId="0" borderId="103" xfId="126" applyFont="1" applyBorder="1" applyAlignment="1">
      <alignment horizontal="center" vertical="center"/>
    </xf>
    <xf numFmtId="175" fontId="88" fillId="0" borderId="103" xfId="1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43" fontId="12" fillId="0" borderId="9" xfId="1" applyFont="1" applyBorder="1" applyAlignment="1">
      <alignment horizontal="right" vertical="center"/>
    </xf>
    <xf numFmtId="10" fontId="12" fillId="0" borderId="9" xfId="3" applyNumberFormat="1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43" fontId="11" fillId="0" borderId="15" xfId="1" applyFont="1" applyBorder="1" applyAlignment="1">
      <alignment horizontal="right" vertical="center"/>
    </xf>
    <xf numFmtId="10" fontId="11" fillId="0" borderId="15" xfId="3" applyNumberFormat="1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/>
    </xf>
    <xf numFmtId="10" fontId="12" fillId="0" borderId="9" xfId="3" applyNumberFormat="1" applyFont="1" applyBorder="1" applyAlignment="1" applyProtection="1">
      <alignment horizontal="right" vertical="center"/>
    </xf>
    <xf numFmtId="43" fontId="12" fillId="2" borderId="28" xfId="1" applyFont="1" applyFill="1" applyBorder="1" applyAlignment="1" applyProtection="1">
      <alignment vertical="center"/>
    </xf>
    <xf numFmtId="43" fontId="12" fillId="2" borderId="29" xfId="1" applyFont="1" applyFill="1" applyBorder="1" applyAlignment="1" applyProtection="1">
      <alignment vertical="center"/>
    </xf>
    <xf numFmtId="0" fontId="6" fillId="0" borderId="28" xfId="80" applyFont="1" applyBorder="1" applyAlignment="1">
      <alignment horizontal="center" vertical="center" wrapText="1"/>
    </xf>
    <xf numFmtId="0" fontId="6" fillId="0" borderId="29" xfId="80" applyFont="1" applyBorder="1" applyAlignment="1">
      <alignment horizontal="center" vertical="center" wrapText="1"/>
    </xf>
    <xf numFmtId="3" fontId="12" fillId="0" borderId="21" xfId="80" applyNumberFormat="1" applyFont="1" applyBorder="1" applyAlignment="1">
      <alignment horizontal="center" vertical="center"/>
    </xf>
    <xf numFmtId="3" fontId="12" fillId="0" borderId="65" xfId="80" applyNumberFormat="1" applyFont="1" applyBorder="1" applyAlignment="1">
      <alignment horizontal="center" vertical="center"/>
    </xf>
    <xf numFmtId="174" fontId="79" fillId="0" borderId="23" xfId="118" applyFont="1" applyBorder="1" applyAlignment="1">
      <alignment horizontal="center" vertical="center" wrapText="1"/>
    </xf>
    <xf numFmtId="174" fontId="79" fillId="0" borderId="24" xfId="118" applyFont="1" applyBorder="1" applyAlignment="1">
      <alignment horizontal="center" vertical="center" wrapText="1"/>
    </xf>
    <xf numFmtId="174" fontId="79" fillId="0" borderId="93" xfId="118" applyFont="1" applyBorder="1" applyAlignment="1">
      <alignment horizontal="center" vertical="center" wrapText="1"/>
    </xf>
    <xf numFmtId="174" fontId="79" fillId="0" borderId="43" xfId="118" applyFont="1" applyBorder="1" applyAlignment="1">
      <alignment horizontal="center" vertical="center" wrapText="1"/>
    </xf>
    <xf numFmtId="174" fontId="79" fillId="0" borderId="0" xfId="118" applyFont="1" applyAlignment="1">
      <alignment horizontal="center" vertical="center" wrapText="1"/>
    </xf>
    <xf numFmtId="43" fontId="11" fillId="0" borderId="4" xfId="1" quotePrefix="1" applyFont="1" applyFill="1" applyBorder="1" applyAlignment="1" applyProtection="1">
      <alignment horizontal="center" vertical="center" wrapText="1"/>
    </xf>
    <xf numFmtId="43" fontId="11" fillId="0" borderId="3" xfId="1" quotePrefix="1" applyFont="1" applyFill="1" applyBorder="1" applyAlignment="1" applyProtection="1">
      <alignment horizontal="center" vertical="center" wrapText="1"/>
    </xf>
    <xf numFmtId="3" fontId="11" fillId="0" borderId="4" xfId="2" quotePrefix="1" applyNumberFormat="1" applyFont="1" applyFill="1" applyBorder="1" applyAlignment="1" applyProtection="1">
      <alignment horizontal="center" vertical="center" wrapText="1"/>
    </xf>
    <xf numFmtId="3" fontId="11" fillId="0" borderId="5" xfId="2" quotePrefix="1" applyNumberFormat="1" applyFont="1" applyFill="1" applyBorder="1" applyAlignment="1" applyProtection="1">
      <alignment horizontal="center" vertical="center" wrapText="1"/>
    </xf>
    <xf numFmtId="43" fontId="16" fillId="0" borderId="0" xfId="1" quotePrefix="1" applyFont="1" applyFill="1" applyBorder="1" applyAlignment="1" applyProtection="1">
      <alignment horizontal="left" vertical="center" wrapText="1"/>
    </xf>
    <xf numFmtId="43" fontId="16" fillId="0" borderId="14" xfId="1" quotePrefix="1" applyFont="1" applyFill="1" applyBorder="1" applyAlignment="1" applyProtection="1">
      <alignment horizontal="left" vertical="center" wrapText="1"/>
    </xf>
    <xf numFmtId="43" fontId="12" fillId="2" borderId="6" xfId="1" applyFont="1" applyFill="1" applyBorder="1" applyAlignment="1" applyProtection="1">
      <alignment horizontal="left" vertical="center"/>
    </xf>
    <xf numFmtId="43" fontId="12" fillId="2" borderId="3" xfId="1" applyFont="1" applyFill="1" applyBorder="1" applyAlignment="1" applyProtection="1">
      <alignment horizontal="left" vertical="center"/>
    </xf>
    <xf numFmtId="43" fontId="12" fillId="2" borderId="35" xfId="1" applyFont="1" applyFill="1" applyBorder="1" applyAlignment="1" applyProtection="1">
      <alignment horizontal="left" vertical="center"/>
    </xf>
    <xf numFmtId="43" fontId="12" fillId="2" borderId="6" xfId="1" applyFont="1" applyFill="1" applyBorder="1" applyAlignment="1" applyProtection="1">
      <alignment vertical="center"/>
    </xf>
    <xf numFmtId="43" fontId="12" fillId="2" borderId="3" xfId="1" applyFont="1" applyFill="1" applyBorder="1" applyAlignment="1" applyProtection="1">
      <alignment vertical="center"/>
    </xf>
    <xf numFmtId="43" fontId="12" fillId="2" borderId="11" xfId="1" applyFont="1" applyFill="1" applyBorder="1" applyAlignment="1" applyProtection="1">
      <alignment vertical="center"/>
    </xf>
    <xf numFmtId="43" fontId="12" fillId="2" borderId="35" xfId="1" applyFont="1" applyFill="1" applyBorder="1" applyAlignment="1" applyProtection="1">
      <alignment vertical="center"/>
    </xf>
    <xf numFmtId="43" fontId="14" fillId="0" borderId="0" xfId="1" applyFont="1" applyFill="1" applyBorder="1" applyAlignment="1" applyProtection="1">
      <alignment horizontal="left" vertical="center" wrapText="1"/>
    </xf>
    <xf numFmtId="43" fontId="14" fillId="0" borderId="14" xfId="1" applyFont="1" applyFill="1" applyBorder="1" applyAlignment="1" applyProtection="1">
      <alignment horizontal="left" vertical="center" wrapText="1"/>
    </xf>
    <xf numFmtId="43" fontId="12" fillId="2" borderId="18" xfId="1" applyFont="1" applyFill="1" applyBorder="1" applyAlignment="1" applyProtection="1">
      <alignment horizontal="left" vertical="center"/>
    </xf>
    <xf numFmtId="43" fontId="12" fillId="2" borderId="19" xfId="1" applyFont="1" applyFill="1" applyBorder="1" applyAlignment="1" applyProtection="1">
      <alignment horizontal="left" vertical="center"/>
    </xf>
    <xf numFmtId="43" fontId="12" fillId="2" borderId="26" xfId="1" applyFont="1" applyFill="1" applyBorder="1" applyAlignment="1" applyProtection="1">
      <alignment horizontal="left" vertical="center"/>
    </xf>
    <xf numFmtId="43" fontId="12" fillId="2" borderId="95" xfId="1" applyFont="1" applyFill="1" applyBorder="1" applyAlignment="1" applyProtection="1">
      <alignment horizontal="left" vertical="center"/>
    </xf>
    <xf numFmtId="43" fontId="6" fillId="0" borderId="28" xfId="1" applyFont="1" applyBorder="1" applyAlignment="1">
      <alignment horizontal="center" vertical="center" wrapText="1"/>
    </xf>
    <xf numFmtId="43" fontId="6" fillId="0" borderId="29" xfId="1" applyFont="1" applyBorder="1" applyAlignment="1">
      <alignment horizontal="center" vertical="center" wrapText="1"/>
    </xf>
    <xf numFmtId="43" fontId="79" fillId="0" borderId="23" xfId="1" applyFont="1" applyFill="1" applyBorder="1" applyAlignment="1">
      <alignment horizontal="center" vertical="center" wrapText="1"/>
    </xf>
    <xf numFmtId="43" fontId="79" fillId="0" borderId="24" xfId="1" applyFont="1" applyFill="1" applyBorder="1" applyAlignment="1">
      <alignment horizontal="center" vertical="center" wrapText="1"/>
    </xf>
    <xf numFmtId="43" fontId="79" fillId="0" borderId="93" xfId="1" applyFont="1" applyFill="1" applyBorder="1" applyAlignment="1">
      <alignment horizontal="center" vertical="center" wrapText="1"/>
    </xf>
    <xf numFmtId="43" fontId="79" fillId="0" borderId="43" xfId="1" applyFont="1" applyFill="1" applyBorder="1" applyAlignment="1">
      <alignment horizontal="center" vertical="center" wrapText="1"/>
    </xf>
    <xf numFmtId="43" fontId="79" fillId="0" borderId="0" xfId="1" applyFont="1" applyFill="1" applyBorder="1" applyAlignment="1">
      <alignment horizontal="center" vertical="center" wrapText="1"/>
    </xf>
    <xf numFmtId="43" fontId="12" fillId="2" borderId="11" xfId="1" applyFont="1" applyFill="1" applyBorder="1" applyAlignment="1" applyProtection="1">
      <alignment horizontal="left" vertical="center"/>
    </xf>
    <xf numFmtId="43" fontId="12" fillId="2" borderId="15" xfId="1" applyFont="1" applyFill="1" applyBorder="1" applyAlignment="1" applyProtection="1">
      <alignment vertical="center"/>
    </xf>
    <xf numFmtId="43" fontId="12" fillId="2" borderId="44" xfId="1" applyFont="1" applyFill="1" applyBorder="1" applyAlignment="1" applyProtection="1">
      <alignment vertical="center"/>
    </xf>
    <xf numFmtId="43" fontId="12" fillId="2" borderId="2" xfId="1" applyFont="1" applyFill="1" applyBorder="1" applyAlignment="1" applyProtection="1">
      <alignment vertical="center"/>
    </xf>
    <xf numFmtId="43" fontId="12" fillId="2" borderId="9" xfId="1" applyFont="1" applyFill="1" applyBorder="1" applyAlignment="1" applyProtection="1">
      <alignment vertical="center"/>
    </xf>
    <xf numFmtId="43" fontId="12" fillId="2" borderId="17" xfId="1" applyFont="1" applyFill="1" applyBorder="1" applyAlignment="1" applyProtection="1">
      <alignment vertical="center"/>
    </xf>
    <xf numFmtId="43" fontId="12" fillId="2" borderId="0" xfId="1" applyFont="1" applyFill="1" applyBorder="1" applyAlignment="1" applyProtection="1">
      <alignment vertical="center"/>
    </xf>
    <xf numFmtId="43" fontId="12" fillId="2" borderId="22" xfId="1" applyFont="1" applyFill="1" applyBorder="1" applyAlignment="1" applyProtection="1">
      <alignment vertical="center"/>
    </xf>
    <xf numFmtId="0" fontId="52" fillId="3" borderId="28" xfId="4" applyFont="1" applyFill="1" applyBorder="1" applyAlignment="1">
      <alignment horizontal="center" vertical="center"/>
    </xf>
    <xf numFmtId="0" fontId="52" fillId="3" borderId="29" xfId="4" applyFont="1" applyFill="1" applyBorder="1" applyAlignment="1">
      <alignment horizontal="center" vertical="center"/>
    </xf>
    <xf numFmtId="0" fontId="52" fillId="3" borderId="30" xfId="4" applyFont="1" applyFill="1" applyBorder="1" applyAlignment="1">
      <alignment horizontal="center" vertical="center"/>
    </xf>
    <xf numFmtId="1" fontId="12" fillId="36" borderId="28" xfId="122" applyNumberFormat="1" applyFont="1" applyFill="1" applyBorder="1" applyAlignment="1">
      <alignment horizontal="center" vertical="center"/>
    </xf>
    <xf numFmtId="1" fontId="12" fillId="36" borderId="29" xfId="122" applyNumberFormat="1" applyFont="1" applyFill="1" applyBorder="1" applyAlignment="1">
      <alignment horizontal="center" vertical="center"/>
    </xf>
    <xf numFmtId="1" fontId="12" fillId="36" borderId="30" xfId="122" applyNumberFormat="1" applyFont="1" applyFill="1" applyBorder="1" applyAlignment="1">
      <alignment horizontal="center" vertical="center"/>
    </xf>
    <xf numFmtId="177" fontId="7" fillId="36" borderId="31" xfId="4" applyNumberFormat="1" applyFont="1" applyFill="1" applyBorder="1" applyAlignment="1">
      <alignment horizontal="center" vertical="center" wrapText="1"/>
    </xf>
    <xf numFmtId="177" fontId="7" fillId="36" borderId="33" xfId="4" applyNumberFormat="1" applyFont="1" applyFill="1" applyBorder="1" applyAlignment="1">
      <alignment horizontal="center" vertical="center" wrapText="1"/>
    </xf>
    <xf numFmtId="43" fontId="7" fillId="36" borderId="31" xfId="1" applyFont="1" applyFill="1" applyBorder="1" applyAlignment="1" applyProtection="1">
      <alignment horizontal="center" vertical="center" wrapText="1"/>
    </xf>
    <xf numFmtId="43" fontId="7" fillId="36" borderId="33" xfId="1" applyFont="1" applyFill="1" applyBorder="1" applyAlignment="1" applyProtection="1">
      <alignment horizontal="center" vertical="center" wrapText="1"/>
    </xf>
    <xf numFmtId="0" fontId="7" fillId="36" borderId="31" xfId="5" applyFont="1" applyFill="1" applyBorder="1" applyAlignment="1">
      <alignment horizontal="center" vertical="center" wrapText="1"/>
    </xf>
    <xf numFmtId="0" fontId="7" fillId="36" borderId="33" xfId="5" applyFont="1" applyFill="1" applyBorder="1" applyAlignment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left" vertical="center"/>
    </xf>
    <xf numFmtId="0" fontId="15" fillId="2" borderId="3" xfId="0" quotePrefix="1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43" fontId="11" fillId="0" borderId="11" xfId="1" quotePrefix="1" applyFont="1" applyFill="1" applyBorder="1" applyAlignment="1" applyProtection="1">
      <alignment horizontal="center" vertical="center" wrapText="1"/>
    </xf>
    <xf numFmtId="43" fontId="11" fillId="0" borderId="35" xfId="1" quotePrefix="1" applyFont="1" applyFill="1" applyBorder="1" applyAlignment="1" applyProtection="1">
      <alignment horizontal="center" vertical="center" wrapText="1"/>
    </xf>
    <xf numFmtId="166" fontId="11" fillId="0" borderId="1" xfId="2" quotePrefix="1" applyNumberFormat="1" applyFont="1" applyFill="1" applyBorder="1" applyAlignment="1" applyProtection="1">
      <alignment horizontal="center" vertical="center" wrapText="1"/>
    </xf>
    <xf numFmtId="166" fontId="11" fillId="0" borderId="17" xfId="2" quotePrefix="1" applyNumberFormat="1" applyFont="1" applyFill="1" applyBorder="1" applyAlignment="1" applyProtection="1">
      <alignment horizontal="center" vertical="center" wrapText="1"/>
    </xf>
    <xf numFmtId="0" fontId="46" fillId="24" borderId="0" xfId="4" applyFont="1" applyFill="1" applyAlignment="1">
      <alignment horizontal="center" vertical="center" wrapText="1"/>
    </xf>
    <xf numFmtId="1" fontId="67" fillId="36" borderId="28" xfId="4" applyNumberFormat="1" applyFont="1" applyFill="1" applyBorder="1" applyAlignment="1">
      <alignment horizontal="center" vertical="center"/>
    </xf>
    <xf numFmtId="1" fontId="67" fillId="36" borderId="29" xfId="4" applyNumberFormat="1" applyFont="1" applyFill="1" applyBorder="1" applyAlignment="1">
      <alignment horizontal="center" vertical="center"/>
    </xf>
    <xf numFmtId="1" fontId="67" fillId="36" borderId="30" xfId="4" applyNumberFormat="1" applyFont="1" applyFill="1" applyBorder="1" applyAlignment="1">
      <alignment horizontal="center" vertical="center"/>
    </xf>
    <xf numFmtId="0" fontId="67" fillId="36" borderId="31" xfId="5" applyFont="1" applyFill="1" applyBorder="1" applyAlignment="1" applyProtection="1">
      <alignment horizontal="center" vertical="center" wrapText="1"/>
    </xf>
    <xf numFmtId="0" fontId="67" fillId="36" borderId="33" xfId="5" applyFont="1" applyFill="1" applyBorder="1" applyAlignment="1" applyProtection="1">
      <alignment horizontal="center" vertical="center" wrapText="1"/>
    </xf>
    <xf numFmtId="43" fontId="67" fillId="36" borderId="31" xfId="1" applyFont="1" applyFill="1" applyBorder="1" applyAlignment="1" applyProtection="1">
      <alignment horizontal="center" vertical="center" wrapText="1"/>
    </xf>
    <xf numFmtId="43" fontId="67" fillId="36" borderId="33" xfId="1" applyFont="1" applyFill="1" applyBorder="1" applyAlignment="1" applyProtection="1">
      <alignment horizontal="center" vertical="center" wrapText="1"/>
    </xf>
    <xf numFmtId="1" fontId="66" fillId="36" borderId="28" xfId="4" applyNumberFormat="1" applyFont="1" applyFill="1" applyBorder="1" applyAlignment="1">
      <alignment horizontal="center" vertical="center"/>
    </xf>
    <xf numFmtId="1" fontId="66" fillId="36" borderId="29" xfId="4" applyNumberFormat="1" applyFont="1" applyFill="1" applyBorder="1" applyAlignment="1">
      <alignment horizontal="center" vertical="center"/>
    </xf>
    <xf numFmtId="1" fontId="66" fillId="36" borderId="30" xfId="4" applyNumberFormat="1" applyFont="1" applyFill="1" applyBorder="1" applyAlignment="1">
      <alignment horizontal="center" vertical="center"/>
    </xf>
    <xf numFmtId="0" fontId="84" fillId="14" borderId="97" xfId="126" applyFont="1" applyFill="1" applyBorder="1" applyAlignment="1">
      <alignment horizontal="left" vertical="center"/>
    </xf>
    <xf numFmtId="0" fontId="67" fillId="0" borderId="28" xfId="0" applyFont="1" applyBorder="1" applyAlignment="1">
      <alignment horizontal="right" vertical="center" wrapText="1"/>
    </xf>
    <xf numFmtId="0" fontId="67" fillId="0" borderId="30" xfId="0" applyFont="1" applyBorder="1" applyAlignment="1">
      <alignment horizontal="right" vertical="center" wrapText="1"/>
    </xf>
    <xf numFmtId="0" fontId="67" fillId="0" borderId="0" xfId="0" applyFont="1" applyAlignment="1">
      <alignment horizontal="left" vertical="center" wrapText="1"/>
    </xf>
    <xf numFmtId="0" fontId="67" fillId="4" borderId="75" xfId="0" applyFont="1" applyFill="1" applyBorder="1" applyAlignment="1">
      <alignment horizontal="center" vertical="center" wrapText="1"/>
    </xf>
    <xf numFmtId="0" fontId="67" fillId="4" borderId="74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43" fontId="67" fillId="4" borderId="31" xfId="1" applyFont="1" applyFill="1" applyBorder="1" applyAlignment="1">
      <alignment horizontal="center" vertical="center" wrapText="1"/>
    </xf>
    <xf numFmtId="43" fontId="67" fillId="4" borderId="36" xfId="1" applyFont="1" applyFill="1" applyBorder="1" applyAlignment="1">
      <alignment horizontal="center" vertical="center" wrapText="1"/>
    </xf>
    <xf numFmtId="0" fontId="68" fillId="0" borderId="81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 wrapText="1"/>
    </xf>
    <xf numFmtId="0" fontId="71" fillId="0" borderId="28" xfId="0" applyFont="1" applyBorder="1" applyAlignment="1">
      <alignment horizontal="center" vertical="center" wrapText="1"/>
    </xf>
    <xf numFmtId="0" fontId="71" fillId="0" borderId="29" xfId="0" applyFont="1" applyBorder="1" applyAlignment="1">
      <alignment horizontal="center" vertical="center" wrapText="1"/>
    </xf>
    <xf numFmtId="0" fontId="71" fillId="0" borderId="30" xfId="0" applyFont="1" applyBorder="1" applyAlignment="1">
      <alignment horizontal="center" vertical="center" wrapText="1"/>
    </xf>
    <xf numFmtId="0" fontId="67" fillId="2" borderId="7" xfId="0" applyFont="1" applyFill="1" applyBorder="1" applyAlignment="1">
      <alignment horizontal="center" vertical="center" wrapText="1"/>
    </xf>
    <xf numFmtId="0" fontId="67" fillId="2" borderId="60" xfId="0" applyFont="1" applyFill="1" applyBorder="1" applyAlignment="1">
      <alignment horizontal="center" vertical="center" wrapText="1"/>
    </xf>
    <xf numFmtId="0" fontId="67" fillId="2" borderId="44" xfId="0" applyFont="1" applyFill="1" applyBorder="1" applyAlignment="1">
      <alignment horizontal="center" vertical="center" wrapText="1"/>
    </xf>
    <xf numFmtId="0" fontId="67" fillId="2" borderId="61" xfId="0" applyFont="1" applyFill="1" applyBorder="1" applyAlignment="1">
      <alignment horizontal="center" vertical="center" wrapText="1"/>
    </xf>
    <xf numFmtId="0" fontId="67" fillId="2" borderId="37" xfId="0" applyFont="1" applyFill="1" applyBorder="1" applyAlignment="1">
      <alignment horizontal="center" vertical="center" wrapText="1"/>
    </xf>
    <xf numFmtId="0" fontId="67" fillId="4" borderId="4" xfId="0" applyFont="1" applyFill="1" applyBorder="1" applyAlignment="1">
      <alignment horizontal="center" vertical="center" wrapText="1"/>
    </xf>
    <xf numFmtId="0" fontId="67" fillId="2" borderId="31" xfId="0" applyFont="1" applyFill="1" applyBorder="1" applyAlignment="1">
      <alignment horizontal="center" vertical="center" wrapText="1"/>
    </xf>
    <xf numFmtId="0" fontId="67" fillId="2" borderId="36" xfId="0" applyFont="1" applyFill="1" applyBorder="1" applyAlignment="1">
      <alignment horizontal="center" vertical="center" wrapText="1"/>
    </xf>
    <xf numFmtId="0" fontId="67" fillId="2" borderId="69" xfId="0" applyFont="1" applyFill="1" applyBorder="1" applyAlignment="1">
      <alignment horizontal="center" vertical="center" wrapText="1"/>
    </xf>
    <xf numFmtId="0" fontId="67" fillId="4" borderId="68" xfId="0" applyFont="1" applyFill="1" applyBorder="1" applyAlignment="1">
      <alignment horizontal="center" vertical="center" wrapText="1"/>
    </xf>
    <xf numFmtId="0" fontId="67" fillId="4" borderId="35" xfId="0" applyFont="1" applyFill="1" applyBorder="1" applyAlignment="1">
      <alignment horizontal="center" vertical="center" wrapText="1"/>
    </xf>
    <xf numFmtId="0" fontId="67" fillId="4" borderId="45" xfId="0" applyFont="1" applyFill="1" applyBorder="1" applyAlignment="1">
      <alignment horizontal="center" vertical="center" wrapText="1"/>
    </xf>
    <xf numFmtId="0" fontId="67" fillId="2" borderId="75" xfId="0" applyFont="1" applyFill="1" applyBorder="1" applyAlignment="1">
      <alignment horizontal="center" vertical="center" wrapText="1"/>
    </xf>
    <xf numFmtId="0" fontId="67" fillId="2" borderId="86" xfId="0" applyFont="1" applyFill="1" applyBorder="1" applyAlignment="1">
      <alignment horizontal="center" vertical="center" wrapText="1"/>
    </xf>
  </cellXfs>
  <cellStyles count="139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30000000}"/>
    <cellStyle name="Migliaia [0] 2 2" xfId="53" xr:uid="{00000000-0005-0000-0000-000031000000}"/>
    <cellStyle name="Migliaia [0] 2 2 2" xfId="138" xr:uid="{D347AE45-DF9D-4582-A144-B1B5F313E5D0}"/>
    <cellStyle name="Migliaia [0] 2 3" xfId="134" xr:uid="{EE33B44E-1545-4C16-B488-B8EDC7ACFDD2}"/>
    <cellStyle name="Migliaia [0] 3" xfId="54" xr:uid="{00000000-0005-0000-0000-000032000000}"/>
    <cellStyle name="Migliaia [0] 3 2" xfId="55" xr:uid="{00000000-0005-0000-0000-000033000000}"/>
    <cellStyle name="Migliaia [0] 4" xfId="56" xr:uid="{00000000-0005-0000-0000-000034000000}"/>
    <cellStyle name="Migliaia [0] 5" xfId="57" xr:uid="{00000000-0005-0000-0000-000035000000}"/>
    <cellStyle name="Migliaia [0] 6" xfId="58" xr:uid="{00000000-0005-0000-0000-000036000000}"/>
    <cellStyle name="Migliaia [0] 8 2" xfId="59" xr:uid="{00000000-0005-0000-0000-000037000000}"/>
    <cellStyle name="Migliaia 10" xfId="129" xr:uid="{C33C7766-4221-4360-916B-22A4BAD8760A}"/>
    <cellStyle name="Migliaia 11" xfId="60" xr:uid="{00000000-0005-0000-0000-000038000000}"/>
    <cellStyle name="Migliaia 2" xfId="61" xr:uid="{00000000-0005-0000-0000-000039000000}"/>
    <cellStyle name="Migliaia 2 2" xfId="62" xr:uid="{00000000-0005-0000-0000-00003A000000}"/>
    <cellStyle name="Migliaia 2 2 2" xfId="130" xr:uid="{6BBA1166-6C4F-4CB5-85C9-931E3A3DF0FD}"/>
    <cellStyle name="Migliaia 2 3" xfId="63" xr:uid="{00000000-0005-0000-0000-00003B000000}"/>
    <cellStyle name="Migliaia 2 4" xfId="64" xr:uid="{00000000-0005-0000-0000-00003C000000}"/>
    <cellStyle name="Migliaia 2 4 2" xfId="137" xr:uid="{BB49D4DF-93D2-445A-87E0-05C6E9F8CC0C}"/>
    <cellStyle name="Migliaia 2 5" xfId="131" xr:uid="{7132D4DC-325F-479E-B607-B16BC1559D30}"/>
    <cellStyle name="Migliaia 2_AOTS_Organizzazione_31-12-2011" xfId="65" xr:uid="{00000000-0005-0000-0000-00003D000000}"/>
    <cellStyle name="Migliaia 3" xfId="66" xr:uid="{00000000-0005-0000-0000-00003E000000}"/>
    <cellStyle name="Migliaia 3 2" xfId="67" xr:uid="{00000000-0005-0000-0000-00003F000000}"/>
    <cellStyle name="Migliaia 3_AOTS_Organizzazione_31-12-2011" xfId="68" xr:uid="{00000000-0005-0000-0000-000040000000}"/>
    <cellStyle name="Migliaia 4" xfId="69" xr:uid="{00000000-0005-0000-0000-000041000000}"/>
    <cellStyle name="Migliaia 4 2" xfId="70" xr:uid="{00000000-0005-0000-0000-000042000000}"/>
    <cellStyle name="Migliaia 5" xfId="71" xr:uid="{00000000-0005-0000-0000-000043000000}"/>
    <cellStyle name="Migliaia 6" xfId="72" xr:uid="{00000000-0005-0000-0000-000044000000}"/>
    <cellStyle name="Migliaia 6 2" xfId="119" xr:uid="{00000000-0005-0000-0000-000045000000}"/>
    <cellStyle name="Migliaia 6 2 2" xfId="121" xr:uid="{911EDB05-C99A-47F4-9EE5-011181580DB8}"/>
    <cellStyle name="Migliaia 7" xfId="73" xr:uid="{00000000-0005-0000-0000-000046000000}"/>
    <cellStyle name="Migliaia 8" xfId="74" xr:uid="{00000000-0005-0000-0000-000047000000}"/>
    <cellStyle name="Migliaia 9" xfId="116" xr:uid="{00000000-0005-0000-0000-000048000000}"/>
    <cellStyle name="Migliaia 9 2" xfId="75" xr:uid="{00000000-0005-0000-0000-000049000000}"/>
    <cellStyle name="Migliaia 9 3" xfId="123" xr:uid="{D91320F3-EFAF-4400-8A89-29E6AFEDBAEE}"/>
    <cellStyle name="Migliaia_Mattone CE_Budget 2008 (v. 0.5 del 12.02.2008) 2" xfId="125" xr:uid="{5F4FA7B3-AA85-4BB3-B212-EB156CD0E659}"/>
    <cellStyle name="Neutrale 2" xfId="76" xr:uid="{00000000-0005-0000-0000-00004A000000}"/>
    <cellStyle name="Normal 12" xfId="117" xr:uid="{00000000-0005-0000-0000-00004B000000}"/>
    <cellStyle name="Normal 2" xfId="77" xr:uid="{00000000-0005-0000-0000-00004C000000}"/>
    <cellStyle name="Normal_all7_pdc" xfId="78" xr:uid="{00000000-0005-0000-0000-00004D000000}"/>
    <cellStyle name="Normal_Sheet1 2" xfId="5" xr:uid="{00000000-0005-0000-0000-00004E000000}"/>
    <cellStyle name="Normale" xfId="0" builtinId="0"/>
    <cellStyle name="Normale 10" xfId="128" xr:uid="{CA40E66A-6182-4CFE-AE66-25F7BAAA546A}"/>
    <cellStyle name="Normale 2" xfId="79" xr:uid="{00000000-0005-0000-0000-000050000000}"/>
    <cellStyle name="Normale 2 2" xfId="80" xr:uid="{00000000-0005-0000-0000-000051000000}"/>
    <cellStyle name="Normale 2 2 2" xfId="132" xr:uid="{74FF96A9-3D99-4823-BC66-4D4471B5900C}"/>
    <cellStyle name="Normale 2 2 2 2" xfId="136" xr:uid="{A874E18D-7CDE-4C3C-ABDB-D510D56BF9F6}"/>
    <cellStyle name="Normale 2 2 3" xfId="135" xr:uid="{A9E057AF-A206-4179-9541-06FDB560F6C3}"/>
    <cellStyle name="Normale 2 3" xfId="133" xr:uid="{EA0DC0DC-5E17-49A4-B9B6-0D2EF24449BF}"/>
    <cellStyle name="Normale 2_1 BILANCIO AOU" xfId="81" xr:uid="{00000000-0005-0000-0000-000052000000}"/>
    <cellStyle name="Normale 3" xfId="82" xr:uid="{00000000-0005-0000-0000-000053000000}"/>
    <cellStyle name="Normale 3 2" xfId="83" xr:uid="{00000000-0005-0000-0000-000054000000}"/>
    <cellStyle name="Normale 3 3" xfId="84" xr:uid="{00000000-0005-0000-0000-000055000000}"/>
    <cellStyle name="Normale 4" xfId="85" xr:uid="{00000000-0005-0000-0000-000056000000}"/>
    <cellStyle name="Normale 5" xfId="86" xr:uid="{00000000-0005-0000-0000-000057000000}"/>
    <cellStyle name="Normale 6" xfId="87" xr:uid="{00000000-0005-0000-0000-000058000000}"/>
    <cellStyle name="Normale 6 2" xfId="88" xr:uid="{00000000-0005-0000-0000-000059000000}"/>
    <cellStyle name="Normale 7" xfId="89" xr:uid="{00000000-0005-0000-0000-00005A000000}"/>
    <cellStyle name="Normale 7 2" xfId="90" xr:uid="{00000000-0005-0000-0000-00005B000000}"/>
    <cellStyle name="Normale 7 3" xfId="120" xr:uid="{00000000-0005-0000-0000-00005C000000}"/>
    <cellStyle name="Normale 7 3 2" xfId="124" xr:uid="{3300AFF7-19C7-4D99-BA1C-3BE9ED687C53}"/>
    <cellStyle name="Normale 7_Allegati 1-2def" xfId="91" xr:uid="{00000000-0005-0000-0000-00005D000000}"/>
    <cellStyle name="Normale 8" xfId="92" xr:uid="{00000000-0005-0000-0000-00005E000000}"/>
    <cellStyle name="Normale 9" xfId="93" xr:uid="{00000000-0005-0000-0000-00005F000000}"/>
    <cellStyle name="Normale_All7_piano dei conti" xfId="6" xr:uid="{00000000-0005-0000-0000-000060000000}"/>
    <cellStyle name="Normale_FLUSSI FINANZIARI" xfId="126" xr:uid="{3C8337CF-10A8-44F4-9601-0628613115EA}"/>
    <cellStyle name="Normale_Mattone CE_Budget 2008 (v. 0.5 del 12.02.2008) 2" xfId="4" xr:uid="{00000000-0005-0000-0000-000061000000}"/>
    <cellStyle name="Normale_Mattone CE_Budget 2008 (v. 0.5 del 12.02.2008) 2 2" xfId="122" xr:uid="{B60F6551-1E06-437A-859B-AFF551A8EB0C}"/>
    <cellStyle name="Normale_modelloDCF2004bottoni" xfId="127" xr:uid="{7A5D8F53-1CD7-4378-AEDE-2B9CEE5724AF}"/>
    <cellStyle name="Nota 2" xfId="94" xr:uid="{00000000-0005-0000-0000-000062000000}"/>
    <cellStyle name="Output 2" xfId="95" xr:uid="{00000000-0005-0000-0000-000063000000}"/>
    <cellStyle name="Percent 2" xfId="96" xr:uid="{00000000-0005-0000-0000-000064000000}"/>
    <cellStyle name="Percent 3" xfId="97" xr:uid="{00000000-0005-0000-0000-000065000000}"/>
    <cellStyle name="Percentuale" xfId="3" builtinId="5"/>
    <cellStyle name="Percentuale 2" xfId="98" xr:uid="{00000000-0005-0000-0000-000067000000}"/>
    <cellStyle name="Percentuale 2 2" xfId="99" xr:uid="{00000000-0005-0000-0000-000068000000}"/>
    <cellStyle name="Percentuale 2 3" xfId="100" xr:uid="{00000000-0005-0000-0000-000069000000}"/>
    <cellStyle name="Percentuale 4" xfId="101" xr:uid="{00000000-0005-0000-0000-00006A000000}"/>
    <cellStyle name="SAS FM Row drillable header" xfId="102" xr:uid="{00000000-0005-0000-0000-00006B000000}"/>
    <cellStyle name="SAS FM Row header" xfId="103" xr:uid="{00000000-0005-0000-0000-00006C000000}"/>
    <cellStyle name="Testo avviso 2" xfId="104" xr:uid="{00000000-0005-0000-0000-00006D000000}"/>
    <cellStyle name="Testo descrittivo 2" xfId="105" xr:uid="{00000000-0005-0000-0000-00006E000000}"/>
    <cellStyle name="Titolo 1 2" xfId="106" xr:uid="{00000000-0005-0000-0000-00006F000000}"/>
    <cellStyle name="Titolo 2 2" xfId="107" xr:uid="{00000000-0005-0000-0000-000070000000}"/>
    <cellStyle name="Titolo 3 2" xfId="108" xr:uid="{00000000-0005-0000-0000-000071000000}"/>
    <cellStyle name="Titolo 4 2" xfId="109" xr:uid="{00000000-0005-0000-0000-000072000000}"/>
    <cellStyle name="Titolo 5" xfId="110" xr:uid="{00000000-0005-0000-0000-000073000000}"/>
    <cellStyle name="Titolo 6" xfId="118" xr:uid="{00000000-0005-0000-0000-000074000000}"/>
    <cellStyle name="Totale 2" xfId="111" xr:uid="{00000000-0005-0000-0000-000075000000}"/>
    <cellStyle name="Valore non valido 2" xfId="112" xr:uid="{00000000-0005-0000-0000-000076000000}"/>
    <cellStyle name="Valore valido 2" xfId="113" xr:uid="{00000000-0005-0000-0000-000077000000}"/>
    <cellStyle name="Valuta (0)_% Attrezzature ed Edilizia" xfId="114" xr:uid="{00000000-0005-0000-0000-000078000000}"/>
    <cellStyle name="Valuta 2" xfId="115" xr:uid="{00000000-0005-0000-0000-000079000000}"/>
  </cellStyles>
  <dxfs count="0"/>
  <tableStyles count="0" defaultTableStyle="TableStyleMedium2" defaultPivotStyle="PivotStyleLight16"/>
  <colors>
    <mruColors>
      <color rgb="FFCCFFCC"/>
      <color rgb="FFCC99FF"/>
      <color rgb="FF66FF33"/>
      <color rgb="FFFF99FF"/>
      <color rgb="FF00FFFF"/>
      <color rgb="FFCCEC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RUE-Economico-Finanziario\118\NUOVO%20PIANO%20DEI%20CONTI%202018\Documenti%20ufficiali%20del%209%20maggio%202019\Allegato%201_%20CE_08.02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zione-amministrativa/Direzione%20di%20Ragioneria/BachecaG/BIL19/chiusura/Bilancio_2019_r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Modello CE"/>
      <sheetName val="Raccordo CE old new"/>
    </sheetNames>
    <sheetDataSet>
      <sheetData sheetId="0"/>
      <sheetData sheetId="1">
        <row r="5">
          <cell r="F5" t="str">
            <v>A)  Valore della produzione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SP"/>
      <sheetName val="SP Min"/>
      <sheetName val="Alimentazione SP A"/>
      <sheetName val="Alimentazione SP P"/>
      <sheetName val="Schema CE"/>
      <sheetName val="CE Min"/>
      <sheetName val="Alimentazione CE Ricavi"/>
      <sheetName val="Alimentazione CE Costi"/>
      <sheetName val="Alimentazione Rag"/>
      <sheetName val="Rendiconto finanziario"/>
      <sheetName val="13 Contr."/>
      <sheetName val="14.a Ricavi infragruppo"/>
      <sheetName val="14.b Costi infragruppo "/>
      <sheetName val="racc. util costi ricavi Ric"/>
    </sheetNames>
    <sheetDataSet>
      <sheetData sheetId="0"/>
      <sheetData sheetId="1"/>
      <sheetData sheetId="2"/>
      <sheetData sheetId="3">
        <row r="86">
          <cell r="H86">
            <v>257733</v>
          </cell>
          <cell r="I86">
            <v>257733</v>
          </cell>
        </row>
        <row r="90">
          <cell r="H90">
            <v>2304206</v>
          </cell>
          <cell r="I90">
            <v>2266889</v>
          </cell>
        </row>
        <row r="104">
          <cell r="H104">
            <v>94177</v>
          </cell>
          <cell r="I104">
            <v>94177</v>
          </cell>
        </row>
        <row r="109">
          <cell r="H109">
            <v>177259</v>
          </cell>
          <cell r="I109">
            <v>220056</v>
          </cell>
        </row>
      </sheetData>
      <sheetData sheetId="4"/>
      <sheetData sheetId="5"/>
      <sheetData sheetId="6"/>
      <sheetData sheetId="7">
        <row r="729">
          <cell r="H729">
            <v>0</v>
          </cell>
        </row>
        <row r="730">
          <cell r="H730">
            <v>0</v>
          </cell>
        </row>
        <row r="731">
          <cell r="H731">
            <v>0</v>
          </cell>
        </row>
        <row r="732">
          <cell r="H732">
            <v>0</v>
          </cell>
        </row>
        <row r="733">
          <cell r="H733">
            <v>0</v>
          </cell>
        </row>
        <row r="734">
          <cell r="H734">
            <v>0</v>
          </cell>
        </row>
        <row r="735">
          <cell r="H735">
            <v>0</v>
          </cell>
        </row>
        <row r="736">
          <cell r="H736">
            <v>0</v>
          </cell>
        </row>
        <row r="737">
          <cell r="H737">
            <v>0</v>
          </cell>
        </row>
        <row r="738">
          <cell r="H738">
            <v>0</v>
          </cell>
        </row>
        <row r="739">
          <cell r="H739">
            <v>0</v>
          </cell>
        </row>
        <row r="740">
          <cell r="H740">
            <v>0</v>
          </cell>
        </row>
        <row r="741">
          <cell r="H741">
            <v>0</v>
          </cell>
        </row>
        <row r="742">
          <cell r="H742">
            <v>0</v>
          </cell>
        </row>
        <row r="743">
          <cell r="H743">
            <v>0</v>
          </cell>
        </row>
        <row r="744">
          <cell r="H744">
            <v>0</v>
          </cell>
        </row>
        <row r="745">
          <cell r="H745">
            <v>0</v>
          </cell>
        </row>
        <row r="746">
          <cell r="H746">
            <v>0</v>
          </cell>
        </row>
        <row r="747">
          <cell r="H747">
            <v>0</v>
          </cell>
        </row>
        <row r="748">
          <cell r="H748">
            <v>0</v>
          </cell>
        </row>
        <row r="749">
          <cell r="H749">
            <v>0</v>
          </cell>
        </row>
        <row r="750">
          <cell r="H750">
            <v>0</v>
          </cell>
        </row>
        <row r="751">
          <cell r="H751">
            <v>0</v>
          </cell>
        </row>
        <row r="752">
          <cell r="H752">
            <v>0</v>
          </cell>
        </row>
        <row r="753">
          <cell r="H753">
            <v>0</v>
          </cell>
        </row>
        <row r="754">
          <cell r="H754">
            <v>0</v>
          </cell>
        </row>
        <row r="755">
          <cell r="H755">
            <v>0</v>
          </cell>
        </row>
        <row r="756">
          <cell r="H756">
            <v>0</v>
          </cell>
        </row>
        <row r="757">
          <cell r="H757">
            <v>0</v>
          </cell>
        </row>
        <row r="758">
          <cell r="H758">
            <v>0</v>
          </cell>
        </row>
        <row r="759">
          <cell r="H759">
            <v>0</v>
          </cell>
        </row>
        <row r="760">
          <cell r="H760">
            <v>0</v>
          </cell>
        </row>
        <row r="761">
          <cell r="H761">
            <v>0</v>
          </cell>
        </row>
        <row r="762">
          <cell r="H762">
            <v>0</v>
          </cell>
        </row>
        <row r="763">
          <cell r="H763">
            <v>0</v>
          </cell>
        </row>
        <row r="764">
          <cell r="H764">
            <v>0</v>
          </cell>
        </row>
        <row r="765">
          <cell r="H765">
            <v>0</v>
          </cell>
        </row>
        <row r="766">
          <cell r="H766">
            <v>0</v>
          </cell>
        </row>
        <row r="767">
          <cell r="H767">
            <v>0</v>
          </cell>
        </row>
        <row r="768">
          <cell r="H768">
            <v>0</v>
          </cell>
        </row>
        <row r="769">
          <cell r="H769">
            <v>0</v>
          </cell>
        </row>
        <row r="770">
          <cell r="H770">
            <v>86742</v>
          </cell>
        </row>
        <row r="771">
          <cell r="H771">
            <v>0</v>
          </cell>
        </row>
        <row r="772">
          <cell r="H772">
            <v>0</v>
          </cell>
        </row>
        <row r="773">
          <cell r="H773">
            <v>0</v>
          </cell>
        </row>
        <row r="774">
          <cell r="H774">
            <v>0</v>
          </cell>
        </row>
        <row r="775">
          <cell r="H775">
            <v>0</v>
          </cell>
        </row>
        <row r="776">
          <cell r="H776">
            <v>0</v>
          </cell>
        </row>
        <row r="777">
          <cell r="H777">
            <v>0</v>
          </cell>
        </row>
        <row r="778">
          <cell r="H778">
            <v>0</v>
          </cell>
        </row>
        <row r="779">
          <cell r="H779">
            <v>0</v>
          </cell>
        </row>
        <row r="780">
          <cell r="H780">
            <v>0</v>
          </cell>
        </row>
        <row r="781">
          <cell r="H781">
            <v>0</v>
          </cell>
        </row>
        <row r="782">
          <cell r="H782">
            <v>0</v>
          </cell>
        </row>
        <row r="783">
          <cell r="H783">
            <v>0</v>
          </cell>
        </row>
        <row r="784">
          <cell r="H784">
            <v>0</v>
          </cell>
        </row>
        <row r="785">
          <cell r="H785">
            <v>0</v>
          </cell>
        </row>
        <row r="786">
          <cell r="H786">
            <v>0</v>
          </cell>
        </row>
        <row r="787">
          <cell r="H787">
            <v>3952</v>
          </cell>
        </row>
        <row r="788">
          <cell r="H788">
            <v>0</v>
          </cell>
        </row>
        <row r="789">
          <cell r="H789">
            <v>0</v>
          </cell>
        </row>
        <row r="790">
          <cell r="H790">
            <v>0</v>
          </cell>
        </row>
        <row r="791">
          <cell r="H791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7EA2-3630-4E25-BCE9-EACF78A9671A}">
  <dimension ref="A1:T284"/>
  <sheetViews>
    <sheetView topLeftCell="A124" zoomScaleNormal="100" workbookViewId="0">
      <selection activeCell="I129" sqref="I129"/>
    </sheetView>
  </sheetViews>
  <sheetFormatPr defaultColWidth="9.140625" defaultRowHeight="12.75"/>
  <cols>
    <col min="1" max="2" width="3.42578125" style="539" customWidth="1"/>
    <col min="3" max="4" width="2.7109375" style="539" customWidth="1"/>
    <col min="5" max="5" width="3.42578125" style="539" customWidth="1"/>
    <col min="6" max="6" width="40.7109375" style="412" customWidth="1"/>
    <col min="7" max="7" width="11.42578125" style="444" customWidth="1"/>
    <col min="8" max="8" width="12" style="444" bestFit="1" customWidth="1"/>
    <col min="9" max="9" width="13.85546875" style="537" customWidth="1"/>
    <col min="10" max="11" width="12.140625" style="537" customWidth="1"/>
    <col min="12" max="12" width="9" style="538" customWidth="1"/>
    <col min="13" max="13" width="9.140625" style="412"/>
    <col min="14" max="14" width="13.85546875" style="412" bestFit="1" customWidth="1"/>
    <col min="15" max="16" width="9.140625" style="412"/>
    <col min="17" max="17" width="12.7109375" style="412" bestFit="1" customWidth="1"/>
    <col min="18" max="18" width="9.140625" style="412"/>
    <col min="19" max="19" width="10.85546875" style="412" bestFit="1" customWidth="1"/>
    <col min="20" max="16384" width="9.140625" style="412"/>
  </cols>
  <sheetData>
    <row r="1" spans="1:20" ht="32.25" customHeight="1" thickBot="1">
      <c r="A1" s="989" t="s">
        <v>2173</v>
      </c>
      <c r="B1" s="990"/>
      <c r="C1" s="990"/>
      <c r="D1" s="990"/>
      <c r="E1" s="990"/>
      <c r="F1" s="990"/>
      <c r="G1" s="990"/>
      <c r="H1" s="990"/>
      <c r="I1" s="990"/>
      <c r="J1" s="990"/>
      <c r="K1" s="991" t="s">
        <v>2174</v>
      </c>
      <c r="L1" s="992"/>
    </row>
    <row r="2" spans="1:20" ht="7.5" customHeight="1" thickBot="1">
      <c r="A2" s="413"/>
      <c r="B2" s="413"/>
      <c r="C2" s="413"/>
      <c r="D2" s="413"/>
      <c r="E2" s="413"/>
      <c r="F2" s="414"/>
      <c r="G2" s="415"/>
      <c r="H2" s="415"/>
      <c r="I2" s="416"/>
      <c r="J2" s="417"/>
      <c r="K2" s="418"/>
      <c r="L2" s="419"/>
    </row>
    <row r="3" spans="1:20" ht="13.15" customHeight="1">
      <c r="A3" s="993" t="s">
        <v>2119</v>
      </c>
      <c r="B3" s="994"/>
      <c r="C3" s="994"/>
      <c r="D3" s="994"/>
      <c r="E3" s="994"/>
      <c r="F3" s="994"/>
      <c r="G3" s="994"/>
      <c r="H3" s="994"/>
      <c r="I3" s="998" t="s">
        <v>2175</v>
      </c>
      <c r="J3" s="998" t="s">
        <v>2176</v>
      </c>
      <c r="K3" s="1000" t="s">
        <v>2177</v>
      </c>
      <c r="L3" s="1001"/>
    </row>
    <row r="4" spans="1:20" ht="39.75" customHeight="1">
      <c r="A4" s="995"/>
      <c r="B4" s="996"/>
      <c r="C4" s="996"/>
      <c r="D4" s="996"/>
      <c r="E4" s="996"/>
      <c r="F4" s="996"/>
      <c r="G4" s="997"/>
      <c r="H4" s="996"/>
      <c r="I4" s="999"/>
      <c r="J4" s="999"/>
      <c r="K4" s="420" t="s">
        <v>2</v>
      </c>
      <c r="L4" s="421" t="s">
        <v>3</v>
      </c>
    </row>
    <row r="5" spans="1:20">
      <c r="A5" s="422"/>
      <c r="B5" s="423"/>
      <c r="C5" s="423"/>
      <c r="D5" s="423"/>
      <c r="E5" s="423"/>
      <c r="F5" s="424"/>
      <c r="G5" s="425"/>
      <c r="H5" s="426"/>
      <c r="I5" s="427"/>
      <c r="J5" s="427"/>
      <c r="K5" s="427"/>
      <c r="L5" s="428"/>
    </row>
    <row r="6" spans="1:20" s="436" customFormat="1" ht="11.25">
      <c r="A6" s="429" t="s">
        <v>4</v>
      </c>
      <c r="B6" s="153" t="s">
        <v>2178</v>
      </c>
      <c r="C6" s="430"/>
      <c r="D6" s="430"/>
      <c r="E6" s="430"/>
      <c r="F6" s="431"/>
      <c r="G6" s="432"/>
      <c r="H6" s="432"/>
      <c r="I6" s="433"/>
      <c r="J6" s="434"/>
      <c r="K6" s="434"/>
      <c r="L6" s="435"/>
    </row>
    <row r="7" spans="1:20" s="436" customFormat="1" ht="11.25">
      <c r="A7" s="437"/>
      <c r="B7" s="430" t="s">
        <v>123</v>
      </c>
      <c r="C7" s="438" t="s">
        <v>2179</v>
      </c>
      <c r="D7" s="430"/>
      <c r="E7" s="430"/>
      <c r="F7" s="431"/>
      <c r="G7" s="432"/>
      <c r="H7" s="432"/>
      <c r="I7" s="433">
        <f>SUM(I8:I12)</f>
        <v>8509</v>
      </c>
      <c r="J7" s="433">
        <f>SUM(J8:J12)</f>
        <v>823</v>
      </c>
      <c r="K7" s="163">
        <f>+I7-J7</f>
        <v>7686</v>
      </c>
      <c r="L7" s="435">
        <f>IF(J7=0,"-    ",K7/J7)</f>
        <v>9.3390036452004868</v>
      </c>
    </row>
    <row r="8" spans="1:20" s="444" customFormat="1" ht="11.25">
      <c r="A8" s="429"/>
      <c r="B8" s="430"/>
      <c r="C8" s="439" t="s">
        <v>86</v>
      </c>
      <c r="D8" s="149" t="s">
        <v>2180</v>
      </c>
      <c r="E8" s="430"/>
      <c r="F8" s="440"/>
      <c r="G8" s="441"/>
      <c r="H8" s="441"/>
      <c r="I8" s="442">
        <f>ROUND(+'SP Min'!D32-'SP Min'!D54,0)</f>
        <v>0</v>
      </c>
      <c r="J8" s="442">
        <f>ROUND(+'SP Min'!E32-'SP Min'!E54,0)</f>
        <v>0</v>
      </c>
      <c r="K8" s="163">
        <f t="shared" ref="K8:K37" si="0">+I8-J8</f>
        <v>0</v>
      </c>
      <c r="L8" s="443" t="str">
        <f t="shared" ref="L8:L37" si="1">IF(J8=0,"-    ",K8/J8)</f>
        <v xml:space="preserve">-    </v>
      </c>
    </row>
    <row r="9" spans="1:20" s="444" customFormat="1" ht="11.25">
      <c r="A9" s="445"/>
      <c r="B9" s="430"/>
      <c r="C9" s="439" t="s">
        <v>88</v>
      </c>
      <c r="D9" s="149" t="s">
        <v>2181</v>
      </c>
      <c r="E9" s="430"/>
      <c r="F9" s="446"/>
      <c r="G9" s="441"/>
      <c r="H9" s="441"/>
      <c r="I9" s="447">
        <f>ROUND(+'SP Min'!D35-'SP Min'!D55,0)</f>
        <v>0</v>
      </c>
      <c r="J9" s="447">
        <f>ROUND(+'SP Min'!E35-'SP Min'!E55,0)</f>
        <v>0</v>
      </c>
      <c r="K9" s="163">
        <f t="shared" si="0"/>
        <v>0</v>
      </c>
      <c r="L9" s="443" t="str">
        <f t="shared" si="1"/>
        <v xml:space="preserve">-    </v>
      </c>
    </row>
    <row r="10" spans="1:20" s="444" customFormat="1" ht="11.25">
      <c r="A10" s="445"/>
      <c r="B10" s="430"/>
      <c r="C10" s="439" t="s">
        <v>116</v>
      </c>
      <c r="D10" s="149" t="s">
        <v>2182</v>
      </c>
      <c r="E10" s="430"/>
      <c r="F10" s="446"/>
      <c r="G10" s="441"/>
      <c r="H10" s="441"/>
      <c r="I10" s="447">
        <f>ROUND(+'SP Min'!D38-'SP Min'!D56,0)</f>
        <v>0</v>
      </c>
      <c r="J10" s="447">
        <f>ROUND(+'SP Min'!E38-'SP Min'!E56,0)</f>
        <v>0</v>
      </c>
      <c r="K10" s="163">
        <f t="shared" si="0"/>
        <v>0</v>
      </c>
      <c r="L10" s="443" t="str">
        <f t="shared" si="1"/>
        <v xml:space="preserve">-    </v>
      </c>
      <c r="Q10" s="448"/>
      <c r="R10" s="448"/>
      <c r="S10" s="448"/>
      <c r="T10" s="448"/>
    </row>
    <row r="11" spans="1:20" s="444" customFormat="1" ht="11.25">
      <c r="A11" s="445"/>
      <c r="B11" s="430"/>
      <c r="C11" s="439" t="s">
        <v>2183</v>
      </c>
      <c r="D11" s="149" t="s">
        <v>2184</v>
      </c>
      <c r="E11" s="430"/>
      <c r="F11" s="446"/>
      <c r="G11" s="441"/>
      <c r="H11" s="441"/>
      <c r="I11" s="447">
        <f>ROUND(+'SP Min'!D43,0)</f>
        <v>0</v>
      </c>
      <c r="J11" s="447">
        <f>ROUND(+'SP Min'!E43,0)</f>
        <v>0</v>
      </c>
      <c r="K11" s="163">
        <f t="shared" si="0"/>
        <v>0</v>
      </c>
      <c r="L11" s="443" t="str">
        <f t="shared" si="1"/>
        <v xml:space="preserve">-    </v>
      </c>
      <c r="Q11" s="448"/>
      <c r="R11" s="448"/>
      <c r="S11" s="448"/>
      <c r="T11" s="448"/>
    </row>
    <row r="12" spans="1:20" s="444" customFormat="1" ht="11.25">
      <c r="A12" s="445"/>
      <c r="B12" s="430"/>
      <c r="C12" s="439" t="s">
        <v>2185</v>
      </c>
      <c r="D12" s="149" t="s">
        <v>2186</v>
      </c>
      <c r="E12" s="430"/>
      <c r="F12" s="446"/>
      <c r="G12" s="441"/>
      <c r="H12" s="441"/>
      <c r="I12" s="447">
        <f>ROUND(+'SP Min'!D44-'SP Min'!D57,0)</f>
        <v>8509</v>
      </c>
      <c r="J12" s="447">
        <f>ROUND(+'SP Min'!E44-'SP Min'!E57,0)</f>
        <v>823</v>
      </c>
      <c r="K12" s="163">
        <f t="shared" si="0"/>
        <v>7686</v>
      </c>
      <c r="L12" s="443">
        <f t="shared" si="1"/>
        <v>9.3390036452004868</v>
      </c>
      <c r="Q12" s="448"/>
      <c r="R12" s="448"/>
      <c r="S12" s="448"/>
      <c r="T12" s="448"/>
    </row>
    <row r="13" spans="1:20" s="436" customFormat="1" ht="11.25">
      <c r="A13" s="437"/>
      <c r="B13" s="430" t="s">
        <v>124</v>
      </c>
      <c r="C13" s="449" t="s">
        <v>2187</v>
      </c>
      <c r="D13" s="430"/>
      <c r="E13" s="430"/>
      <c r="F13" s="431"/>
      <c r="G13" s="432"/>
      <c r="H13" s="432"/>
      <c r="I13" s="450">
        <f>I14+I17+SUM(I20:I26)</f>
        <v>25407403</v>
      </c>
      <c r="J13" s="450">
        <f>J14+J17+SUM(J20:J26)</f>
        <v>25603593</v>
      </c>
      <c r="K13" s="163">
        <f t="shared" si="0"/>
        <v>-196190</v>
      </c>
      <c r="L13" s="435">
        <f t="shared" si="1"/>
        <v>-7.6625964176199801E-3</v>
      </c>
      <c r="Q13" s="451"/>
      <c r="R13" s="451"/>
      <c r="S13" s="451"/>
      <c r="T13" s="451"/>
    </row>
    <row r="14" spans="1:20" s="444" customFormat="1" ht="11.25">
      <c r="A14" s="429"/>
      <c r="B14" s="430"/>
      <c r="C14" s="439" t="s">
        <v>86</v>
      </c>
      <c r="D14" s="149" t="s">
        <v>2188</v>
      </c>
      <c r="E14" s="439"/>
      <c r="F14" s="452"/>
      <c r="G14" s="441"/>
      <c r="H14" s="441"/>
      <c r="I14" s="447">
        <f>SUM(I15:I16)</f>
        <v>0</v>
      </c>
      <c r="J14" s="447">
        <f>SUM(J15:J16)</f>
        <v>0</v>
      </c>
      <c r="K14" s="163">
        <f t="shared" si="0"/>
        <v>0</v>
      </c>
      <c r="L14" s="435" t="str">
        <f t="shared" si="1"/>
        <v xml:space="preserve">-    </v>
      </c>
      <c r="Q14" s="448"/>
      <c r="R14" s="448"/>
      <c r="S14" s="448"/>
      <c r="T14" s="448"/>
    </row>
    <row r="15" spans="1:20" s="459" customFormat="1" ht="11.25">
      <c r="A15" s="453"/>
      <c r="B15" s="454"/>
      <c r="C15" s="455"/>
      <c r="D15" s="455" t="s">
        <v>2189</v>
      </c>
      <c r="E15" s="456" t="s">
        <v>2190</v>
      </c>
      <c r="F15" s="457"/>
      <c r="G15" s="458"/>
      <c r="H15" s="458"/>
      <c r="I15" s="442">
        <f>ROUND(+'SP Min'!D60-'Alimentazione SP P'!H55,0)</f>
        <v>0</v>
      </c>
      <c r="J15" s="442">
        <f>ROUND(+'SP Min'!E60-'Alimentazione SP P'!I55,0)</f>
        <v>0</v>
      </c>
      <c r="K15" s="163">
        <f t="shared" si="0"/>
        <v>0</v>
      </c>
      <c r="L15" s="435" t="str">
        <f t="shared" si="1"/>
        <v xml:space="preserve">-    </v>
      </c>
      <c r="Q15" s="460"/>
      <c r="R15" s="460"/>
      <c r="S15" s="460"/>
      <c r="T15" s="460"/>
    </row>
    <row r="16" spans="1:20" s="459" customFormat="1" ht="11.25">
      <c r="A16" s="453"/>
      <c r="B16" s="454"/>
      <c r="C16" s="455"/>
      <c r="D16" s="455" t="s">
        <v>2191</v>
      </c>
      <c r="E16" s="456" t="s">
        <v>2192</v>
      </c>
      <c r="F16" s="452"/>
      <c r="G16" s="458"/>
      <c r="H16" s="458"/>
      <c r="I16" s="442">
        <f>ROUND(+'SP Min'!D61-'Alimentazione SP P'!H56,0)</f>
        <v>0</v>
      </c>
      <c r="J16" s="442">
        <f>ROUND(+'SP Min'!E61-'Alimentazione SP P'!I56,0)</f>
        <v>0</v>
      </c>
      <c r="K16" s="163">
        <f t="shared" si="0"/>
        <v>0</v>
      </c>
      <c r="L16" s="435" t="str">
        <f t="shared" si="1"/>
        <v xml:space="preserve">-    </v>
      </c>
      <c r="Q16" s="460"/>
      <c r="R16" s="460"/>
      <c r="S16" s="460"/>
      <c r="T16" s="460"/>
    </row>
    <row r="17" spans="1:20" s="444" customFormat="1" ht="11.25">
      <c r="A17" s="429"/>
      <c r="B17" s="430"/>
      <c r="C17" s="439" t="s">
        <v>88</v>
      </c>
      <c r="D17" s="156" t="s">
        <v>2193</v>
      </c>
      <c r="E17" s="430"/>
      <c r="F17" s="446"/>
      <c r="G17" s="441"/>
      <c r="H17" s="441"/>
      <c r="I17" s="447">
        <f>SUM(I18:I19)</f>
        <v>16294852</v>
      </c>
      <c r="J17" s="447">
        <f>SUM(J18:J19)</f>
        <v>17092092</v>
      </c>
      <c r="K17" s="163">
        <f t="shared" si="0"/>
        <v>-797240</v>
      </c>
      <c r="L17" s="443">
        <f t="shared" si="1"/>
        <v>-4.6643792930672265E-2</v>
      </c>
      <c r="Q17" s="448"/>
      <c r="R17" s="448"/>
      <c r="S17" s="448"/>
      <c r="T17" s="448"/>
    </row>
    <row r="18" spans="1:20" s="444" customFormat="1" ht="11.25">
      <c r="A18" s="429"/>
      <c r="B18" s="430"/>
      <c r="C18" s="439"/>
      <c r="D18" s="455" t="s">
        <v>2189</v>
      </c>
      <c r="E18" s="456" t="s">
        <v>2194</v>
      </c>
      <c r="F18" s="452"/>
      <c r="G18" s="441"/>
      <c r="H18" s="441"/>
      <c r="I18" s="447">
        <f>ROUND('SP Min'!D63-'Alimentazione SP P'!H57,0)</f>
        <v>901283</v>
      </c>
      <c r="J18" s="447">
        <f>ROUND('SP Min'!E63-'Alimentazione SP P'!I57,0)</f>
        <v>948991</v>
      </c>
      <c r="K18" s="163">
        <f t="shared" si="0"/>
        <v>-47708</v>
      </c>
      <c r="L18" s="443">
        <f t="shared" si="1"/>
        <v>-5.027234188733086E-2</v>
      </c>
      <c r="Q18" s="448"/>
      <c r="R18" s="448"/>
      <c r="S18" s="448"/>
      <c r="T18" s="448"/>
    </row>
    <row r="19" spans="1:20" s="444" customFormat="1" ht="11.25">
      <c r="A19" s="429"/>
      <c r="B19" s="430"/>
      <c r="C19" s="439"/>
      <c r="D19" s="455" t="s">
        <v>2191</v>
      </c>
      <c r="E19" s="456" t="s">
        <v>2195</v>
      </c>
      <c r="F19" s="149"/>
      <c r="G19" s="441"/>
      <c r="H19" s="441"/>
      <c r="I19" s="447">
        <f>+ROUND('SP Min'!D66-'Alimentazione SP P'!H58,0)</f>
        <v>15393569</v>
      </c>
      <c r="J19" s="447">
        <f>+ROUND('SP Min'!E66-'Alimentazione SP P'!I58,0)</f>
        <v>16143101</v>
      </c>
      <c r="K19" s="163">
        <f t="shared" si="0"/>
        <v>-749532</v>
      </c>
      <c r="L19" s="443">
        <f t="shared" si="1"/>
        <v>-4.643048445277026E-2</v>
      </c>
      <c r="Q19" s="448"/>
      <c r="R19" s="448"/>
      <c r="S19" s="448"/>
      <c r="T19" s="448"/>
    </row>
    <row r="20" spans="1:20" s="444" customFormat="1" ht="11.25">
      <c r="A20" s="429"/>
      <c r="B20" s="430"/>
      <c r="C20" s="439" t="s">
        <v>116</v>
      </c>
      <c r="D20" s="156" t="s">
        <v>2196</v>
      </c>
      <c r="E20" s="430"/>
      <c r="F20" s="149"/>
      <c r="G20" s="441"/>
      <c r="H20" s="441"/>
      <c r="I20" s="447">
        <f>+ROUND('SP Min'!D69-'SP Min'!D89,0)</f>
        <v>1023</v>
      </c>
      <c r="J20" s="447">
        <f>+ROUND('SP Min'!E69-'SP Min'!E89,0)</f>
        <v>1250</v>
      </c>
      <c r="K20" s="163">
        <f t="shared" si="0"/>
        <v>-227</v>
      </c>
      <c r="L20" s="443">
        <f t="shared" si="1"/>
        <v>-0.18160000000000001</v>
      </c>
      <c r="Q20" s="448"/>
      <c r="R20" s="448"/>
      <c r="S20" s="448"/>
      <c r="T20" s="448"/>
    </row>
    <row r="21" spans="1:20" s="444" customFormat="1" ht="11.25">
      <c r="A21" s="429"/>
      <c r="B21" s="430"/>
      <c r="C21" s="439" t="s">
        <v>2183</v>
      </c>
      <c r="D21" s="461" t="s">
        <v>2197</v>
      </c>
      <c r="E21" s="430"/>
      <c r="F21" s="446"/>
      <c r="G21" s="441"/>
      <c r="H21" s="441"/>
      <c r="I21" s="447">
        <f>+ROUND('SP Min'!D72-'SP Min'!D90,0)</f>
        <v>2537957</v>
      </c>
      <c r="J21" s="447">
        <f>+ROUND('SP Min'!E72-'SP Min'!E90,0)</f>
        <v>2243805</v>
      </c>
      <c r="K21" s="163">
        <f t="shared" si="0"/>
        <v>294152</v>
      </c>
      <c r="L21" s="443">
        <f t="shared" si="1"/>
        <v>0.13109517092617229</v>
      </c>
      <c r="Q21" s="448"/>
      <c r="R21" s="448"/>
      <c r="S21" s="448"/>
      <c r="T21" s="448"/>
    </row>
    <row r="22" spans="1:20" s="444" customFormat="1" ht="11.25">
      <c r="A22" s="429"/>
      <c r="B22" s="430"/>
      <c r="C22" s="439" t="s">
        <v>2185</v>
      </c>
      <c r="D22" s="156" t="s">
        <v>2198</v>
      </c>
      <c r="E22" s="430"/>
      <c r="F22" s="440"/>
      <c r="G22" s="441"/>
      <c r="H22" s="441"/>
      <c r="I22" s="447">
        <f>+ROUND('SP Min'!D75-'SP Min'!D91,0)</f>
        <v>69539</v>
      </c>
      <c r="J22" s="447">
        <f>+ROUND('SP Min'!E75-'SP Min'!E91,0)</f>
        <v>77940</v>
      </c>
      <c r="K22" s="163">
        <f t="shared" si="0"/>
        <v>-8401</v>
      </c>
      <c r="L22" s="443">
        <f t="shared" si="1"/>
        <v>-0.1077880420836541</v>
      </c>
      <c r="Q22" s="448"/>
      <c r="R22" s="448"/>
      <c r="S22" s="448"/>
      <c r="T22" s="448"/>
    </row>
    <row r="23" spans="1:20" s="444" customFormat="1" ht="11.25">
      <c r="A23" s="429"/>
      <c r="B23" s="430"/>
      <c r="C23" s="439" t="s">
        <v>2199</v>
      </c>
      <c r="D23" s="156" t="s">
        <v>2200</v>
      </c>
      <c r="E23" s="430"/>
      <c r="F23" s="149"/>
      <c r="G23" s="441"/>
      <c r="H23" s="441"/>
      <c r="I23" s="447">
        <f>+ROUND('SP Min'!D78-'SP Min'!D92,0)</f>
        <v>9714</v>
      </c>
      <c r="J23" s="447">
        <f>+ROUND('SP Min'!E78-'SP Min'!E92,0)</f>
        <v>0</v>
      </c>
      <c r="K23" s="163">
        <f t="shared" si="0"/>
        <v>9714</v>
      </c>
      <c r="L23" s="443" t="str">
        <f t="shared" si="1"/>
        <v xml:space="preserve">-    </v>
      </c>
      <c r="Q23" s="448"/>
      <c r="R23" s="448"/>
      <c r="S23" s="448"/>
      <c r="T23" s="448"/>
    </row>
    <row r="24" spans="1:20" s="444" customFormat="1" ht="11.25">
      <c r="A24" s="429"/>
      <c r="B24" s="430"/>
      <c r="C24" s="439" t="s">
        <v>2201</v>
      </c>
      <c r="D24" s="156" t="s">
        <v>2202</v>
      </c>
      <c r="E24" s="430"/>
      <c r="F24" s="149"/>
      <c r="G24" s="441"/>
      <c r="H24" s="441"/>
      <c r="I24" s="447">
        <f>+ROUND('SP Min'!D81-'SP Min'!D93,0)</f>
        <v>0</v>
      </c>
      <c r="J24" s="447">
        <f>+ROUND('SP Min'!E81-'SP Min'!E93,0)</f>
        <v>0</v>
      </c>
      <c r="K24" s="163">
        <f t="shared" si="0"/>
        <v>0</v>
      </c>
      <c r="L24" s="443" t="str">
        <f t="shared" si="1"/>
        <v xml:space="preserve">-    </v>
      </c>
      <c r="Q24" s="448"/>
      <c r="R24" s="448"/>
      <c r="S24" s="448"/>
      <c r="T24" s="448"/>
    </row>
    <row r="25" spans="1:20" s="444" customFormat="1" ht="11.25">
      <c r="A25" s="429"/>
      <c r="B25" s="430"/>
      <c r="C25" s="439" t="s">
        <v>2203</v>
      </c>
      <c r="D25" s="149" t="s">
        <v>2204</v>
      </c>
      <c r="E25" s="430"/>
      <c r="F25" s="446"/>
      <c r="G25" s="441"/>
      <c r="H25" s="441"/>
      <c r="I25" s="447">
        <f>+ROUND('SP Min'!D82-'SP Min'!D94,0)</f>
        <v>400134</v>
      </c>
      <c r="J25" s="447">
        <f>+ROUND('SP Min'!E82-'SP Min'!E94,0)</f>
        <v>383342</v>
      </c>
      <c r="K25" s="163">
        <f t="shared" si="0"/>
        <v>16792</v>
      </c>
      <c r="L25" s="443">
        <f t="shared" si="1"/>
        <v>4.3804227034867041E-2</v>
      </c>
      <c r="Q25" s="448"/>
      <c r="R25" s="448"/>
      <c r="S25" s="448"/>
      <c r="T25" s="448"/>
    </row>
    <row r="26" spans="1:20" s="444" customFormat="1" ht="11.25">
      <c r="A26" s="429"/>
      <c r="B26" s="430"/>
      <c r="C26" s="439" t="s">
        <v>2205</v>
      </c>
      <c r="D26" s="149" t="s">
        <v>2206</v>
      </c>
      <c r="E26" s="430"/>
      <c r="F26" s="440"/>
      <c r="G26" s="441"/>
      <c r="H26" s="441"/>
      <c r="I26" s="447">
        <f>+ROUND('SP Min'!D85,0)</f>
        <v>6094184</v>
      </c>
      <c r="J26" s="447">
        <f>+ROUND('SP Min'!E85,0)</f>
        <v>5805164</v>
      </c>
      <c r="K26" s="163">
        <f t="shared" si="0"/>
        <v>289020</v>
      </c>
      <c r="L26" s="443">
        <f t="shared" si="1"/>
        <v>4.9786707145569015E-2</v>
      </c>
      <c r="Q26" s="448"/>
      <c r="R26" s="448"/>
      <c r="S26" s="448"/>
      <c r="T26" s="448"/>
    </row>
    <row r="27" spans="1:20" s="444" customFormat="1" ht="11.25">
      <c r="A27" s="429"/>
      <c r="B27" s="430"/>
      <c r="C27" s="439"/>
      <c r="D27" s="430"/>
      <c r="E27" s="430"/>
      <c r="F27" s="156"/>
      <c r="G27" s="462" t="s">
        <v>2207</v>
      </c>
      <c r="H27" s="463" t="s">
        <v>2208</v>
      </c>
      <c r="I27" s="447"/>
      <c r="J27" s="447"/>
      <c r="K27" s="163">
        <f t="shared" si="0"/>
        <v>0</v>
      </c>
      <c r="L27" s="443" t="str">
        <f t="shared" si="1"/>
        <v xml:space="preserve">-    </v>
      </c>
      <c r="Q27" s="448"/>
      <c r="R27" s="448"/>
      <c r="S27" s="448"/>
      <c r="T27" s="448"/>
    </row>
    <row r="28" spans="1:20" s="436" customFormat="1" ht="26.25" customHeight="1">
      <c r="A28" s="437"/>
      <c r="B28" s="430" t="s">
        <v>125</v>
      </c>
      <c r="C28" s="1002" t="s">
        <v>2209</v>
      </c>
      <c r="D28" s="1002"/>
      <c r="E28" s="1002"/>
      <c r="F28" s="1003"/>
      <c r="G28" s="464">
        <f>+G29</f>
        <v>636400</v>
      </c>
      <c r="H28" s="464">
        <f>+H29</f>
        <v>15834932</v>
      </c>
      <c r="I28" s="450">
        <f>I29+I34</f>
        <v>16479332</v>
      </c>
      <c r="J28" s="450">
        <f>J29+J34</f>
        <v>16170728</v>
      </c>
      <c r="K28" s="163">
        <f t="shared" si="0"/>
        <v>308604</v>
      </c>
      <c r="L28" s="435">
        <f t="shared" si="1"/>
        <v>1.9084112972526653E-2</v>
      </c>
      <c r="Q28" s="451"/>
      <c r="R28" s="451"/>
      <c r="S28" s="451"/>
      <c r="T28" s="451"/>
    </row>
    <row r="29" spans="1:20" s="444" customFormat="1" ht="11.25">
      <c r="A29" s="445"/>
      <c r="B29" s="430"/>
      <c r="C29" s="439" t="s">
        <v>86</v>
      </c>
      <c r="D29" s="465" t="s">
        <v>2210</v>
      </c>
      <c r="E29" s="446"/>
      <c r="F29" s="446"/>
      <c r="G29" s="466">
        <f>SUM(G30:G33)</f>
        <v>636400</v>
      </c>
      <c r="H29" s="466">
        <f>SUM(H30:H33)</f>
        <v>15834932</v>
      </c>
      <c r="I29" s="447">
        <f>SUM(I30:I33)</f>
        <v>16471332</v>
      </c>
      <c r="J29" s="447">
        <f>SUM(J30:J33)</f>
        <v>16162728</v>
      </c>
      <c r="K29" s="163">
        <f t="shared" si="0"/>
        <v>308604</v>
      </c>
      <c r="L29" s="443">
        <f t="shared" si="1"/>
        <v>1.9093558958611444E-2</v>
      </c>
      <c r="Q29" s="448"/>
      <c r="R29" s="448"/>
      <c r="S29" s="448"/>
      <c r="T29" s="448"/>
    </row>
    <row r="30" spans="1:20" s="444" customFormat="1" ht="11.25">
      <c r="A30" s="429"/>
      <c r="B30" s="430"/>
      <c r="C30" s="430"/>
      <c r="D30" s="455" t="s">
        <v>2189</v>
      </c>
      <c r="E30" s="452" t="s">
        <v>2211</v>
      </c>
      <c r="F30" s="440"/>
      <c r="G30" s="467">
        <v>636400</v>
      </c>
      <c r="H30" s="467">
        <v>15566196</v>
      </c>
      <c r="I30" s="447">
        <f>+ROUND('SP Min'!D97,0)</f>
        <v>16202596</v>
      </c>
      <c r="J30" s="447">
        <f>+ROUND('SP Min'!E97,0)</f>
        <v>15893992</v>
      </c>
      <c r="K30" s="163">
        <f t="shared" si="0"/>
        <v>308604</v>
      </c>
      <c r="L30" s="443">
        <f t="shared" si="1"/>
        <v>1.9416393313901253E-2</v>
      </c>
      <c r="Q30" s="448"/>
      <c r="R30" s="448"/>
      <c r="S30" s="448"/>
      <c r="T30" s="448"/>
    </row>
    <row r="31" spans="1:20" s="444" customFormat="1" ht="11.25">
      <c r="A31" s="429"/>
      <c r="B31" s="430"/>
      <c r="C31" s="430"/>
      <c r="D31" s="455" t="s">
        <v>2191</v>
      </c>
      <c r="E31" s="452" t="s">
        <v>2212</v>
      </c>
      <c r="F31" s="452"/>
      <c r="G31" s="467"/>
      <c r="H31" s="467"/>
      <c r="I31" s="447">
        <f>+ROUND('SP Min'!D98,0)</f>
        <v>0</v>
      </c>
      <c r="J31" s="447">
        <f>+ROUND('SP Min'!E98,0)</f>
        <v>0</v>
      </c>
      <c r="K31" s="163">
        <f t="shared" si="0"/>
        <v>0</v>
      </c>
      <c r="L31" s="443" t="str">
        <f t="shared" si="1"/>
        <v xml:space="preserve">-    </v>
      </c>
      <c r="Q31" s="448"/>
      <c r="R31" s="448"/>
      <c r="S31" s="448"/>
      <c r="T31" s="448"/>
    </row>
    <row r="32" spans="1:20" s="444" customFormat="1" ht="11.25">
      <c r="A32" s="429"/>
      <c r="B32" s="430"/>
      <c r="C32" s="439"/>
      <c r="D32" s="455" t="s">
        <v>2213</v>
      </c>
      <c r="E32" s="468" t="s">
        <v>2214</v>
      </c>
      <c r="F32" s="440"/>
      <c r="G32" s="467"/>
      <c r="H32" s="467"/>
      <c r="I32" s="447">
        <f>+ROUND('SP Min'!D99,0)</f>
        <v>0</v>
      </c>
      <c r="J32" s="447">
        <f>+ROUND('SP Min'!E99,0)</f>
        <v>0</v>
      </c>
      <c r="K32" s="163">
        <f t="shared" si="0"/>
        <v>0</v>
      </c>
      <c r="L32" s="443" t="str">
        <f t="shared" si="1"/>
        <v xml:space="preserve">-    </v>
      </c>
      <c r="Q32" s="448"/>
      <c r="R32" s="448"/>
      <c r="S32" s="448"/>
      <c r="T32" s="448"/>
    </row>
    <row r="33" spans="1:20" s="444" customFormat="1" ht="11.25">
      <c r="A33" s="429"/>
      <c r="B33" s="430"/>
      <c r="C33" s="439"/>
      <c r="D33" s="455" t="s">
        <v>2215</v>
      </c>
      <c r="E33" s="468" t="s">
        <v>2216</v>
      </c>
      <c r="F33" s="465"/>
      <c r="G33" s="467"/>
      <c r="H33" s="469">
        <v>268736</v>
      </c>
      <c r="I33" s="447">
        <f>+ROUND('SP Min'!D100,0)</f>
        <v>268736</v>
      </c>
      <c r="J33" s="447">
        <f>+ROUND('SP Min'!E100,0)</f>
        <v>268736</v>
      </c>
      <c r="K33" s="163">
        <f t="shared" si="0"/>
        <v>0</v>
      </c>
      <c r="L33" s="443">
        <f t="shared" si="1"/>
        <v>0</v>
      </c>
      <c r="Q33" s="448"/>
      <c r="R33" s="448"/>
      <c r="S33" s="448"/>
      <c r="T33" s="448"/>
    </row>
    <row r="34" spans="1:20" s="444" customFormat="1" ht="11.25">
      <c r="A34" s="429"/>
      <c r="B34" s="430"/>
      <c r="C34" s="439" t="s">
        <v>88</v>
      </c>
      <c r="D34" s="156" t="s">
        <v>2217</v>
      </c>
      <c r="E34" s="439"/>
      <c r="F34" s="465"/>
      <c r="G34" s="470"/>
      <c r="H34" s="441"/>
      <c r="I34" s="447">
        <f>SUM(I35:I36)</f>
        <v>8000</v>
      </c>
      <c r="J34" s="447">
        <f>SUM(J35:J36)</f>
        <v>8000</v>
      </c>
      <c r="K34" s="163">
        <f t="shared" si="0"/>
        <v>0</v>
      </c>
      <c r="L34" s="443">
        <f t="shared" si="1"/>
        <v>0</v>
      </c>
      <c r="Q34" s="448"/>
      <c r="R34" s="448"/>
      <c r="S34" s="448"/>
      <c r="T34" s="448"/>
    </row>
    <row r="35" spans="1:20" s="444" customFormat="1" ht="11.25">
      <c r="A35" s="429"/>
      <c r="B35" s="430"/>
      <c r="C35" s="439"/>
      <c r="D35" s="455" t="s">
        <v>2189</v>
      </c>
      <c r="E35" s="456" t="s">
        <v>2218</v>
      </c>
      <c r="F35" s="446"/>
      <c r="G35" s="441"/>
      <c r="H35" s="441"/>
      <c r="I35" s="447">
        <f>+ROUND('SP Min'!D102,0)</f>
        <v>8000</v>
      </c>
      <c r="J35" s="447">
        <f>+ROUND('SP Min'!E102,0)</f>
        <v>8000</v>
      </c>
      <c r="K35" s="163">
        <f t="shared" si="0"/>
        <v>0</v>
      </c>
      <c r="L35" s="443">
        <f t="shared" si="1"/>
        <v>0</v>
      </c>
      <c r="Q35" s="448"/>
      <c r="R35" s="448"/>
      <c r="S35" s="448"/>
      <c r="T35" s="448"/>
    </row>
    <row r="36" spans="1:20" s="444" customFormat="1" ht="11.25">
      <c r="A36" s="429"/>
      <c r="B36" s="430"/>
      <c r="C36" s="439"/>
      <c r="D36" s="455" t="s">
        <v>2191</v>
      </c>
      <c r="E36" s="456" t="s">
        <v>2219</v>
      </c>
      <c r="F36" s="149"/>
      <c r="G36" s="471"/>
      <c r="H36" s="441"/>
      <c r="I36" s="472">
        <f>+ROUND('SP Min'!D103,0)</f>
        <v>0</v>
      </c>
      <c r="J36" s="472">
        <f>+ROUND('SP Min'!E103,0)</f>
        <v>0</v>
      </c>
      <c r="K36" s="163">
        <f t="shared" si="0"/>
        <v>0</v>
      </c>
      <c r="L36" s="443" t="str">
        <f t="shared" si="1"/>
        <v xml:space="preserve">-    </v>
      </c>
      <c r="Q36" s="448"/>
      <c r="R36" s="448"/>
      <c r="S36" s="448"/>
      <c r="T36" s="448"/>
    </row>
    <row r="37" spans="1:20" s="436" customFormat="1" ht="11.25">
      <c r="A37" s="1004" t="s">
        <v>2220</v>
      </c>
      <c r="B37" s="1005"/>
      <c r="C37" s="1005"/>
      <c r="D37" s="1005"/>
      <c r="E37" s="1005"/>
      <c r="F37" s="1005"/>
      <c r="G37" s="1006"/>
      <c r="H37" s="1005"/>
      <c r="I37" s="165">
        <f>I7+I13+I28</f>
        <v>41895244</v>
      </c>
      <c r="J37" s="165">
        <f>J7+J13+J28</f>
        <v>41775144</v>
      </c>
      <c r="K37" s="165">
        <f t="shared" si="0"/>
        <v>120100</v>
      </c>
      <c r="L37" s="165">
        <f t="shared" si="1"/>
        <v>2.874915284552939E-3</v>
      </c>
      <c r="Q37" s="451"/>
      <c r="R37" s="451"/>
      <c r="S37" s="451"/>
      <c r="T37" s="451"/>
    </row>
    <row r="38" spans="1:20" s="436" customFormat="1" ht="11.25">
      <c r="A38" s="429"/>
      <c r="B38" s="430"/>
      <c r="C38" s="430"/>
      <c r="D38" s="430"/>
      <c r="E38" s="430"/>
      <c r="F38" s="473"/>
      <c r="G38" s="432"/>
      <c r="H38" s="432"/>
      <c r="I38" s="474"/>
      <c r="J38" s="474"/>
      <c r="K38" s="474"/>
      <c r="L38" s="475"/>
      <c r="Q38" s="451"/>
      <c r="R38" s="451"/>
      <c r="S38" s="451"/>
      <c r="T38" s="451"/>
    </row>
    <row r="39" spans="1:20" s="436" customFormat="1" ht="11.25">
      <c r="A39" s="476" t="s">
        <v>33</v>
      </c>
      <c r="B39" s="477" t="s">
        <v>2221</v>
      </c>
      <c r="C39" s="478"/>
      <c r="D39" s="478"/>
      <c r="E39" s="478"/>
      <c r="F39" s="431"/>
      <c r="G39" s="432"/>
      <c r="H39" s="432"/>
      <c r="I39" s="450"/>
      <c r="J39" s="434"/>
      <c r="K39" s="434"/>
      <c r="L39" s="435"/>
      <c r="Q39" s="451"/>
      <c r="R39" s="451"/>
      <c r="S39" s="451"/>
      <c r="T39" s="451"/>
    </row>
    <row r="40" spans="1:20" s="436" customFormat="1" ht="11.25">
      <c r="A40" s="476"/>
      <c r="B40" s="478" t="s">
        <v>123</v>
      </c>
      <c r="C40" s="479" t="s">
        <v>2222</v>
      </c>
      <c r="D40" s="478"/>
      <c r="E40" s="478"/>
      <c r="F40" s="473"/>
      <c r="G40" s="432"/>
      <c r="H40" s="432"/>
      <c r="I40" s="450">
        <f>SUM(I41:I44)</f>
        <v>1072099</v>
      </c>
      <c r="J40" s="450">
        <f>SUM(J41:J44)</f>
        <v>1019898</v>
      </c>
      <c r="K40" s="163">
        <f>+I40-J40</f>
        <v>52201</v>
      </c>
      <c r="L40" s="435">
        <f t="shared" ref="L40:L100" si="2">IF(J40=0,"-    ",K40/J40)</f>
        <v>5.1182569237315886E-2</v>
      </c>
      <c r="Q40" s="451"/>
      <c r="R40" s="451"/>
      <c r="S40" s="451"/>
      <c r="T40" s="451"/>
    </row>
    <row r="41" spans="1:20" s="444" customFormat="1" ht="11.25">
      <c r="A41" s="476"/>
      <c r="B41" s="478"/>
      <c r="C41" s="480" t="s">
        <v>86</v>
      </c>
      <c r="D41" s="480" t="s">
        <v>2223</v>
      </c>
      <c r="E41" s="478"/>
      <c r="F41" s="446"/>
      <c r="G41" s="441"/>
      <c r="H41" s="441"/>
      <c r="I41" s="447">
        <f>+ROUND('SP Min'!D110-'SP Min'!D119,0)</f>
        <v>979730</v>
      </c>
      <c r="J41" s="447">
        <f>+ROUND('SP Min'!E110-'SP Min'!E119,0)</f>
        <v>914266</v>
      </c>
      <c r="K41" s="163">
        <f t="shared" ref="K41:K92" si="3">+I41-J41</f>
        <v>65464</v>
      </c>
      <c r="L41" s="443">
        <f t="shared" si="2"/>
        <v>7.1602793935244227E-2</v>
      </c>
      <c r="Q41" s="448"/>
      <c r="R41" s="448"/>
      <c r="S41" s="448"/>
      <c r="T41" s="448"/>
    </row>
    <row r="42" spans="1:20" s="444" customFormat="1" ht="11.25">
      <c r="A42" s="476"/>
      <c r="B42" s="478"/>
      <c r="C42" s="480" t="s">
        <v>88</v>
      </c>
      <c r="D42" s="480" t="s">
        <v>2224</v>
      </c>
      <c r="E42" s="478"/>
      <c r="F42" s="149"/>
      <c r="G42" s="441"/>
      <c r="H42" s="441"/>
      <c r="I42" s="447">
        <f>+ROUND('SP Min'!D120-'SP Min'!D127,0)</f>
        <v>92369</v>
      </c>
      <c r="J42" s="447">
        <f>+ROUND('SP Min'!E120-'SP Min'!E127,0)</f>
        <v>105632</v>
      </c>
      <c r="K42" s="163">
        <f t="shared" si="3"/>
        <v>-13263</v>
      </c>
      <c r="L42" s="443">
        <f t="shared" si="2"/>
        <v>-0.12555854286579823</v>
      </c>
      <c r="Q42" s="448"/>
      <c r="R42" s="448"/>
      <c r="S42" s="448"/>
      <c r="T42" s="448"/>
    </row>
    <row r="43" spans="1:20" s="444" customFormat="1" ht="11.25">
      <c r="A43" s="476"/>
      <c r="B43" s="478"/>
      <c r="C43" s="480" t="s">
        <v>116</v>
      </c>
      <c r="D43" s="480" t="s">
        <v>2225</v>
      </c>
      <c r="E43" s="478"/>
      <c r="F43" s="481"/>
      <c r="G43" s="441"/>
      <c r="H43" s="441"/>
      <c r="I43" s="447">
        <f>+ROUND('SP Min'!D119,0)</f>
        <v>0</v>
      </c>
      <c r="J43" s="447">
        <f>+ROUND('SP Min'!E119,0)</f>
        <v>0</v>
      </c>
      <c r="K43" s="163">
        <f t="shared" si="3"/>
        <v>0</v>
      </c>
      <c r="L43" s="443" t="str">
        <f t="shared" si="2"/>
        <v xml:space="preserve">-    </v>
      </c>
      <c r="Q43" s="448"/>
      <c r="R43" s="448"/>
      <c r="S43" s="448"/>
      <c r="T43" s="448"/>
    </row>
    <row r="44" spans="1:20" s="444" customFormat="1" ht="11.25">
      <c r="A44" s="476"/>
      <c r="B44" s="478"/>
      <c r="C44" s="480" t="s">
        <v>2183</v>
      </c>
      <c r="D44" s="480" t="s">
        <v>2226</v>
      </c>
      <c r="E44" s="478"/>
      <c r="F44" s="149"/>
      <c r="G44" s="441"/>
      <c r="H44" s="441"/>
      <c r="I44" s="447">
        <f>+ROUND('SP Min'!D127,0)</f>
        <v>0</v>
      </c>
      <c r="J44" s="447">
        <f>+ROUND('SP Min'!E127,0)</f>
        <v>0</v>
      </c>
      <c r="K44" s="163">
        <f t="shared" si="3"/>
        <v>0</v>
      </c>
      <c r="L44" s="443" t="str">
        <f t="shared" si="2"/>
        <v xml:space="preserve">-    </v>
      </c>
      <c r="Q44" s="448"/>
      <c r="R44" s="448"/>
      <c r="S44" s="448"/>
      <c r="T44" s="448"/>
    </row>
    <row r="45" spans="1:20" s="444" customFormat="1" ht="11.25">
      <c r="A45" s="476"/>
      <c r="B45" s="478"/>
      <c r="C45" s="478"/>
      <c r="D45" s="478"/>
      <c r="E45" s="478"/>
      <c r="F45" s="149"/>
      <c r="G45" s="462" t="s">
        <v>2207</v>
      </c>
      <c r="H45" s="482" t="s">
        <v>2208</v>
      </c>
      <c r="I45" s="447"/>
      <c r="J45" s="447"/>
      <c r="K45" s="163">
        <f t="shared" si="3"/>
        <v>0</v>
      </c>
      <c r="L45" s="443" t="str">
        <f t="shared" si="2"/>
        <v xml:space="preserve">-    </v>
      </c>
      <c r="Q45" s="448"/>
      <c r="R45" s="448"/>
      <c r="S45" s="448"/>
      <c r="T45" s="448"/>
    </row>
    <row r="46" spans="1:20" s="436" customFormat="1" ht="25.5" customHeight="1">
      <c r="A46" s="437"/>
      <c r="B46" s="430" t="s">
        <v>124</v>
      </c>
      <c r="C46" s="1002" t="s">
        <v>2227</v>
      </c>
      <c r="D46" s="1002"/>
      <c r="E46" s="1002"/>
      <c r="F46" s="1003"/>
      <c r="G46" s="483"/>
      <c r="H46" s="483"/>
      <c r="I46" s="450">
        <f>I47+I58+I71+I72+I75+I76+I77</f>
        <v>12844952</v>
      </c>
      <c r="J46" s="450">
        <f>J47+J58+J71+J72+J75+J76+J77</f>
        <v>19526812</v>
      </c>
      <c r="K46" s="163">
        <f t="shared" si="3"/>
        <v>-6681860</v>
      </c>
      <c r="L46" s="435">
        <f t="shared" si="2"/>
        <v>-0.34218898609767945</v>
      </c>
      <c r="Q46" s="451"/>
      <c r="R46" s="451"/>
      <c r="S46" s="451"/>
      <c r="T46" s="451"/>
    </row>
    <row r="47" spans="1:20" s="444" customFormat="1" ht="11.25">
      <c r="A47" s="445"/>
      <c r="B47" s="478"/>
      <c r="C47" s="480" t="s">
        <v>86</v>
      </c>
      <c r="D47" s="480" t="s">
        <v>2228</v>
      </c>
      <c r="E47" s="478"/>
      <c r="F47" s="484"/>
      <c r="G47" s="485"/>
      <c r="H47" s="485"/>
      <c r="I47" s="447">
        <f>I48+I51+I52+I57</f>
        <v>1861757</v>
      </c>
      <c r="J47" s="447">
        <f>J48+J51+J52+J57</f>
        <v>1538522</v>
      </c>
      <c r="K47" s="163">
        <f t="shared" si="3"/>
        <v>323235</v>
      </c>
      <c r="L47" s="443">
        <f t="shared" si="2"/>
        <v>0.21009449328641383</v>
      </c>
      <c r="Q47" s="448"/>
      <c r="R47" s="448"/>
      <c r="S47" s="448"/>
      <c r="T47" s="448"/>
    </row>
    <row r="48" spans="1:20" s="444" customFormat="1" ht="11.25">
      <c r="A48" s="445"/>
      <c r="B48" s="478"/>
      <c r="C48" s="480"/>
      <c r="D48" s="486" t="s">
        <v>2189</v>
      </c>
      <c r="E48" s="486" t="s">
        <v>2229</v>
      </c>
      <c r="F48" s="484"/>
      <c r="G48" s="485"/>
      <c r="H48" s="485"/>
      <c r="I48" s="447">
        <f>I49+I50</f>
        <v>0</v>
      </c>
      <c r="J48" s="447">
        <f>J49+J50</f>
        <v>0</v>
      </c>
      <c r="K48" s="163">
        <f t="shared" si="3"/>
        <v>0</v>
      </c>
      <c r="L48" s="443" t="str">
        <f t="shared" si="2"/>
        <v xml:space="preserve">-    </v>
      </c>
      <c r="Q48" s="448"/>
      <c r="R48" s="448"/>
      <c r="S48" s="448"/>
      <c r="T48" s="448"/>
    </row>
    <row r="49" spans="1:20" s="444" customFormat="1" ht="11.25">
      <c r="A49" s="445"/>
      <c r="B49" s="478"/>
      <c r="C49" s="480"/>
      <c r="D49" s="480"/>
      <c r="E49" s="480" t="s">
        <v>86</v>
      </c>
      <c r="F49" s="484" t="s">
        <v>2230</v>
      </c>
      <c r="G49" s="485"/>
      <c r="H49" s="485"/>
      <c r="I49" s="447">
        <f>+ROUND('SP Min'!D130+'SP Min'!D131+'SP Min'!D132+'SP Min'!D133+'SP Min'!D134+'SP Min'!D135+'SP Min'!D137,0)</f>
        <v>0</v>
      </c>
      <c r="J49" s="447">
        <f>+ROUND('SP Min'!E130+'SP Min'!E131+'SP Min'!E132+'SP Min'!E133+'SP Min'!E134+'SP Min'!E135+'SP Min'!E137,0)</f>
        <v>0</v>
      </c>
      <c r="K49" s="163">
        <f t="shared" si="3"/>
        <v>0</v>
      </c>
      <c r="L49" s="443" t="str">
        <f t="shared" si="2"/>
        <v xml:space="preserve">-    </v>
      </c>
      <c r="Q49" s="448"/>
      <c r="R49" s="448"/>
      <c r="S49" s="448"/>
      <c r="T49" s="448"/>
    </row>
    <row r="50" spans="1:20" s="444" customFormat="1" ht="11.25">
      <c r="A50" s="445"/>
      <c r="B50" s="478"/>
      <c r="C50" s="480"/>
      <c r="D50" s="480"/>
      <c r="E50" s="480" t="s">
        <v>88</v>
      </c>
      <c r="F50" s="484" t="s">
        <v>2231</v>
      </c>
      <c r="G50" s="485"/>
      <c r="H50" s="485"/>
      <c r="I50" s="447">
        <f>+ROUND('SP Min'!D136,0)</f>
        <v>0</v>
      </c>
      <c r="J50" s="447">
        <f>+ROUND('SP Min'!E136,0)</f>
        <v>0</v>
      </c>
      <c r="K50" s="163">
        <f t="shared" si="3"/>
        <v>0</v>
      </c>
      <c r="L50" s="443" t="str">
        <f t="shared" si="2"/>
        <v xml:space="preserve">-    </v>
      </c>
      <c r="Q50" s="448"/>
      <c r="R50" s="448"/>
      <c r="S50" s="448"/>
      <c r="T50" s="448"/>
    </row>
    <row r="51" spans="1:20" s="444" customFormat="1" ht="11.25">
      <c r="A51" s="445"/>
      <c r="B51" s="478"/>
      <c r="C51" s="480"/>
      <c r="D51" s="486" t="s">
        <v>2191</v>
      </c>
      <c r="E51" s="486" t="s">
        <v>2232</v>
      </c>
      <c r="F51" s="484"/>
      <c r="G51" s="485"/>
      <c r="H51" s="485"/>
      <c r="I51" s="447">
        <f>+ROUND('SP Min'!D138,0)</f>
        <v>0</v>
      </c>
      <c r="J51" s="447">
        <f>+ROUND('SP Min'!E138,0)</f>
        <v>0</v>
      </c>
      <c r="K51" s="163">
        <f t="shared" si="3"/>
        <v>0</v>
      </c>
      <c r="L51" s="443" t="str">
        <f t="shared" si="2"/>
        <v xml:space="preserve">-    </v>
      </c>
      <c r="Q51" s="448"/>
      <c r="R51" s="448"/>
      <c r="S51" s="448"/>
      <c r="T51" s="448"/>
    </row>
    <row r="52" spans="1:20" s="444" customFormat="1" ht="11.25">
      <c r="A52" s="445"/>
      <c r="B52" s="478"/>
      <c r="C52" s="480"/>
      <c r="D52" s="486" t="s">
        <v>2213</v>
      </c>
      <c r="E52" s="486" t="s">
        <v>2233</v>
      </c>
      <c r="F52" s="484"/>
      <c r="G52" s="485"/>
      <c r="H52" s="485"/>
      <c r="I52" s="447">
        <f>I53+I54+I55+I56</f>
        <v>1861757</v>
      </c>
      <c r="J52" s="447">
        <f>J53+J54+J55+J56</f>
        <v>1538522</v>
      </c>
      <c r="K52" s="163">
        <f t="shared" si="3"/>
        <v>323235</v>
      </c>
      <c r="L52" s="443">
        <f t="shared" si="2"/>
        <v>0.21009449328641383</v>
      </c>
      <c r="Q52" s="448"/>
      <c r="R52" s="448"/>
      <c r="S52" s="448"/>
      <c r="T52" s="448"/>
    </row>
    <row r="53" spans="1:20" s="444" customFormat="1" ht="11.25">
      <c r="A53" s="445"/>
      <c r="B53" s="478"/>
      <c r="C53" s="480"/>
      <c r="D53" s="480"/>
      <c r="E53" s="480" t="s">
        <v>86</v>
      </c>
      <c r="F53" s="484" t="s">
        <v>2234</v>
      </c>
      <c r="G53" s="485"/>
      <c r="H53" s="485"/>
      <c r="I53" s="447">
        <f>+ROUND('SP Min'!D140,0)</f>
        <v>0</v>
      </c>
      <c r="J53" s="447">
        <f>+ROUND('SP Min'!E140,0)</f>
        <v>49783</v>
      </c>
      <c r="K53" s="163">
        <f t="shared" si="3"/>
        <v>-49783</v>
      </c>
      <c r="L53" s="443">
        <f t="shared" si="2"/>
        <v>-1</v>
      </c>
      <c r="Q53" s="448"/>
      <c r="R53" s="448"/>
      <c r="S53" s="448"/>
      <c r="T53" s="448"/>
    </row>
    <row r="54" spans="1:20" s="444" customFormat="1" ht="11.25">
      <c r="A54" s="445"/>
      <c r="B54" s="478"/>
      <c r="C54" s="480"/>
      <c r="D54" s="480"/>
      <c r="E54" s="480" t="s">
        <v>88</v>
      </c>
      <c r="F54" s="484" t="s">
        <v>2235</v>
      </c>
      <c r="G54" s="485"/>
      <c r="H54" s="485">
        <v>1861757</v>
      </c>
      <c r="I54" s="447">
        <f>+ROUND('SP Min'!D141,0)</f>
        <v>1861757</v>
      </c>
      <c r="J54" s="447">
        <f>+ROUND('SP Min'!E141,0)</f>
        <v>1488739</v>
      </c>
      <c r="K54" s="163">
        <f t="shared" si="3"/>
        <v>373018</v>
      </c>
      <c r="L54" s="443">
        <f t="shared" si="2"/>
        <v>0.25055970186849408</v>
      </c>
      <c r="Q54" s="448"/>
      <c r="R54" s="448"/>
      <c r="S54" s="448"/>
      <c r="T54" s="448"/>
    </row>
    <row r="55" spans="1:20" s="444" customFormat="1" ht="11.25">
      <c r="A55" s="445"/>
      <c r="B55" s="478"/>
      <c r="C55" s="480"/>
      <c r="D55" s="480"/>
      <c r="E55" s="480" t="s">
        <v>116</v>
      </c>
      <c r="F55" s="484" t="s">
        <v>2236</v>
      </c>
      <c r="G55" s="485"/>
      <c r="H55" s="485"/>
      <c r="I55" s="447">
        <f>+ROUND('SP Min'!D142,0)</f>
        <v>0</v>
      </c>
      <c r="J55" s="447">
        <f>+ROUND('SP Min'!E142,0)</f>
        <v>0</v>
      </c>
      <c r="K55" s="163">
        <f t="shared" si="3"/>
        <v>0</v>
      </c>
      <c r="L55" s="443" t="str">
        <f t="shared" si="2"/>
        <v xml:space="preserve">-    </v>
      </c>
      <c r="Q55" s="448"/>
      <c r="R55" s="448"/>
      <c r="S55" s="448"/>
      <c r="T55" s="448"/>
    </row>
    <row r="56" spans="1:20" s="444" customFormat="1" ht="11.25">
      <c r="A56" s="445"/>
      <c r="B56" s="478"/>
      <c r="C56" s="480"/>
      <c r="D56" s="480"/>
      <c r="E56" s="480" t="s">
        <v>2183</v>
      </c>
      <c r="F56" s="484" t="s">
        <v>2237</v>
      </c>
      <c r="G56" s="485"/>
      <c r="H56" s="485"/>
      <c r="I56" s="447">
        <f>+ROUND('SP Min'!D143,0)</f>
        <v>0</v>
      </c>
      <c r="J56" s="447">
        <f>+ROUND('SP Min'!E143,0)</f>
        <v>0</v>
      </c>
      <c r="K56" s="163">
        <f t="shared" si="3"/>
        <v>0</v>
      </c>
      <c r="L56" s="443" t="str">
        <f t="shared" si="2"/>
        <v xml:space="preserve">-    </v>
      </c>
      <c r="Q56" s="448"/>
      <c r="R56" s="448"/>
      <c r="S56" s="448"/>
      <c r="T56" s="448"/>
    </row>
    <row r="57" spans="1:20" s="444" customFormat="1" ht="11.25">
      <c r="A57" s="445"/>
      <c r="B57" s="480"/>
      <c r="C57" s="480"/>
      <c r="D57" s="486" t="s">
        <v>2215</v>
      </c>
      <c r="E57" s="486" t="s">
        <v>2238</v>
      </c>
      <c r="F57" s="487"/>
      <c r="G57" s="485"/>
      <c r="H57" s="485"/>
      <c r="I57" s="447">
        <f>+ROUND('SP Min'!D144,0)</f>
        <v>0</v>
      </c>
      <c r="J57" s="447">
        <f>+ROUND('SP Min'!E144,0)</f>
        <v>0</v>
      </c>
      <c r="K57" s="163">
        <f t="shared" si="3"/>
        <v>0</v>
      </c>
      <c r="L57" s="443" t="str">
        <f t="shared" si="2"/>
        <v xml:space="preserve">-    </v>
      </c>
      <c r="Q57" s="448"/>
      <c r="R57" s="448"/>
      <c r="S57" s="448"/>
      <c r="T57" s="448"/>
    </row>
    <row r="58" spans="1:20" s="444" customFormat="1" ht="11.25">
      <c r="A58" s="445"/>
      <c r="B58" s="480"/>
      <c r="C58" s="480" t="s">
        <v>88</v>
      </c>
      <c r="D58" s="480" t="s">
        <v>2239</v>
      </c>
      <c r="E58" s="480"/>
      <c r="F58" s="484"/>
      <c r="G58" s="447">
        <f t="shared" ref="G58:H58" si="4">G59+G66</f>
        <v>386978</v>
      </c>
      <c r="H58" s="447">
        <f t="shared" si="4"/>
        <v>6838400</v>
      </c>
      <c r="I58" s="447">
        <f>I59+I66</f>
        <v>7225378</v>
      </c>
      <c r="J58" s="447">
        <f>J59+J66</f>
        <v>7337531</v>
      </c>
      <c r="K58" s="163">
        <f t="shared" si="3"/>
        <v>-112153</v>
      </c>
      <c r="L58" s="443">
        <f t="shared" si="2"/>
        <v>-1.528484172673342E-2</v>
      </c>
      <c r="Q58" s="448"/>
      <c r="R58" s="448"/>
      <c r="S58" s="448"/>
      <c r="T58" s="448"/>
    </row>
    <row r="59" spans="1:20" s="444" customFormat="1" ht="11.25">
      <c r="A59" s="445"/>
      <c r="B59" s="480"/>
      <c r="C59" s="480"/>
      <c r="D59" s="486" t="s">
        <v>2189</v>
      </c>
      <c r="E59" s="486" t="s">
        <v>2240</v>
      </c>
      <c r="F59" s="487"/>
      <c r="G59" s="447">
        <f t="shared" ref="G59:H59" si="5">G60+G65</f>
        <v>386978</v>
      </c>
      <c r="H59" s="447">
        <f t="shared" si="5"/>
        <v>3229770</v>
      </c>
      <c r="I59" s="447">
        <f>I60+I65</f>
        <v>3616748</v>
      </c>
      <c r="J59" s="447">
        <f>J60+J65</f>
        <v>3949550</v>
      </c>
      <c r="K59" s="163">
        <f t="shared" si="3"/>
        <v>-332802</v>
      </c>
      <c r="L59" s="443">
        <f t="shared" si="2"/>
        <v>-8.4263270499170789E-2</v>
      </c>
      <c r="Q59" s="448"/>
      <c r="R59" s="448"/>
      <c r="S59" s="448"/>
      <c r="T59" s="448"/>
    </row>
    <row r="60" spans="1:20" s="444" customFormat="1" ht="11.25">
      <c r="A60" s="445"/>
      <c r="B60" s="480"/>
      <c r="C60" s="480"/>
      <c r="D60" s="480"/>
      <c r="E60" s="480" t="s">
        <v>86</v>
      </c>
      <c r="F60" s="487" t="s">
        <v>2241</v>
      </c>
      <c r="G60" s="447">
        <f t="shared" ref="G60:H60" si="6">G61+G62+G63+G64</f>
        <v>171734</v>
      </c>
      <c r="H60" s="447">
        <f t="shared" si="6"/>
        <v>660806</v>
      </c>
      <c r="I60" s="447">
        <f>I61+I62+I63+I64</f>
        <v>832540</v>
      </c>
      <c r="J60" s="447">
        <f>J61+J62+J63+J64</f>
        <v>1832066</v>
      </c>
      <c r="K60" s="163">
        <f t="shared" si="3"/>
        <v>-999526</v>
      </c>
      <c r="L60" s="443">
        <f t="shared" si="2"/>
        <v>-0.5455731398322986</v>
      </c>
      <c r="Q60" s="448"/>
      <c r="R60" s="448"/>
      <c r="S60" s="448"/>
      <c r="T60" s="448"/>
    </row>
    <row r="61" spans="1:20" s="444" customFormat="1" ht="22.5">
      <c r="A61" s="445"/>
      <c r="B61" s="480"/>
      <c r="C61" s="480"/>
      <c r="D61" s="480"/>
      <c r="E61" s="480"/>
      <c r="F61" s="488" t="s">
        <v>2242</v>
      </c>
      <c r="G61" s="485"/>
      <c r="H61" s="485">
        <v>526805</v>
      </c>
      <c r="I61" s="447">
        <f>+ROUND('SP Min'!D147+'SP Min'!D148+'SP Min'!D149+'SP Min'!D150+'SP Min'!D154+'SP Min'!D156,0)</f>
        <v>526805</v>
      </c>
      <c r="J61" s="447">
        <f>+ROUND('SP Min'!E147+'SP Min'!E148+'SP Min'!E149+'SP Min'!E150+'SP Min'!E154+'SP Min'!E156,0)</f>
        <v>1744035</v>
      </c>
      <c r="K61" s="163">
        <f t="shared" si="3"/>
        <v>-1217230</v>
      </c>
      <c r="L61" s="443">
        <f t="shared" si="2"/>
        <v>-0.69793897484855527</v>
      </c>
      <c r="Q61" s="448"/>
      <c r="R61" s="448"/>
      <c r="S61" s="448"/>
      <c r="T61" s="448"/>
    </row>
    <row r="62" spans="1:20" s="444" customFormat="1" ht="22.5">
      <c r="A62" s="445"/>
      <c r="B62" s="480"/>
      <c r="C62" s="480"/>
      <c r="D62" s="480"/>
      <c r="E62" s="480"/>
      <c r="F62" s="488" t="s">
        <v>2243</v>
      </c>
      <c r="G62" s="485"/>
      <c r="H62" s="485"/>
      <c r="I62" s="447">
        <f>+ROUND('SP Min'!D151,0)</f>
        <v>0</v>
      </c>
      <c r="J62" s="447">
        <f>+ROUND('SP Min'!E151,0)</f>
        <v>0</v>
      </c>
      <c r="K62" s="163">
        <f t="shared" si="3"/>
        <v>0</v>
      </c>
      <c r="L62" s="443" t="str">
        <f t="shared" si="2"/>
        <v xml:space="preserve">-    </v>
      </c>
      <c r="Q62" s="448"/>
      <c r="R62" s="448"/>
      <c r="S62" s="448"/>
      <c r="T62" s="448"/>
    </row>
    <row r="63" spans="1:20" s="444" customFormat="1" ht="22.5">
      <c r="A63" s="445"/>
      <c r="B63" s="480"/>
      <c r="C63" s="480"/>
      <c r="D63" s="480"/>
      <c r="E63" s="480"/>
      <c r="F63" s="488" t="s">
        <v>2244</v>
      </c>
      <c r="G63" s="485"/>
      <c r="H63" s="485"/>
      <c r="I63" s="447">
        <f>+ROUND('SP Min'!D152,0)</f>
        <v>0</v>
      </c>
      <c r="J63" s="447">
        <f>+ROUND('SP Min'!E152,0)</f>
        <v>0</v>
      </c>
      <c r="K63" s="163">
        <f t="shared" si="3"/>
        <v>0</v>
      </c>
      <c r="L63" s="443" t="str">
        <f t="shared" si="2"/>
        <v xml:space="preserve">-    </v>
      </c>
      <c r="Q63" s="448"/>
      <c r="R63" s="448"/>
      <c r="S63" s="448"/>
      <c r="T63" s="448"/>
    </row>
    <row r="64" spans="1:20" s="444" customFormat="1" ht="11.25">
      <c r="A64" s="445"/>
      <c r="B64" s="480"/>
      <c r="C64" s="480"/>
      <c r="D64" s="480"/>
      <c r="E64" s="480"/>
      <c r="F64" s="489" t="s">
        <v>2245</v>
      </c>
      <c r="G64" s="485">
        <v>171734</v>
      </c>
      <c r="H64" s="490">
        <v>134001</v>
      </c>
      <c r="I64" s="447">
        <f>+ROUND('SP Min'!D153,0)</f>
        <v>305735</v>
      </c>
      <c r="J64" s="447">
        <f>+ROUND('SP Min'!E153,0)</f>
        <v>88031</v>
      </c>
      <c r="K64" s="163">
        <f t="shared" si="3"/>
        <v>217704</v>
      </c>
      <c r="L64" s="443">
        <f t="shared" si="2"/>
        <v>2.4730379071009074</v>
      </c>
      <c r="Q64" s="448"/>
      <c r="R64" s="448"/>
      <c r="S64" s="448"/>
      <c r="T64" s="448"/>
    </row>
    <row r="65" spans="1:20" s="444" customFormat="1" ht="11.25">
      <c r="A65" s="445"/>
      <c r="B65" s="480"/>
      <c r="C65" s="480"/>
      <c r="D65" s="480"/>
      <c r="E65" s="480" t="s">
        <v>88</v>
      </c>
      <c r="F65" s="480" t="s">
        <v>2246</v>
      </c>
      <c r="G65" s="485">
        <v>215244</v>
      </c>
      <c r="H65" s="490">
        <v>2568964</v>
      </c>
      <c r="I65" s="447">
        <f>+ROUND('SP Min'!D155,0)</f>
        <v>2784208</v>
      </c>
      <c r="J65" s="447">
        <f>+ROUND('SP Min'!E155,0)</f>
        <v>2117484</v>
      </c>
      <c r="K65" s="163">
        <f t="shared" si="3"/>
        <v>666724</v>
      </c>
      <c r="L65" s="443">
        <f t="shared" si="2"/>
        <v>0.31486613358117466</v>
      </c>
      <c r="Q65" s="448"/>
      <c r="R65" s="448"/>
      <c r="S65" s="448"/>
      <c r="T65" s="448"/>
    </row>
    <row r="66" spans="1:20" s="444" customFormat="1" ht="11.25">
      <c r="A66" s="445"/>
      <c r="B66" s="480"/>
      <c r="C66" s="480"/>
      <c r="D66" s="486" t="s">
        <v>2191</v>
      </c>
      <c r="E66" s="486" t="s">
        <v>2247</v>
      </c>
      <c r="F66" s="487"/>
      <c r="G66" s="447">
        <f t="shared" ref="G66:H66" si="7">G67+G68+G69+G70</f>
        <v>0</v>
      </c>
      <c r="H66" s="447">
        <f t="shared" si="7"/>
        <v>3608630</v>
      </c>
      <c r="I66" s="447">
        <f>I67+I68+I69+I70</f>
        <v>3608630</v>
      </c>
      <c r="J66" s="447">
        <f>J67+J68+J69+J70</f>
        <v>3387981</v>
      </c>
      <c r="K66" s="163">
        <f t="shared" si="3"/>
        <v>220649</v>
      </c>
      <c r="L66" s="443">
        <f t="shared" si="2"/>
        <v>6.5126988610620898E-2</v>
      </c>
      <c r="Q66" s="448"/>
      <c r="R66" s="448"/>
      <c r="S66" s="448"/>
      <c r="T66" s="448"/>
    </row>
    <row r="67" spans="1:20" s="444" customFormat="1" ht="11.25">
      <c r="A67" s="445"/>
      <c r="B67" s="480"/>
      <c r="C67" s="480"/>
      <c r="D67" s="480"/>
      <c r="E67" s="480" t="s">
        <v>86</v>
      </c>
      <c r="F67" s="487" t="s">
        <v>2248</v>
      </c>
      <c r="G67" s="485"/>
      <c r="H67" s="490">
        <v>3608630</v>
      </c>
      <c r="I67" s="447">
        <f>+ROUND('SP Min'!D158,0)</f>
        <v>3608630</v>
      </c>
      <c r="J67" s="447">
        <f>+ROUND('SP Min'!E158,0)</f>
        <v>3387981</v>
      </c>
      <c r="K67" s="163">
        <f t="shared" si="3"/>
        <v>220649</v>
      </c>
      <c r="L67" s="443">
        <f t="shared" si="2"/>
        <v>6.5126988610620898E-2</v>
      </c>
      <c r="Q67" s="448"/>
      <c r="R67" s="448"/>
      <c r="S67" s="448"/>
      <c r="T67" s="448"/>
    </row>
    <row r="68" spans="1:20" s="444" customFormat="1" ht="11.25">
      <c r="A68" s="445"/>
      <c r="B68" s="480"/>
      <c r="C68" s="480"/>
      <c r="D68" s="480"/>
      <c r="E68" s="480" t="s">
        <v>88</v>
      </c>
      <c r="F68" s="487" t="s">
        <v>2249</v>
      </c>
      <c r="G68" s="485"/>
      <c r="H68" s="490"/>
      <c r="I68" s="447">
        <f>+ROUND('SP Min'!D159,0)</f>
        <v>0</v>
      </c>
      <c r="J68" s="447">
        <f>+ROUND('SP Min'!E159,0)</f>
        <v>0</v>
      </c>
      <c r="K68" s="163">
        <f t="shared" si="3"/>
        <v>0</v>
      </c>
      <c r="L68" s="443" t="str">
        <f t="shared" si="2"/>
        <v xml:space="preserve">-    </v>
      </c>
      <c r="Q68" s="448"/>
      <c r="R68" s="448"/>
      <c r="S68" s="448"/>
      <c r="T68" s="448"/>
    </row>
    <row r="69" spans="1:20" s="444" customFormat="1" ht="11.25">
      <c r="A69" s="445"/>
      <c r="B69" s="480"/>
      <c r="C69" s="480"/>
      <c r="D69" s="480"/>
      <c r="E69" s="480" t="s">
        <v>116</v>
      </c>
      <c r="F69" s="487" t="s">
        <v>2250</v>
      </c>
      <c r="G69" s="485"/>
      <c r="H69" s="490"/>
      <c r="I69" s="447">
        <f>+ROUND('SP Min'!D160+'SP Min'!D161+'SP Min'!D164+'SP Min'!D165,0)</f>
        <v>0</v>
      </c>
      <c r="J69" s="447">
        <f>+ROUND('SP Min'!E160+'SP Min'!E161+'SP Min'!E164+'SP Min'!E165,0)</f>
        <v>0</v>
      </c>
      <c r="K69" s="163">
        <f t="shared" si="3"/>
        <v>0</v>
      </c>
      <c r="L69" s="443" t="str">
        <f t="shared" si="2"/>
        <v xml:space="preserve">-    </v>
      </c>
      <c r="Q69" s="448"/>
      <c r="R69" s="448"/>
      <c r="S69" s="448"/>
      <c r="T69" s="448"/>
    </row>
    <row r="70" spans="1:20" s="444" customFormat="1" ht="22.5">
      <c r="A70" s="445"/>
      <c r="B70" s="478"/>
      <c r="C70" s="480"/>
      <c r="D70" s="478"/>
      <c r="E70" s="480" t="s">
        <v>2183</v>
      </c>
      <c r="F70" s="491" t="s">
        <v>2251</v>
      </c>
      <c r="G70" s="485"/>
      <c r="H70" s="485"/>
      <c r="I70" s="447">
        <f>+ROUND('SP Min'!D163,0)</f>
        <v>0</v>
      </c>
      <c r="J70" s="447">
        <f>+ROUND('SP Min'!E163,0)</f>
        <v>0</v>
      </c>
      <c r="K70" s="163">
        <f t="shared" si="3"/>
        <v>0</v>
      </c>
      <c r="L70" s="443" t="str">
        <f t="shared" si="2"/>
        <v xml:space="preserve">-    </v>
      </c>
      <c r="Q70" s="448"/>
      <c r="R70" s="448"/>
      <c r="S70" s="448"/>
      <c r="T70" s="448"/>
    </row>
    <row r="71" spans="1:20" s="444" customFormat="1" ht="11.25">
      <c r="A71" s="445"/>
      <c r="B71" s="478"/>
      <c r="C71" s="480" t="s">
        <v>116</v>
      </c>
      <c r="D71" s="480" t="s">
        <v>2252</v>
      </c>
      <c r="E71" s="446"/>
      <c r="F71" s="487"/>
      <c r="G71" s="485"/>
      <c r="H71" s="485"/>
      <c r="I71" s="447">
        <f>+ROUND('SP Min'!D166,0)</f>
        <v>0</v>
      </c>
      <c r="J71" s="447">
        <f>+ROUND('SP Min'!E166,0)</f>
        <v>0</v>
      </c>
      <c r="K71" s="163">
        <f t="shared" si="3"/>
        <v>0</v>
      </c>
      <c r="L71" s="443" t="str">
        <f t="shared" si="2"/>
        <v xml:space="preserve">-    </v>
      </c>
      <c r="Q71" s="448"/>
      <c r="R71" s="448"/>
      <c r="S71" s="448"/>
      <c r="T71" s="448"/>
    </row>
    <row r="72" spans="1:20" s="444" customFormat="1" ht="11.25">
      <c r="A72" s="445"/>
      <c r="B72" s="478"/>
      <c r="C72" s="480" t="s">
        <v>2183</v>
      </c>
      <c r="D72" s="480" t="s">
        <v>2253</v>
      </c>
      <c r="E72" s="480"/>
      <c r="F72" s="487"/>
      <c r="G72" s="447">
        <f t="shared" ref="G72:H72" si="8">G73+G74</f>
        <v>2178189</v>
      </c>
      <c r="H72" s="447">
        <f t="shared" si="8"/>
        <v>0</v>
      </c>
      <c r="I72" s="447">
        <f>I73+I74</f>
        <v>2178189</v>
      </c>
      <c r="J72" s="447">
        <f>J73+J74</f>
        <v>7627254</v>
      </c>
      <c r="K72" s="163">
        <f t="shared" si="3"/>
        <v>-5449065</v>
      </c>
      <c r="L72" s="443">
        <f t="shared" si="2"/>
        <v>-0.7144202880879541</v>
      </c>
      <c r="Q72" s="448"/>
      <c r="R72" s="448"/>
      <c r="S72" s="448"/>
      <c r="T72" s="448"/>
    </row>
    <row r="73" spans="1:20" s="444" customFormat="1" ht="11.25">
      <c r="A73" s="445"/>
      <c r="B73" s="478"/>
      <c r="C73" s="480"/>
      <c r="D73" s="486" t="s">
        <v>2189</v>
      </c>
      <c r="E73" s="486" t="s">
        <v>2254</v>
      </c>
      <c r="F73" s="487"/>
      <c r="G73" s="485">
        <v>2035955</v>
      </c>
      <c r="H73" s="485"/>
      <c r="I73" s="447">
        <f>+ROUND('SP Min'!D168+'SP Min'!D172+'SP Min'!D173+'SP Min'!D175,0)</f>
        <v>2035955</v>
      </c>
      <c r="J73" s="447">
        <f>+ROUND('SP Min'!E168+'SP Min'!E172+'SP Min'!E173+'SP Min'!E175,0)</f>
        <v>7484852</v>
      </c>
      <c r="K73" s="163">
        <f t="shared" si="3"/>
        <v>-5448897</v>
      </c>
      <c r="L73" s="443">
        <f t="shared" si="2"/>
        <v>-0.72798994555937779</v>
      </c>
      <c r="Q73" s="448"/>
      <c r="R73" s="448"/>
      <c r="S73" s="448"/>
      <c r="T73" s="448"/>
    </row>
    <row r="74" spans="1:20" s="444" customFormat="1" ht="11.25">
      <c r="A74" s="445"/>
      <c r="B74" s="478"/>
      <c r="C74" s="480"/>
      <c r="D74" s="486" t="s">
        <v>2191</v>
      </c>
      <c r="E74" s="486" t="s">
        <v>2255</v>
      </c>
      <c r="F74" s="487"/>
      <c r="G74" s="485">
        <v>142234</v>
      </c>
      <c r="H74" s="485"/>
      <c r="I74" s="447">
        <f>+ROUND('SP Min'!D174,0)</f>
        <v>142234</v>
      </c>
      <c r="J74" s="447">
        <f>+ROUND('SP Min'!E174,0)</f>
        <v>142402</v>
      </c>
      <c r="K74" s="163">
        <f t="shared" si="3"/>
        <v>-168</v>
      </c>
      <c r="L74" s="443">
        <f t="shared" si="2"/>
        <v>-1.1797587112540554E-3</v>
      </c>
      <c r="Q74" s="448"/>
      <c r="R74" s="448"/>
      <c r="S74" s="448"/>
      <c r="T74" s="448"/>
    </row>
    <row r="75" spans="1:20" s="444" customFormat="1" ht="11.25">
      <c r="A75" s="445"/>
      <c r="B75" s="478"/>
      <c r="C75" s="480" t="s">
        <v>2185</v>
      </c>
      <c r="D75" s="480" t="s">
        <v>2256</v>
      </c>
      <c r="E75" s="480"/>
      <c r="F75" s="487"/>
      <c r="G75" s="485"/>
      <c r="H75" s="485"/>
      <c r="I75" s="447">
        <f>+ROUND('SP Min'!D176,0)</f>
        <v>0</v>
      </c>
      <c r="J75" s="447">
        <f>+ROUND('SP Min'!E176,0)</f>
        <v>596730</v>
      </c>
      <c r="K75" s="163">
        <f t="shared" si="3"/>
        <v>-596730</v>
      </c>
      <c r="L75" s="443">
        <f t="shared" si="2"/>
        <v>-1</v>
      </c>
      <c r="Q75" s="448"/>
      <c r="R75" s="448"/>
      <c r="S75" s="448"/>
      <c r="T75" s="448"/>
    </row>
    <row r="76" spans="1:20" s="444" customFormat="1" ht="11.25">
      <c r="A76" s="445"/>
      <c r="B76" s="478"/>
      <c r="C76" s="480" t="s">
        <v>2199</v>
      </c>
      <c r="D76" s="480" t="s">
        <v>2257</v>
      </c>
      <c r="E76" s="480"/>
      <c r="F76" s="487"/>
      <c r="G76" s="485"/>
      <c r="H76" s="485"/>
      <c r="I76" s="467">
        <f>+ROUND('SP Min'!D180,0)</f>
        <v>0</v>
      </c>
      <c r="J76" s="467">
        <f>+ROUND('SP Min'!E180,0)</f>
        <v>0</v>
      </c>
      <c r="K76" s="163">
        <f t="shared" si="3"/>
        <v>0</v>
      </c>
      <c r="L76" s="443" t="str">
        <f t="shared" si="2"/>
        <v xml:space="preserve">-    </v>
      </c>
      <c r="Q76" s="448"/>
      <c r="R76" s="448"/>
      <c r="S76" s="448"/>
      <c r="T76" s="448"/>
    </row>
    <row r="77" spans="1:20" s="444" customFormat="1" ht="12" thickBot="1">
      <c r="A77" s="951"/>
      <c r="B77" s="952"/>
      <c r="C77" s="953" t="s">
        <v>2201</v>
      </c>
      <c r="D77" s="953" t="s">
        <v>2258</v>
      </c>
      <c r="E77" s="953"/>
      <c r="F77" s="954"/>
      <c r="G77" s="955">
        <v>1244574</v>
      </c>
      <c r="H77" s="955">
        <v>335054</v>
      </c>
      <c r="I77" s="956">
        <f>+ROUND('SP Min'!D181,0)</f>
        <v>1579628</v>
      </c>
      <c r="J77" s="956">
        <f>+ROUND('SP Min'!E181,0)</f>
        <v>2426775</v>
      </c>
      <c r="K77" s="957">
        <f t="shared" si="3"/>
        <v>-847147</v>
      </c>
      <c r="L77" s="958">
        <f t="shared" si="2"/>
        <v>-0.34908345437875371</v>
      </c>
      <c r="Q77" s="448"/>
      <c r="R77" s="448"/>
      <c r="S77" s="448"/>
      <c r="T77" s="448"/>
    </row>
    <row r="78" spans="1:20" s="444" customFormat="1" ht="11.25">
      <c r="A78" s="446"/>
      <c r="B78" s="478"/>
      <c r="C78" s="480"/>
      <c r="D78" s="480"/>
      <c r="E78" s="480"/>
      <c r="F78" s="487"/>
      <c r="G78" s="480"/>
      <c r="H78" s="480"/>
      <c r="I78" s="441"/>
      <c r="J78" s="441"/>
      <c r="K78" s="432"/>
      <c r="L78" s="947"/>
      <c r="Q78" s="448"/>
      <c r="R78" s="448"/>
      <c r="S78" s="448"/>
      <c r="T78" s="448"/>
    </row>
    <row r="79" spans="1:20" s="444" customFormat="1" ht="12" thickBot="1">
      <c r="A79" s="446"/>
      <c r="B79" s="478"/>
      <c r="C79" s="480"/>
      <c r="D79" s="480"/>
      <c r="E79" s="480"/>
      <c r="F79" s="487"/>
      <c r="G79" s="480"/>
      <c r="H79" s="480"/>
      <c r="I79" s="441"/>
      <c r="J79" s="441"/>
      <c r="K79" s="432"/>
      <c r="L79" s="947"/>
      <c r="Q79" s="448"/>
      <c r="R79" s="448"/>
      <c r="S79" s="448"/>
      <c r="T79" s="448"/>
    </row>
    <row r="80" spans="1:20" s="949" customFormat="1" ht="11.25">
      <c r="A80" s="959"/>
      <c r="B80" s="948" t="s">
        <v>125</v>
      </c>
      <c r="C80" s="960" t="s">
        <v>2259</v>
      </c>
      <c r="D80" s="948"/>
      <c r="E80" s="948"/>
      <c r="F80" s="960"/>
      <c r="G80" s="948"/>
      <c r="H80" s="948"/>
      <c r="I80" s="961">
        <f>SUM(I81:I82)</f>
        <v>0</v>
      </c>
      <c r="J80" s="961">
        <f>SUM(J81:J82)</f>
        <v>0</v>
      </c>
      <c r="K80" s="961">
        <f t="shared" si="3"/>
        <v>0</v>
      </c>
      <c r="L80" s="962" t="str">
        <f t="shared" si="2"/>
        <v xml:space="preserve">-    </v>
      </c>
      <c r="Q80" s="950"/>
      <c r="R80" s="950"/>
      <c r="S80" s="950"/>
      <c r="T80" s="950"/>
    </row>
    <row r="81" spans="1:20" s="444" customFormat="1" ht="11.25">
      <c r="A81" s="445"/>
      <c r="B81" s="478"/>
      <c r="C81" s="480" t="s">
        <v>86</v>
      </c>
      <c r="D81" s="480" t="s">
        <v>2260</v>
      </c>
      <c r="E81" s="478"/>
      <c r="F81" s="446"/>
      <c r="G81" s="480"/>
      <c r="H81" s="480"/>
      <c r="I81" s="467">
        <f>+ROUND('SP Min'!D193,0)</f>
        <v>0</v>
      </c>
      <c r="J81" s="467">
        <f>+ROUND('SP Min'!E193,0)</f>
        <v>0</v>
      </c>
      <c r="K81" s="163">
        <f t="shared" si="3"/>
        <v>0</v>
      </c>
      <c r="L81" s="443" t="str">
        <f t="shared" si="2"/>
        <v xml:space="preserve">-    </v>
      </c>
      <c r="Q81" s="448"/>
      <c r="R81" s="448"/>
      <c r="S81" s="448"/>
      <c r="T81" s="448"/>
    </row>
    <row r="82" spans="1:20" s="444" customFormat="1" ht="11.25">
      <c r="A82" s="476"/>
      <c r="B82" s="478"/>
      <c r="C82" s="480" t="s">
        <v>88</v>
      </c>
      <c r="D82" s="480" t="s">
        <v>2261</v>
      </c>
      <c r="E82" s="478"/>
      <c r="F82" s="489"/>
      <c r="G82" s="480"/>
      <c r="H82" s="480"/>
      <c r="I82" s="467">
        <f>+ROUND('SP Min'!D194,0)</f>
        <v>0</v>
      </c>
      <c r="J82" s="467">
        <f>+ROUND('SP Min'!E194,0)</f>
        <v>0</v>
      </c>
      <c r="K82" s="163">
        <f t="shared" si="3"/>
        <v>0</v>
      </c>
      <c r="L82" s="443" t="str">
        <f t="shared" si="2"/>
        <v xml:space="preserve">-    </v>
      </c>
      <c r="Q82" s="448"/>
      <c r="R82" s="448"/>
      <c r="S82" s="448"/>
      <c r="T82" s="448"/>
    </row>
    <row r="83" spans="1:20" s="436" customFormat="1" ht="11.25">
      <c r="A83" s="437"/>
      <c r="B83" s="478" t="s">
        <v>126</v>
      </c>
      <c r="C83" s="492" t="s">
        <v>2262</v>
      </c>
      <c r="D83" s="478"/>
      <c r="E83" s="478"/>
      <c r="F83" s="431"/>
      <c r="G83" s="478"/>
      <c r="H83" s="478"/>
      <c r="I83" s="493">
        <f>SUM(I84:I87)</f>
        <v>21056258</v>
      </c>
      <c r="J83" s="493">
        <f>SUM(J84:J87)</f>
        <v>7950244</v>
      </c>
      <c r="K83" s="163">
        <f t="shared" si="3"/>
        <v>13106014</v>
      </c>
      <c r="L83" s="435">
        <f t="shared" si="2"/>
        <v>1.6485046245121533</v>
      </c>
      <c r="Q83" s="451"/>
      <c r="R83" s="451"/>
      <c r="S83" s="451"/>
      <c r="T83" s="451"/>
    </row>
    <row r="84" spans="1:20" s="444" customFormat="1" ht="11.25">
      <c r="A84" s="476"/>
      <c r="B84" s="478"/>
      <c r="C84" s="478" t="s">
        <v>86</v>
      </c>
      <c r="D84" s="487" t="s">
        <v>2263</v>
      </c>
      <c r="E84" s="478"/>
      <c r="F84" s="487"/>
      <c r="G84" s="480"/>
      <c r="H84" s="480"/>
      <c r="I84" s="467">
        <f>+ROUND('SP Min'!D196,0)</f>
        <v>69666</v>
      </c>
      <c r="J84" s="467">
        <f>+ROUND('SP Min'!E196,0)</f>
        <v>37600</v>
      </c>
      <c r="K84" s="163">
        <f t="shared" si="3"/>
        <v>32066</v>
      </c>
      <c r="L84" s="443">
        <f t="shared" si="2"/>
        <v>0.85281914893617017</v>
      </c>
      <c r="Q84" s="448"/>
      <c r="R84" s="448"/>
      <c r="S84" s="448"/>
      <c r="T84" s="448"/>
    </row>
    <row r="85" spans="1:20" s="444" customFormat="1" ht="11.25">
      <c r="A85" s="445"/>
      <c r="B85" s="478"/>
      <c r="C85" s="478" t="s">
        <v>88</v>
      </c>
      <c r="D85" s="487" t="s">
        <v>2264</v>
      </c>
      <c r="E85" s="478"/>
      <c r="F85" s="446"/>
      <c r="G85" s="480"/>
      <c r="H85" s="480"/>
      <c r="I85" s="467">
        <f>+ROUND('SP Min'!D197,0)</f>
        <v>20980526</v>
      </c>
      <c r="J85" s="467">
        <f>+ROUND('SP Min'!E197,0)</f>
        <v>7907733</v>
      </c>
      <c r="K85" s="163">
        <f t="shared" si="3"/>
        <v>13072793</v>
      </c>
      <c r="L85" s="443">
        <f t="shared" si="2"/>
        <v>1.653165705013055</v>
      </c>
      <c r="Q85" s="448"/>
      <c r="R85" s="448"/>
      <c r="S85" s="448"/>
      <c r="T85" s="448"/>
    </row>
    <row r="86" spans="1:20" s="444" customFormat="1" ht="11.25">
      <c r="A86" s="445"/>
      <c r="B86" s="478"/>
      <c r="C86" s="478" t="s">
        <v>116</v>
      </c>
      <c r="D86" s="487" t="s">
        <v>2265</v>
      </c>
      <c r="E86" s="478"/>
      <c r="F86" s="446"/>
      <c r="G86" s="480"/>
      <c r="H86" s="480"/>
      <c r="I86" s="467">
        <f>+ROUND('SP Min'!D198,0)</f>
        <v>0</v>
      </c>
      <c r="J86" s="467">
        <f>+ROUND('SP Min'!E198,0)</f>
        <v>0</v>
      </c>
      <c r="K86" s="163">
        <f t="shared" si="3"/>
        <v>0</v>
      </c>
      <c r="L86" s="443" t="str">
        <f t="shared" si="2"/>
        <v xml:space="preserve">-    </v>
      </c>
      <c r="Q86" s="448"/>
      <c r="R86" s="448"/>
      <c r="S86" s="448"/>
      <c r="T86" s="448"/>
    </row>
    <row r="87" spans="1:20" s="444" customFormat="1" ht="11.25">
      <c r="A87" s="445"/>
      <c r="B87" s="478"/>
      <c r="C87" s="478" t="s">
        <v>2183</v>
      </c>
      <c r="D87" s="487" t="s">
        <v>2266</v>
      </c>
      <c r="E87" s="478"/>
      <c r="F87" s="446"/>
      <c r="G87" s="480"/>
      <c r="H87" s="480"/>
      <c r="I87" s="467">
        <f>+ROUND('SP Min'!D199,0)</f>
        <v>6066</v>
      </c>
      <c r="J87" s="467">
        <f>+ROUND('SP Min'!E199,0)</f>
        <v>4911</v>
      </c>
      <c r="K87" s="163">
        <f t="shared" si="3"/>
        <v>1155</v>
      </c>
      <c r="L87" s="443">
        <f t="shared" si="2"/>
        <v>0.23518631643249846</v>
      </c>
      <c r="Q87" s="448"/>
      <c r="R87" s="448"/>
      <c r="S87" s="448"/>
      <c r="T87" s="448"/>
    </row>
    <row r="88" spans="1:20" s="436" customFormat="1" ht="11.25">
      <c r="A88" s="1007" t="s">
        <v>2267</v>
      </c>
      <c r="B88" s="1008"/>
      <c r="C88" s="1008"/>
      <c r="D88" s="1008"/>
      <c r="E88" s="1008"/>
      <c r="F88" s="1008"/>
      <c r="G88" s="1009"/>
      <c r="H88" s="1008"/>
      <c r="I88" s="165">
        <f>I40+I46+I80+I83</f>
        <v>34973309</v>
      </c>
      <c r="J88" s="165">
        <f>J40+J46+J80+J83</f>
        <v>28496954</v>
      </c>
      <c r="K88" s="165">
        <f t="shared" si="3"/>
        <v>6476355</v>
      </c>
      <c r="L88" s="494">
        <f t="shared" si="2"/>
        <v>0.22726481574135959</v>
      </c>
      <c r="N88" s="444"/>
      <c r="Q88" s="451"/>
      <c r="R88" s="451"/>
      <c r="S88" s="451"/>
      <c r="T88" s="451"/>
    </row>
    <row r="89" spans="1:20" s="436" customFormat="1" ht="11.25">
      <c r="A89" s="476" t="s">
        <v>84</v>
      </c>
      <c r="B89" s="477" t="s">
        <v>2268</v>
      </c>
      <c r="C89" s="478"/>
      <c r="D89" s="478"/>
      <c r="E89" s="478"/>
      <c r="F89" s="431"/>
      <c r="G89" s="495"/>
      <c r="H89" s="496"/>
      <c r="I89" s="496"/>
      <c r="J89" s="496"/>
      <c r="K89" s="163">
        <f t="shared" si="3"/>
        <v>0</v>
      </c>
      <c r="L89" s="443" t="str">
        <f t="shared" ref="L89" si="9">IF(J89=0,"-    ",K89/K89)</f>
        <v xml:space="preserve">-    </v>
      </c>
      <c r="Q89" s="451"/>
      <c r="R89" s="451"/>
      <c r="S89" s="451"/>
      <c r="T89" s="451"/>
    </row>
    <row r="90" spans="1:20" s="436" customFormat="1" ht="11.25">
      <c r="A90" s="476"/>
      <c r="B90" s="478" t="s">
        <v>123</v>
      </c>
      <c r="C90" s="477" t="s">
        <v>2269</v>
      </c>
      <c r="D90" s="478"/>
      <c r="E90" s="478"/>
      <c r="F90" s="492"/>
      <c r="G90" s="478"/>
      <c r="H90" s="496"/>
      <c r="I90" s="467">
        <f>+ROUND('SP Min'!D201,0)</f>
        <v>39861</v>
      </c>
      <c r="J90" s="467">
        <f>+ROUND('SP Min'!E201,0)</f>
        <v>488864</v>
      </c>
      <c r="K90" s="163">
        <f t="shared" si="3"/>
        <v>-449003</v>
      </c>
      <c r="L90" s="443">
        <f t="shared" si="2"/>
        <v>-0.91846198533743539</v>
      </c>
      <c r="Q90" s="451"/>
      <c r="R90" s="451"/>
      <c r="S90" s="451"/>
      <c r="T90" s="451"/>
    </row>
    <row r="91" spans="1:20" s="436" customFormat="1" ht="11.25">
      <c r="A91" s="476"/>
      <c r="B91" s="478" t="s">
        <v>124</v>
      </c>
      <c r="C91" s="477" t="s">
        <v>2270</v>
      </c>
      <c r="D91" s="478"/>
      <c r="E91" s="478"/>
      <c r="F91" s="431"/>
      <c r="G91" s="497"/>
      <c r="H91" s="496"/>
      <c r="I91" s="467">
        <f>+ROUND('SP Min'!D204,0)</f>
        <v>60353</v>
      </c>
      <c r="J91" s="467">
        <f>+ROUND('SP Min'!E204,0)</f>
        <v>15489</v>
      </c>
      <c r="K91" s="163">
        <f t="shared" si="3"/>
        <v>44864</v>
      </c>
      <c r="L91" s="443">
        <f t="shared" si="2"/>
        <v>2.8965071986571114</v>
      </c>
      <c r="Q91" s="451"/>
      <c r="R91" s="946"/>
      <c r="S91" s="451"/>
      <c r="T91" s="451"/>
    </row>
    <row r="92" spans="1:20" s="436" customFormat="1" ht="11.25">
      <c r="A92" s="1007" t="s">
        <v>2271</v>
      </c>
      <c r="B92" s="1008"/>
      <c r="C92" s="1008"/>
      <c r="D92" s="1008"/>
      <c r="E92" s="1008"/>
      <c r="F92" s="1008"/>
      <c r="G92" s="1010"/>
      <c r="H92" s="1008"/>
      <c r="I92" s="165">
        <f>SUM(I90:I91)</f>
        <v>100214</v>
      </c>
      <c r="J92" s="165">
        <f>SUM(J90:J91)</f>
        <v>504353</v>
      </c>
      <c r="K92" s="165">
        <f t="shared" si="3"/>
        <v>-404139</v>
      </c>
      <c r="L92" s="494">
        <f t="shared" si="2"/>
        <v>-0.80130186595499575</v>
      </c>
      <c r="Q92" s="451"/>
      <c r="R92" s="451"/>
      <c r="S92" s="451"/>
      <c r="T92" s="451"/>
    </row>
    <row r="93" spans="1:20" s="436" customFormat="1" ht="5.45" customHeight="1" thickBot="1">
      <c r="A93" s="498"/>
      <c r="B93" s="492"/>
      <c r="C93" s="492"/>
      <c r="D93" s="492"/>
      <c r="E93" s="492"/>
      <c r="F93" s="492"/>
      <c r="G93" s="492"/>
      <c r="H93" s="492"/>
      <c r="I93" s="492"/>
      <c r="J93" s="492"/>
      <c r="K93" s="467"/>
      <c r="L93" s="443"/>
      <c r="Q93" s="451"/>
      <c r="R93" s="451"/>
      <c r="S93" s="451"/>
      <c r="T93" s="451"/>
    </row>
    <row r="94" spans="1:20" s="436" customFormat="1" ht="12" thickBot="1">
      <c r="A94" s="987" t="s">
        <v>2272</v>
      </c>
      <c r="B94" s="988"/>
      <c r="C94" s="988"/>
      <c r="D94" s="988"/>
      <c r="E94" s="988"/>
      <c r="F94" s="988"/>
      <c r="G94" s="988"/>
      <c r="H94" s="988"/>
      <c r="I94" s="166">
        <f>I37+I88+I92</f>
        <v>76968767</v>
      </c>
      <c r="J94" s="166">
        <f>J37+J88+J92</f>
        <v>70776451</v>
      </c>
      <c r="K94" s="166">
        <f>+I94-J94</f>
        <v>6192316</v>
      </c>
      <c r="L94" s="499">
        <f t="shared" si="2"/>
        <v>8.7491191102532118E-2</v>
      </c>
      <c r="Q94" s="451"/>
      <c r="R94" s="451"/>
      <c r="S94" s="451"/>
      <c r="T94" s="451"/>
    </row>
    <row r="95" spans="1:20" s="436" customFormat="1" ht="11.25">
      <c r="A95" s="476" t="s">
        <v>92</v>
      </c>
      <c r="B95" s="477" t="s">
        <v>2273</v>
      </c>
      <c r="C95" s="478"/>
      <c r="D95" s="478"/>
      <c r="E95" s="478"/>
      <c r="F95" s="431"/>
      <c r="G95" s="478"/>
      <c r="H95" s="496"/>
      <c r="I95" s="496"/>
      <c r="J95" s="496"/>
      <c r="K95" s="467"/>
      <c r="L95" s="443"/>
      <c r="Q95" s="451"/>
      <c r="R95" s="451"/>
      <c r="S95" s="451"/>
      <c r="T95" s="451"/>
    </row>
    <row r="96" spans="1:20" s="436" customFormat="1" ht="11.25">
      <c r="A96" s="476"/>
      <c r="B96" s="480" t="s">
        <v>2274</v>
      </c>
      <c r="C96" s="500" t="s">
        <v>2275</v>
      </c>
      <c r="D96" s="480"/>
      <c r="E96" s="480"/>
      <c r="F96" s="487"/>
      <c r="G96" s="478"/>
      <c r="H96" s="496"/>
      <c r="I96" s="467">
        <f>+ROUND('SP Min'!D209,0)</f>
        <v>0</v>
      </c>
      <c r="J96" s="467">
        <f>+ROUND('SP Min'!E209,0)</f>
        <v>0</v>
      </c>
      <c r="K96" s="163">
        <f>+I96-J96</f>
        <v>0</v>
      </c>
      <c r="L96" s="435" t="str">
        <f t="shared" si="2"/>
        <v xml:space="preserve">-    </v>
      </c>
      <c r="Q96" s="451"/>
      <c r="R96" s="451"/>
      <c r="S96" s="451"/>
      <c r="T96" s="451"/>
    </row>
    <row r="97" spans="1:20" s="436" customFormat="1" ht="11.25">
      <c r="A97" s="476"/>
      <c r="B97" s="480" t="s">
        <v>88</v>
      </c>
      <c r="C97" s="487" t="s">
        <v>2276</v>
      </c>
      <c r="D97" s="480"/>
      <c r="E97" s="480"/>
      <c r="F97" s="446"/>
      <c r="G97" s="478"/>
      <c r="H97" s="496"/>
      <c r="I97" s="467">
        <f>+ROUND('SP Min'!D210,0)</f>
        <v>0</v>
      </c>
      <c r="J97" s="467">
        <f>+ROUND('SP Min'!E210,0)</f>
        <v>0</v>
      </c>
      <c r="K97" s="163">
        <f t="shared" ref="K97:K100" si="10">+I97-J97</f>
        <v>0</v>
      </c>
      <c r="L97" s="435" t="str">
        <f t="shared" si="2"/>
        <v xml:space="preserve">-    </v>
      </c>
      <c r="Q97" s="451"/>
      <c r="R97" s="451"/>
      <c r="S97" s="451"/>
      <c r="T97" s="451"/>
    </row>
    <row r="98" spans="1:20" s="436" customFormat="1" ht="11.25">
      <c r="A98" s="476"/>
      <c r="B98" s="487" t="s">
        <v>116</v>
      </c>
      <c r="C98" s="480" t="s">
        <v>2277</v>
      </c>
      <c r="D98" s="480"/>
      <c r="E98" s="480"/>
      <c r="F98" s="446"/>
      <c r="G98" s="478"/>
      <c r="H98" s="496"/>
      <c r="I98" s="467">
        <f>+ROUND('SP Min'!D211,0)</f>
        <v>0</v>
      </c>
      <c r="J98" s="467">
        <f>+ROUND('SP Min'!E211,0)</f>
        <v>0</v>
      </c>
      <c r="K98" s="163">
        <f t="shared" si="10"/>
        <v>0</v>
      </c>
      <c r="L98" s="435" t="str">
        <f t="shared" si="2"/>
        <v xml:space="preserve">-    </v>
      </c>
      <c r="Q98" s="451"/>
      <c r="R98" s="451"/>
      <c r="S98" s="451"/>
      <c r="T98" s="451"/>
    </row>
    <row r="99" spans="1:20" s="436" customFormat="1" ht="11.25">
      <c r="A99" s="476"/>
      <c r="B99" s="480" t="s">
        <v>2183</v>
      </c>
      <c r="C99" s="500" t="s">
        <v>2278</v>
      </c>
      <c r="D99" s="480"/>
      <c r="E99" s="480"/>
      <c r="F99" s="487"/>
      <c r="G99" s="497"/>
      <c r="H99" s="496"/>
      <c r="I99" s="467">
        <f>+ROUND('SP Min'!D212+'SP Min'!D213,0)</f>
        <v>2782163</v>
      </c>
      <c r="J99" s="467">
        <f>+ROUND('SP Min'!E212+'SP Min'!E213,0)</f>
        <v>2779698</v>
      </c>
      <c r="K99" s="163">
        <f t="shared" si="10"/>
        <v>2465</v>
      </c>
      <c r="L99" s="435">
        <f t="shared" si="2"/>
        <v>8.8678698189515555E-4</v>
      </c>
      <c r="Q99" s="451"/>
      <c r="R99" s="451"/>
      <c r="S99" s="451"/>
      <c r="T99" s="451"/>
    </row>
    <row r="100" spans="1:20" s="436" customFormat="1" ht="12" thickBot="1">
      <c r="A100" s="1013" t="s">
        <v>2279</v>
      </c>
      <c r="B100" s="1014"/>
      <c r="C100" s="1014"/>
      <c r="D100" s="1014"/>
      <c r="E100" s="1014"/>
      <c r="F100" s="1014"/>
      <c r="G100" s="1015"/>
      <c r="H100" s="1016"/>
      <c r="I100" s="501">
        <f>SUM(I96:I99)</f>
        <v>2782163</v>
      </c>
      <c r="J100" s="501">
        <f>SUM(J96:J99)</f>
        <v>2779698</v>
      </c>
      <c r="K100" s="501">
        <f t="shared" si="10"/>
        <v>2465</v>
      </c>
      <c r="L100" s="502">
        <f t="shared" si="2"/>
        <v>8.8678698189515555E-4</v>
      </c>
      <c r="Q100" s="451"/>
      <c r="R100" s="451"/>
      <c r="S100" s="451"/>
      <c r="T100" s="451"/>
    </row>
    <row r="101" spans="1:20" s="444" customFormat="1" ht="11.25">
      <c r="A101" s="473"/>
      <c r="B101" s="473"/>
      <c r="C101" s="473"/>
      <c r="D101" s="473"/>
      <c r="E101" s="473"/>
      <c r="F101" s="473"/>
      <c r="G101" s="473"/>
      <c r="H101" s="473"/>
      <c r="I101" s="473"/>
      <c r="J101" s="150"/>
      <c r="K101" s="150"/>
      <c r="L101" s="503"/>
      <c r="N101" s="436"/>
      <c r="Q101" s="448"/>
      <c r="R101" s="448"/>
      <c r="S101" s="448"/>
      <c r="T101" s="448"/>
    </row>
    <row r="102" spans="1:20" s="444" customFormat="1" ht="11.25">
      <c r="A102" s="473"/>
      <c r="B102" s="473"/>
      <c r="C102" s="473"/>
      <c r="D102" s="473"/>
      <c r="E102" s="473"/>
      <c r="F102" s="473"/>
      <c r="G102" s="473"/>
      <c r="H102" s="473"/>
      <c r="I102" s="473"/>
      <c r="J102" s="150"/>
      <c r="K102" s="150"/>
      <c r="L102" s="503"/>
      <c r="Q102" s="448"/>
      <c r="R102" s="448"/>
      <c r="S102" s="448"/>
      <c r="T102" s="448"/>
    </row>
    <row r="103" spans="1:20" s="444" customFormat="1" ht="12" thickBot="1">
      <c r="A103" s="417"/>
      <c r="B103" s="417"/>
      <c r="C103" s="417"/>
      <c r="D103" s="417"/>
      <c r="E103" s="417"/>
      <c r="F103" s="484"/>
      <c r="G103" s="416"/>
      <c r="H103" s="416"/>
      <c r="I103" s="416"/>
      <c r="J103" s="416"/>
      <c r="K103" s="416"/>
      <c r="L103" s="504"/>
      <c r="Q103" s="448"/>
      <c r="R103" s="448"/>
      <c r="S103" s="448"/>
      <c r="T103" s="448"/>
    </row>
    <row r="104" spans="1:20" ht="32.25" customHeight="1" thickBot="1">
      <c r="A104" s="1017" t="s">
        <v>2280</v>
      </c>
      <c r="B104" s="1018"/>
      <c r="C104" s="1018"/>
      <c r="D104" s="1018"/>
      <c r="E104" s="1018"/>
      <c r="F104" s="1018"/>
      <c r="G104" s="1018"/>
      <c r="H104" s="1018"/>
      <c r="I104" s="1018"/>
      <c r="J104" s="1018"/>
      <c r="K104" s="991" t="s">
        <v>2281</v>
      </c>
      <c r="L104" s="992"/>
      <c r="N104" s="444"/>
    </row>
    <row r="105" spans="1:20" ht="13.5" thickBot="1">
      <c r="A105" s="505"/>
      <c r="B105" s="505"/>
      <c r="C105" s="505"/>
      <c r="D105" s="505"/>
      <c r="E105" s="505"/>
      <c r="F105" s="506"/>
      <c r="G105" s="416"/>
      <c r="H105" s="416"/>
      <c r="I105" s="416"/>
      <c r="J105" s="417"/>
      <c r="K105" s="418"/>
      <c r="L105" s="419"/>
    </row>
    <row r="106" spans="1:20" ht="13.15" customHeight="1">
      <c r="A106" s="1019" t="s">
        <v>2119</v>
      </c>
      <c r="B106" s="1020"/>
      <c r="C106" s="1020"/>
      <c r="D106" s="1020"/>
      <c r="E106" s="1020"/>
      <c r="F106" s="1020"/>
      <c r="G106" s="1020"/>
      <c r="H106" s="1020"/>
      <c r="I106" s="998" t="s">
        <v>2175</v>
      </c>
      <c r="J106" s="998" t="s">
        <v>2176</v>
      </c>
      <c r="K106" s="1000" t="s">
        <v>2177</v>
      </c>
      <c r="L106" s="1001"/>
    </row>
    <row r="107" spans="1:20" ht="39.75" customHeight="1">
      <c r="A107" s="1021"/>
      <c r="B107" s="1022"/>
      <c r="C107" s="1022"/>
      <c r="D107" s="1022"/>
      <c r="E107" s="1022"/>
      <c r="F107" s="1022"/>
      <c r="G107" s="1023"/>
      <c r="H107" s="1022"/>
      <c r="I107" s="999"/>
      <c r="J107" s="999"/>
      <c r="K107" s="420" t="s">
        <v>2</v>
      </c>
      <c r="L107" s="421" t="s">
        <v>3</v>
      </c>
    </row>
    <row r="108" spans="1:20" s="444" customFormat="1">
      <c r="A108" s="507"/>
      <c r="B108" s="508"/>
      <c r="C108" s="508"/>
      <c r="D108" s="508"/>
      <c r="E108" s="508"/>
      <c r="F108" s="509"/>
      <c r="G108" s="510"/>
      <c r="H108" s="511"/>
      <c r="I108" s="511"/>
      <c r="J108" s="512"/>
      <c r="K108" s="512"/>
      <c r="L108" s="513"/>
      <c r="N108" s="412"/>
      <c r="Q108" s="448"/>
      <c r="R108" s="448"/>
      <c r="S108" s="448"/>
      <c r="T108" s="448"/>
    </row>
    <row r="109" spans="1:20" s="436" customFormat="1" ht="11.25">
      <c r="A109" s="429" t="s">
        <v>4</v>
      </c>
      <c r="B109" s="154" t="s">
        <v>2282</v>
      </c>
      <c r="C109" s="430"/>
      <c r="D109" s="430"/>
      <c r="E109" s="430"/>
      <c r="F109" s="431"/>
      <c r="G109" s="432"/>
      <c r="H109" s="162"/>
      <c r="I109" s="162"/>
      <c r="J109" s="163"/>
      <c r="K109" s="163"/>
      <c r="L109" s="514"/>
      <c r="N109" s="444"/>
      <c r="Q109" s="451"/>
      <c r="R109" s="451"/>
      <c r="S109" s="451"/>
      <c r="T109" s="451"/>
    </row>
    <row r="110" spans="1:20" s="436" customFormat="1" ht="11.25">
      <c r="A110" s="429"/>
      <c r="B110" s="430"/>
      <c r="C110" s="430"/>
      <c r="D110" s="430"/>
      <c r="E110" s="430"/>
      <c r="F110" s="473"/>
      <c r="G110" s="432"/>
      <c r="H110" s="162"/>
      <c r="I110" s="162"/>
      <c r="J110" s="163"/>
      <c r="K110" s="163"/>
      <c r="L110" s="514"/>
      <c r="Q110" s="451"/>
      <c r="R110" s="451"/>
      <c r="S110" s="451"/>
      <c r="T110" s="451"/>
    </row>
    <row r="111" spans="1:20" s="436" customFormat="1" ht="11.25">
      <c r="A111" s="437"/>
      <c r="B111" s="430" t="s">
        <v>123</v>
      </c>
      <c r="C111" s="438" t="s">
        <v>2283</v>
      </c>
      <c r="D111" s="430"/>
      <c r="E111" s="430"/>
      <c r="F111" s="431"/>
      <c r="G111" s="432"/>
      <c r="H111" s="162"/>
      <c r="I111" s="163">
        <f>+ROUND('SP Min'!D215,0)</f>
        <v>103489</v>
      </c>
      <c r="J111" s="163">
        <f>+ROUND('SP Min'!E215,0)</f>
        <v>103489</v>
      </c>
      <c r="K111" s="467">
        <f>+I111-J111</f>
        <v>0</v>
      </c>
      <c r="L111" s="443">
        <f t="shared" ref="L111:L170" si="11">IF(J111=0,"-    ",K111/J111)</f>
        <v>0</v>
      </c>
      <c r="Q111" s="451"/>
      <c r="R111" s="451"/>
      <c r="S111" s="451"/>
      <c r="T111" s="451"/>
    </row>
    <row r="112" spans="1:20" s="436" customFormat="1" ht="11.25">
      <c r="A112" s="437"/>
      <c r="B112" s="430" t="s">
        <v>124</v>
      </c>
      <c r="C112" s="516" t="s">
        <v>2284</v>
      </c>
      <c r="D112" s="430"/>
      <c r="E112" s="430"/>
      <c r="F112" s="438"/>
      <c r="G112" s="432"/>
      <c r="H112" s="162"/>
      <c r="I112" s="163">
        <f>I113+I114+SUM(I118:I120)</f>
        <v>38681677</v>
      </c>
      <c r="J112" s="163">
        <f>J113+J114+SUM(J118:J120)</f>
        <v>36485801</v>
      </c>
      <c r="K112" s="467">
        <f t="shared" ref="K112:K170" si="12">+I112-J112</f>
        <v>2195876</v>
      </c>
      <c r="L112" s="443">
        <f t="shared" si="11"/>
        <v>6.0184398856969044E-2</v>
      </c>
      <c r="N112" s="515"/>
      <c r="Q112" s="451"/>
      <c r="R112" s="451"/>
      <c r="S112" s="451"/>
      <c r="T112" s="451"/>
    </row>
    <row r="113" spans="1:20" s="444" customFormat="1" ht="11.25">
      <c r="A113" s="445"/>
      <c r="B113" s="430"/>
      <c r="C113" s="480" t="s">
        <v>86</v>
      </c>
      <c r="D113" s="480" t="s">
        <v>2285</v>
      </c>
      <c r="E113" s="478"/>
      <c r="F113" s="440"/>
      <c r="G113" s="441"/>
      <c r="H113" s="161"/>
      <c r="I113" s="467">
        <f>+ROUND('SP Min'!D217,0)</f>
        <v>3682720</v>
      </c>
      <c r="J113" s="467">
        <f>+ROUND('SP Min'!E217,0)</f>
        <v>3884964</v>
      </c>
      <c r="K113" s="467">
        <f t="shared" si="12"/>
        <v>-202244</v>
      </c>
      <c r="L113" s="443">
        <f t="shared" si="11"/>
        <v>-5.2058140049689006E-2</v>
      </c>
      <c r="N113" s="436"/>
      <c r="Q113" s="448"/>
      <c r="R113" s="448"/>
      <c r="S113" s="448"/>
      <c r="T113" s="448"/>
    </row>
    <row r="114" spans="1:20" s="444" customFormat="1" ht="11.25">
      <c r="A114" s="445"/>
      <c r="B114" s="430"/>
      <c r="C114" s="480" t="s">
        <v>88</v>
      </c>
      <c r="D114" s="480" t="s">
        <v>2286</v>
      </c>
      <c r="E114" s="478"/>
      <c r="F114" s="440"/>
      <c r="G114" s="441"/>
      <c r="H114" s="161"/>
      <c r="I114" s="467">
        <f>SUM(I115:I117)</f>
        <v>22690829</v>
      </c>
      <c r="J114" s="467">
        <f>SUM(J115:J117)</f>
        <v>22332348</v>
      </c>
      <c r="K114" s="467">
        <f t="shared" si="12"/>
        <v>358481</v>
      </c>
      <c r="L114" s="443">
        <f t="shared" si="11"/>
        <v>1.6052096268605522E-2</v>
      </c>
      <c r="Q114" s="448"/>
      <c r="R114" s="448"/>
      <c r="S114" s="448"/>
      <c r="T114" s="448"/>
    </row>
    <row r="115" spans="1:20" s="444" customFormat="1" ht="11.25">
      <c r="A115" s="445"/>
      <c r="B115" s="478"/>
      <c r="C115" s="480"/>
      <c r="D115" s="486" t="s">
        <v>2287</v>
      </c>
      <c r="E115" s="486" t="s">
        <v>2288</v>
      </c>
      <c r="F115" s="487"/>
      <c r="G115" s="480"/>
      <c r="H115" s="480"/>
      <c r="I115" s="467">
        <f>+ROUND('SP Min'!D219,0)</f>
        <v>15142619</v>
      </c>
      <c r="J115" s="467">
        <f>+ROUND('SP Min'!E219,0)</f>
        <v>15144551</v>
      </c>
      <c r="K115" s="467">
        <f t="shared" si="12"/>
        <v>-1932</v>
      </c>
      <c r="L115" s="443">
        <f t="shared" si="11"/>
        <v>-1.2757063580161603E-4</v>
      </c>
      <c r="Q115" s="448"/>
      <c r="R115" s="448"/>
      <c r="S115" s="448"/>
      <c r="T115" s="448"/>
    </row>
    <row r="116" spans="1:20" s="444" customFormat="1" ht="11.25">
      <c r="A116" s="445"/>
      <c r="B116" s="478"/>
      <c r="C116" s="480"/>
      <c r="D116" s="486" t="s">
        <v>2191</v>
      </c>
      <c r="E116" s="486" t="s">
        <v>2289</v>
      </c>
      <c r="F116" s="487"/>
      <c r="G116" s="480"/>
      <c r="H116" s="480"/>
      <c r="I116" s="467">
        <f>+ROUND('SP Min'!D220,0)</f>
        <v>900730</v>
      </c>
      <c r="J116" s="467">
        <f>+ROUND('SP Min'!E220,0)</f>
        <v>291614</v>
      </c>
      <c r="K116" s="467">
        <f t="shared" si="12"/>
        <v>609116</v>
      </c>
      <c r="L116" s="443">
        <f t="shared" si="11"/>
        <v>2.0887748873510872</v>
      </c>
      <c r="Q116" s="448"/>
      <c r="R116" s="448"/>
      <c r="S116" s="448"/>
      <c r="T116" s="448"/>
    </row>
    <row r="117" spans="1:20" s="444" customFormat="1" ht="11.25">
      <c r="A117" s="445"/>
      <c r="B117" s="478"/>
      <c r="C117" s="480"/>
      <c r="D117" s="486" t="s">
        <v>2290</v>
      </c>
      <c r="E117" s="486" t="s">
        <v>2291</v>
      </c>
      <c r="F117" s="487"/>
      <c r="G117" s="480"/>
      <c r="H117" s="480"/>
      <c r="I117" s="467">
        <f>+ROUND('SP Min'!D221,0)</f>
        <v>6647480</v>
      </c>
      <c r="J117" s="467">
        <f>+ROUND('SP Min'!E221,0)</f>
        <v>6896183</v>
      </c>
      <c r="K117" s="467">
        <f t="shared" si="12"/>
        <v>-248703</v>
      </c>
      <c r="L117" s="443">
        <f t="shared" si="11"/>
        <v>-3.606386315444355E-2</v>
      </c>
      <c r="Q117" s="448"/>
      <c r="R117" s="448"/>
      <c r="S117" s="448"/>
      <c r="T117" s="448"/>
    </row>
    <row r="118" spans="1:20" s="444" customFormat="1" ht="11.25">
      <c r="A118" s="445"/>
      <c r="B118" s="478"/>
      <c r="C118" s="517" t="s">
        <v>116</v>
      </c>
      <c r="D118" s="517" t="s">
        <v>2292</v>
      </c>
      <c r="E118" s="480"/>
      <c r="F118" s="487"/>
      <c r="G118" s="480"/>
      <c r="H118" s="480"/>
      <c r="I118" s="467">
        <f>+ROUND('SP Min'!D222,0)</f>
        <v>12256669</v>
      </c>
      <c r="J118" s="467">
        <f>+ROUND('SP Min'!E222,0)</f>
        <v>10216672</v>
      </c>
      <c r="K118" s="467">
        <f t="shared" si="12"/>
        <v>2039997</v>
      </c>
      <c r="L118" s="443">
        <f t="shared" si="11"/>
        <v>0.19967333785404875</v>
      </c>
      <c r="Q118" s="448"/>
      <c r="R118" s="448"/>
      <c r="S118" s="448"/>
      <c r="T118" s="448"/>
    </row>
    <row r="119" spans="1:20" s="444" customFormat="1" ht="11.25">
      <c r="A119" s="445"/>
      <c r="B119" s="478"/>
      <c r="C119" s="517" t="s">
        <v>2183</v>
      </c>
      <c r="D119" s="517" t="s">
        <v>2293</v>
      </c>
      <c r="E119" s="480"/>
      <c r="F119" s="487"/>
      <c r="G119" s="480"/>
      <c r="H119" s="480"/>
      <c r="I119" s="467">
        <f>+ROUND('SP Min'!D223,0)</f>
        <v>51459</v>
      </c>
      <c r="J119" s="467">
        <f>+ROUND('SP Min'!E223,0)</f>
        <v>51817</v>
      </c>
      <c r="K119" s="467">
        <f t="shared" si="12"/>
        <v>-358</v>
      </c>
      <c r="L119" s="443">
        <f t="shared" si="11"/>
        <v>-6.9089295019009204E-3</v>
      </c>
      <c r="Q119" s="448"/>
      <c r="R119" s="448"/>
      <c r="S119" s="448"/>
      <c r="T119" s="448"/>
    </row>
    <row r="120" spans="1:20" s="444" customFormat="1" ht="11.25">
      <c r="A120" s="445"/>
      <c r="B120" s="430"/>
      <c r="C120" s="517" t="s">
        <v>2185</v>
      </c>
      <c r="D120" s="517" t="s">
        <v>2294</v>
      </c>
      <c r="E120" s="430"/>
      <c r="F120" s="440"/>
      <c r="G120" s="441"/>
      <c r="H120" s="161"/>
      <c r="I120" s="467">
        <f>+ROUND('SP Min'!D224,0)</f>
        <v>0</v>
      </c>
      <c r="J120" s="467">
        <f>+ROUND('SP Min'!E224,0)</f>
        <v>0</v>
      </c>
      <c r="K120" s="467">
        <f t="shared" si="12"/>
        <v>0</v>
      </c>
      <c r="L120" s="443" t="str">
        <f t="shared" si="11"/>
        <v xml:space="preserve">-    </v>
      </c>
      <c r="Q120" s="448"/>
      <c r="R120" s="448"/>
      <c r="S120" s="448"/>
      <c r="T120" s="448"/>
    </row>
    <row r="121" spans="1:20" s="436" customFormat="1" ht="11.25">
      <c r="A121" s="437"/>
      <c r="B121" s="516" t="s">
        <v>125</v>
      </c>
      <c r="C121" s="516" t="s">
        <v>2295</v>
      </c>
      <c r="D121" s="430"/>
      <c r="E121" s="430"/>
      <c r="F121" s="438"/>
      <c r="G121" s="432"/>
      <c r="H121" s="162"/>
      <c r="I121" s="163">
        <f>+ROUND('SP Min'!D225,0)</f>
        <v>1981749</v>
      </c>
      <c r="J121" s="163">
        <f>+ROUND('SP Min'!E225,0)</f>
        <v>1883750</v>
      </c>
      <c r="K121" s="467">
        <f t="shared" si="12"/>
        <v>97999</v>
      </c>
      <c r="L121" s="443">
        <f t="shared" si="11"/>
        <v>5.2023357664233577E-2</v>
      </c>
      <c r="N121" s="444"/>
      <c r="Q121" s="451"/>
      <c r="R121" s="451"/>
      <c r="S121" s="451"/>
      <c r="T121" s="451"/>
    </row>
    <row r="122" spans="1:20" s="436" customFormat="1" ht="11.25">
      <c r="A122" s="437"/>
      <c r="B122" s="516" t="s">
        <v>126</v>
      </c>
      <c r="C122" s="473" t="s">
        <v>2296</v>
      </c>
      <c r="D122" s="430"/>
      <c r="E122" s="430"/>
      <c r="F122" s="438"/>
      <c r="G122" s="432"/>
      <c r="H122" s="162"/>
      <c r="I122" s="163">
        <f>+ROUND('SP Min'!D226,0)</f>
        <v>2949689</v>
      </c>
      <c r="J122" s="163">
        <f>+ROUND('SP Min'!E226,0)</f>
        <v>2878542</v>
      </c>
      <c r="K122" s="467">
        <f t="shared" si="12"/>
        <v>71147</v>
      </c>
      <c r="L122" s="443">
        <f t="shared" si="11"/>
        <v>2.4716332087563773E-2</v>
      </c>
      <c r="Q122" s="451"/>
      <c r="R122" s="451"/>
      <c r="S122" s="451"/>
      <c r="T122" s="451"/>
    </row>
    <row r="123" spans="1:20" s="436" customFormat="1" ht="11.25">
      <c r="A123" s="437"/>
      <c r="B123" s="516" t="s">
        <v>127</v>
      </c>
      <c r="C123" s="473" t="s">
        <v>2297</v>
      </c>
      <c r="D123" s="430"/>
      <c r="E123" s="430"/>
      <c r="F123" s="431"/>
      <c r="G123" s="432"/>
      <c r="H123" s="162"/>
      <c r="I123" s="163">
        <f>+ROUND('SP Min'!D232,0)</f>
        <v>0</v>
      </c>
      <c r="J123" s="163">
        <f>+ROUND('SP Min'!E232,0)</f>
        <v>0</v>
      </c>
      <c r="K123" s="467">
        <f t="shared" si="12"/>
        <v>0</v>
      </c>
      <c r="L123" s="443" t="str">
        <f t="shared" si="11"/>
        <v xml:space="preserve">-    </v>
      </c>
      <c r="Q123" s="451"/>
      <c r="R123" s="451"/>
      <c r="S123" s="451"/>
      <c r="T123" s="451"/>
    </row>
    <row r="124" spans="1:20" s="436" customFormat="1" ht="11.25">
      <c r="A124" s="437"/>
      <c r="B124" s="516" t="s">
        <v>128</v>
      </c>
      <c r="C124" s="473" t="s">
        <v>2298</v>
      </c>
      <c r="D124" s="430"/>
      <c r="E124" s="430"/>
      <c r="F124" s="438"/>
      <c r="G124" s="432"/>
      <c r="H124" s="162"/>
      <c r="I124" s="163">
        <f>+ROUND('SP Min'!D236,0)</f>
        <v>0</v>
      </c>
      <c r="J124" s="163">
        <f>+ROUND('SP Min'!E236,0)</f>
        <v>0</v>
      </c>
      <c r="K124" s="467">
        <f t="shared" si="12"/>
        <v>0</v>
      </c>
      <c r="L124" s="443" t="str">
        <f t="shared" si="11"/>
        <v xml:space="preserve">-    </v>
      </c>
      <c r="Q124" s="451"/>
      <c r="R124" s="451"/>
      <c r="S124" s="451"/>
      <c r="T124" s="451"/>
    </row>
    <row r="125" spans="1:20" s="436" customFormat="1" ht="11.25">
      <c r="A125" s="437"/>
      <c r="B125" s="516" t="s">
        <v>2299</v>
      </c>
      <c r="C125" s="473" t="s">
        <v>2300</v>
      </c>
      <c r="D125" s="430"/>
      <c r="E125" s="430"/>
      <c r="F125" s="438"/>
      <c r="G125" s="432"/>
      <c r="H125" s="162"/>
      <c r="I125" s="163">
        <f>+ROUND('SP Min'!D237,0)</f>
        <v>106863</v>
      </c>
      <c r="J125" s="163">
        <f>+ROUND('SP Min'!E237,0)</f>
        <v>114001</v>
      </c>
      <c r="K125" s="467">
        <f t="shared" si="12"/>
        <v>-7138</v>
      </c>
      <c r="L125" s="443">
        <f t="shared" si="11"/>
        <v>-6.2613485846615385E-2</v>
      </c>
      <c r="Q125" s="451"/>
      <c r="R125" s="451"/>
      <c r="S125" s="451"/>
      <c r="T125" s="451"/>
    </row>
    <row r="126" spans="1:20" s="436" customFormat="1" ht="11.25">
      <c r="A126" s="1004" t="s">
        <v>2220</v>
      </c>
      <c r="B126" s="1005"/>
      <c r="C126" s="1005"/>
      <c r="D126" s="1005"/>
      <c r="E126" s="1005"/>
      <c r="F126" s="1005"/>
      <c r="G126" s="1024"/>
      <c r="H126" s="1005"/>
      <c r="I126" s="165">
        <f>I111+I112+SUM(I121:I125)</f>
        <v>43823467</v>
      </c>
      <c r="J126" s="165">
        <f>J111+J112+SUM(J121:J125)</f>
        <v>41465583</v>
      </c>
      <c r="K126" s="518">
        <f t="shared" si="12"/>
        <v>2357884</v>
      </c>
      <c r="L126" s="494">
        <f t="shared" si="11"/>
        <v>5.6863640383399409E-2</v>
      </c>
      <c r="Q126" s="451"/>
      <c r="R126" s="451"/>
      <c r="S126" s="451"/>
      <c r="T126" s="451"/>
    </row>
    <row r="127" spans="1:20" s="436" customFormat="1" ht="11.25">
      <c r="A127" s="519" t="s">
        <v>33</v>
      </c>
      <c r="B127" s="154" t="s">
        <v>2301</v>
      </c>
      <c r="C127" s="516"/>
      <c r="D127" s="430"/>
      <c r="E127" s="430"/>
      <c r="F127" s="431"/>
      <c r="G127" s="520"/>
      <c r="H127" s="162"/>
      <c r="I127" s="474"/>
      <c r="J127" s="474"/>
      <c r="K127" s="163">
        <f t="shared" si="12"/>
        <v>0</v>
      </c>
      <c r="L127" s="521" t="str">
        <f t="shared" si="11"/>
        <v xml:space="preserve">-    </v>
      </c>
      <c r="Q127" s="451"/>
      <c r="R127" s="451"/>
      <c r="S127" s="451"/>
      <c r="T127" s="451"/>
    </row>
    <row r="128" spans="1:20" s="436" customFormat="1" ht="11.25">
      <c r="A128" s="519"/>
      <c r="B128" s="516" t="s">
        <v>86</v>
      </c>
      <c r="C128" s="154" t="s">
        <v>2302</v>
      </c>
      <c r="D128" s="430"/>
      <c r="E128" s="430"/>
      <c r="F128" s="431"/>
      <c r="G128" s="432"/>
      <c r="H128" s="162"/>
      <c r="I128" s="163">
        <f>+ROUND('SP Min'!D239,0)</f>
        <v>0</v>
      </c>
      <c r="J128" s="163">
        <f>+ROUND('SP Min'!E239,0)</f>
        <v>0</v>
      </c>
      <c r="K128" s="467">
        <f t="shared" si="12"/>
        <v>0</v>
      </c>
      <c r="L128" s="443" t="str">
        <f t="shared" si="11"/>
        <v xml:space="preserve">-    </v>
      </c>
      <c r="Q128" s="451"/>
      <c r="R128" s="451"/>
      <c r="S128" s="451"/>
      <c r="T128" s="451"/>
    </row>
    <row r="129" spans="1:20" s="436" customFormat="1" ht="11.25">
      <c r="A129" s="519"/>
      <c r="B129" s="516" t="s">
        <v>88</v>
      </c>
      <c r="C129" s="154" t="s">
        <v>2303</v>
      </c>
      <c r="D129" s="430"/>
      <c r="E129" s="430"/>
      <c r="F129" s="473"/>
      <c r="G129" s="432"/>
      <c r="H129" s="162"/>
      <c r="I129" s="163">
        <f>+ROUND('SP Min'!D240,0)</f>
        <v>4631092</v>
      </c>
      <c r="J129" s="163">
        <f>+ROUND('SP Min'!E240,0)</f>
        <v>4161255</v>
      </c>
      <c r="K129" s="467">
        <f t="shared" si="12"/>
        <v>469837</v>
      </c>
      <c r="L129" s="443">
        <f t="shared" si="11"/>
        <v>0.11290752429255116</v>
      </c>
      <c r="Q129" s="451"/>
      <c r="R129" s="451"/>
      <c r="S129" s="451"/>
      <c r="T129" s="451"/>
    </row>
    <row r="130" spans="1:20" s="436" customFormat="1" ht="11.25">
      <c r="A130" s="519"/>
      <c r="B130" s="516" t="s">
        <v>116</v>
      </c>
      <c r="C130" s="154" t="s">
        <v>2304</v>
      </c>
      <c r="D130" s="430"/>
      <c r="E130" s="430"/>
      <c r="F130" s="431"/>
      <c r="G130" s="432"/>
      <c r="H130" s="162"/>
      <c r="I130" s="163">
        <f>+ROUND('SP Min'!D248,0)</f>
        <v>0</v>
      </c>
      <c r="J130" s="163">
        <f>+ROUND('SP Min'!E248,0)</f>
        <v>0</v>
      </c>
      <c r="K130" s="467">
        <f t="shared" si="12"/>
        <v>0</v>
      </c>
      <c r="L130" s="443" t="str">
        <f t="shared" si="11"/>
        <v xml:space="preserve">-    </v>
      </c>
      <c r="Q130" s="451"/>
      <c r="R130" s="451"/>
      <c r="S130" s="451"/>
      <c r="T130" s="451"/>
    </row>
    <row r="131" spans="1:20" s="436" customFormat="1" ht="11.25">
      <c r="A131" s="519"/>
      <c r="B131" s="516" t="s">
        <v>2183</v>
      </c>
      <c r="C131" s="516" t="s">
        <v>2305</v>
      </c>
      <c r="D131" s="430"/>
      <c r="E131" s="430"/>
      <c r="F131" s="473"/>
      <c r="G131" s="432"/>
      <c r="H131" s="162"/>
      <c r="I131" s="163">
        <f>+ROUND('SP Min'!D257,0)</f>
        <v>10724301</v>
      </c>
      <c r="J131" s="163">
        <f>+ROUND('SP Min'!E257,0)</f>
        <v>7116205</v>
      </c>
      <c r="K131" s="467">
        <f t="shared" si="12"/>
        <v>3608096</v>
      </c>
      <c r="L131" s="443">
        <f t="shared" si="11"/>
        <v>0.50702530351500552</v>
      </c>
      <c r="Q131" s="451"/>
      <c r="R131" s="451"/>
      <c r="S131" s="451"/>
      <c r="T131" s="451"/>
    </row>
    <row r="132" spans="1:20" s="436" customFormat="1" ht="11.25">
      <c r="A132" s="519"/>
      <c r="B132" s="516" t="s">
        <v>2185</v>
      </c>
      <c r="C132" s="516" t="s">
        <v>2306</v>
      </c>
      <c r="D132" s="430"/>
      <c r="E132" s="430"/>
      <c r="F132" s="473"/>
      <c r="G132" s="522"/>
      <c r="H132" s="162"/>
      <c r="I132" s="163">
        <f>+ROUND('SP Min'!D263,0)</f>
        <v>799954</v>
      </c>
      <c r="J132" s="163">
        <f>+ROUND('SP Min'!E263,0)</f>
        <v>1257792</v>
      </c>
      <c r="K132" s="467">
        <f t="shared" si="12"/>
        <v>-457838</v>
      </c>
      <c r="L132" s="443">
        <f t="shared" si="11"/>
        <v>-0.36400136111535136</v>
      </c>
      <c r="Q132" s="451"/>
      <c r="R132" s="451"/>
      <c r="S132" s="451"/>
      <c r="T132" s="451"/>
    </row>
    <row r="133" spans="1:20" s="436" customFormat="1" ht="11.25">
      <c r="A133" s="1007" t="s">
        <v>2267</v>
      </c>
      <c r="B133" s="1008"/>
      <c r="C133" s="1008"/>
      <c r="D133" s="1008"/>
      <c r="E133" s="1008"/>
      <c r="F133" s="1008"/>
      <c r="G133" s="1025"/>
      <c r="H133" s="1008"/>
      <c r="I133" s="165">
        <f>SUM(I128:I132)</f>
        <v>16155347</v>
      </c>
      <c r="J133" s="165">
        <f>SUM(J128:J132)</f>
        <v>12535252</v>
      </c>
      <c r="K133" s="518">
        <f t="shared" si="12"/>
        <v>3620095</v>
      </c>
      <c r="L133" s="494">
        <f t="shared" si="11"/>
        <v>0.28879315709010078</v>
      </c>
      <c r="Q133" s="451"/>
      <c r="R133" s="451"/>
      <c r="S133" s="451"/>
      <c r="T133" s="451"/>
    </row>
    <row r="134" spans="1:20" s="436" customFormat="1" ht="11.25">
      <c r="A134" s="519" t="s">
        <v>84</v>
      </c>
      <c r="B134" s="516" t="s">
        <v>2307</v>
      </c>
      <c r="C134" s="516"/>
      <c r="D134" s="430"/>
      <c r="E134" s="430"/>
      <c r="F134" s="473"/>
      <c r="G134" s="520"/>
      <c r="H134" s="162"/>
      <c r="I134" s="163"/>
      <c r="J134" s="163"/>
      <c r="K134" s="163">
        <f t="shared" si="12"/>
        <v>0</v>
      </c>
      <c r="L134" s="521" t="str">
        <f t="shared" si="11"/>
        <v xml:space="preserve">-    </v>
      </c>
      <c r="N134" s="436">
        <v>4865676</v>
      </c>
      <c r="Q134" s="451"/>
      <c r="R134" s="451"/>
      <c r="S134" s="451"/>
      <c r="T134" s="451"/>
    </row>
    <row r="135" spans="1:20" s="436" customFormat="1" ht="11.25">
      <c r="A135" s="519"/>
      <c r="B135" s="516" t="s">
        <v>86</v>
      </c>
      <c r="C135" s="516" t="s">
        <v>2308</v>
      </c>
      <c r="D135" s="430"/>
      <c r="E135" s="430"/>
      <c r="F135" s="473"/>
      <c r="G135" s="432"/>
      <c r="H135" s="162"/>
      <c r="I135" s="163">
        <f>+ROUND('SP Min'!D272,0)</f>
        <v>0</v>
      </c>
      <c r="J135" s="163">
        <f>+ROUND('SP Min'!E272,0)</f>
        <v>0</v>
      </c>
      <c r="K135" s="467">
        <f t="shared" si="12"/>
        <v>0</v>
      </c>
      <c r="L135" s="443" t="str">
        <f t="shared" si="11"/>
        <v xml:space="preserve">-    </v>
      </c>
      <c r="N135" s="941">
        <f>+N134-K133</f>
        <v>1245581</v>
      </c>
      <c r="Q135" s="451"/>
      <c r="R135" s="451"/>
      <c r="S135" s="451"/>
      <c r="T135" s="451"/>
    </row>
    <row r="136" spans="1:20" s="436" customFormat="1" ht="11.25">
      <c r="A136" s="519"/>
      <c r="B136" s="516" t="s">
        <v>88</v>
      </c>
      <c r="C136" s="516" t="s">
        <v>2309</v>
      </c>
      <c r="D136" s="430"/>
      <c r="E136" s="430"/>
      <c r="F136" s="473"/>
      <c r="G136" s="522"/>
      <c r="H136" s="162"/>
      <c r="I136" s="163">
        <f>+ROUND('SP Min'!D273+'SP Min'!D274,0)</f>
        <v>0</v>
      </c>
      <c r="J136" s="163">
        <f>+ROUND('SP Min'!E273+'SP Min'!E274,0)</f>
        <v>0</v>
      </c>
      <c r="K136" s="467">
        <f t="shared" si="12"/>
        <v>0</v>
      </c>
      <c r="L136" s="443" t="str">
        <f t="shared" si="11"/>
        <v xml:space="preserve">-    </v>
      </c>
      <c r="Q136" s="451"/>
      <c r="R136" s="451"/>
      <c r="S136" s="451"/>
      <c r="T136" s="451"/>
    </row>
    <row r="137" spans="1:20" s="436" customFormat="1" ht="11.25">
      <c r="A137" s="1007" t="s">
        <v>2271</v>
      </c>
      <c r="B137" s="1008"/>
      <c r="C137" s="1008"/>
      <c r="D137" s="1008"/>
      <c r="E137" s="1008"/>
      <c r="F137" s="1008"/>
      <c r="G137" s="1010"/>
      <c r="H137" s="1008"/>
      <c r="I137" s="165">
        <f>SUM(I135:I136)</f>
        <v>0</v>
      </c>
      <c r="J137" s="165">
        <f>SUM(J135:J136)</f>
        <v>0</v>
      </c>
      <c r="K137" s="518">
        <f t="shared" si="12"/>
        <v>0</v>
      </c>
      <c r="L137" s="494" t="str">
        <f t="shared" si="11"/>
        <v xml:space="preserve">-    </v>
      </c>
      <c r="Q137" s="451"/>
      <c r="R137" s="451"/>
      <c r="S137" s="451"/>
      <c r="T137" s="451"/>
    </row>
    <row r="138" spans="1:20" s="436" customFormat="1" ht="11.25">
      <c r="A138" s="523" t="s">
        <v>92</v>
      </c>
      <c r="B138" s="154" t="s">
        <v>2310</v>
      </c>
      <c r="C138" s="524"/>
      <c r="D138" s="524"/>
      <c r="E138" s="524"/>
      <c r="F138" s="431"/>
      <c r="G138" s="431"/>
      <c r="H138" s="431"/>
      <c r="I138" s="464"/>
      <c r="J138" s="464"/>
      <c r="K138" s="163">
        <f t="shared" si="12"/>
        <v>0</v>
      </c>
      <c r="L138" s="521" t="str">
        <f t="shared" si="11"/>
        <v xml:space="preserve">-    </v>
      </c>
      <c r="Q138" s="451"/>
      <c r="R138" s="451"/>
      <c r="S138" s="451"/>
      <c r="T138" s="451"/>
    </row>
    <row r="139" spans="1:20" s="436" customFormat="1" ht="11.25">
      <c r="A139" s="429"/>
      <c r="B139" s="430"/>
      <c r="C139" s="430"/>
      <c r="D139" s="430"/>
      <c r="E139" s="430"/>
      <c r="F139" s="154"/>
      <c r="G139" s="525" t="s">
        <v>2207</v>
      </c>
      <c r="H139" s="526" t="s">
        <v>2208</v>
      </c>
      <c r="I139" s="527"/>
      <c r="J139" s="527"/>
      <c r="K139" s="163">
        <f t="shared" si="12"/>
        <v>0</v>
      </c>
      <c r="L139" s="521" t="str">
        <f t="shared" si="11"/>
        <v xml:space="preserve">-    </v>
      </c>
      <c r="Q139" s="451"/>
      <c r="R139" s="451"/>
      <c r="S139" s="451"/>
      <c r="T139" s="451"/>
    </row>
    <row r="140" spans="1:20" s="436" customFormat="1" ht="11.25">
      <c r="A140" s="429"/>
      <c r="B140" s="516" t="s">
        <v>86</v>
      </c>
      <c r="C140" s="154" t="s">
        <v>2311</v>
      </c>
      <c r="D140" s="430"/>
      <c r="E140" s="430"/>
      <c r="F140" s="154"/>
      <c r="G140" s="163"/>
      <c r="H140" s="162"/>
      <c r="I140" s="163">
        <f>+ROUND('SP Min'!D276,0)</f>
        <v>0</v>
      </c>
      <c r="J140" s="163">
        <f>+ROUND('SP Min'!E276,0)</f>
        <v>0</v>
      </c>
      <c r="K140" s="467">
        <f t="shared" si="12"/>
        <v>0</v>
      </c>
      <c r="L140" s="443" t="str">
        <f t="shared" si="11"/>
        <v xml:space="preserve">-    </v>
      </c>
      <c r="Q140" s="451"/>
      <c r="R140" s="451"/>
      <c r="S140" s="451"/>
      <c r="T140" s="451"/>
    </row>
    <row r="141" spans="1:20" s="436" customFormat="1" ht="11.25">
      <c r="A141" s="429"/>
      <c r="B141" s="516" t="s">
        <v>88</v>
      </c>
      <c r="C141" s="528" t="s">
        <v>2312</v>
      </c>
      <c r="D141" s="430"/>
      <c r="E141" s="430"/>
      <c r="F141" s="431"/>
      <c r="G141" s="163"/>
      <c r="H141" s="163"/>
      <c r="I141" s="163">
        <f>+ROUND('SP Min'!D277,0)</f>
        <v>0</v>
      </c>
      <c r="J141" s="163">
        <f>+ROUND('SP Min'!E277,0)</f>
        <v>0</v>
      </c>
      <c r="K141" s="467">
        <f t="shared" si="12"/>
        <v>0</v>
      </c>
      <c r="L141" s="443" t="str">
        <f t="shared" si="11"/>
        <v xml:space="preserve">-    </v>
      </c>
      <c r="Q141" s="451"/>
      <c r="R141" s="451"/>
      <c r="S141" s="451"/>
      <c r="T141" s="451"/>
    </row>
    <row r="142" spans="1:20" s="436" customFormat="1" ht="11.25">
      <c r="A142" s="429"/>
      <c r="B142" s="516" t="s">
        <v>116</v>
      </c>
      <c r="C142" s="154" t="s">
        <v>2313</v>
      </c>
      <c r="D142" s="430"/>
      <c r="E142" s="430"/>
      <c r="F142" s="431"/>
      <c r="G142" s="163">
        <v>137866</v>
      </c>
      <c r="H142" s="163">
        <v>423986</v>
      </c>
      <c r="I142" s="163">
        <f>+ROUND('SP Min'!D283,0)</f>
        <v>561852</v>
      </c>
      <c r="J142" s="163">
        <f>+ROUND('SP Min'!E283,0)</f>
        <v>561852</v>
      </c>
      <c r="K142" s="467">
        <f t="shared" si="12"/>
        <v>0</v>
      </c>
      <c r="L142" s="443">
        <f t="shared" si="11"/>
        <v>0</v>
      </c>
      <c r="Q142" s="451"/>
      <c r="R142" s="451"/>
      <c r="S142" s="451"/>
      <c r="T142" s="451"/>
    </row>
    <row r="143" spans="1:20" s="436" customFormat="1" ht="11.25">
      <c r="A143" s="429"/>
      <c r="B143" s="516" t="s">
        <v>2183</v>
      </c>
      <c r="C143" s="528" t="s">
        <v>2314</v>
      </c>
      <c r="D143" s="430"/>
      <c r="E143" s="430"/>
      <c r="F143" s="154"/>
      <c r="G143" s="163">
        <v>1626</v>
      </c>
      <c r="H143" s="163"/>
      <c r="I143" s="163">
        <f>+ROUND('SP Min'!D294,0)</f>
        <v>1626</v>
      </c>
      <c r="J143" s="163">
        <f>+ROUND('SP Min'!E294,0)</f>
        <v>0</v>
      </c>
      <c r="K143" s="467">
        <f t="shared" si="12"/>
        <v>1626</v>
      </c>
      <c r="L143" s="443" t="str">
        <f t="shared" si="11"/>
        <v xml:space="preserve">-    </v>
      </c>
      <c r="Q143" s="451"/>
      <c r="R143" s="451"/>
      <c r="S143" s="451"/>
      <c r="T143" s="451"/>
    </row>
    <row r="144" spans="1:20" s="436" customFormat="1" ht="11.25">
      <c r="A144" s="429"/>
      <c r="B144" s="516" t="s">
        <v>2185</v>
      </c>
      <c r="C144" s="154" t="s">
        <v>2315</v>
      </c>
      <c r="D144" s="430"/>
      <c r="E144" s="430"/>
      <c r="F144" s="431"/>
      <c r="G144" s="163">
        <f>G145+G146+G147+G148+G149+G150</f>
        <v>3155272</v>
      </c>
      <c r="H144" s="493">
        <f>H145+H146+H147+H148+H149+H150</f>
        <v>0</v>
      </c>
      <c r="I144" s="162">
        <f>I145+I146+I147+I148+I149+I150</f>
        <v>3155272</v>
      </c>
      <c r="J144" s="162">
        <f>J145+J146+J147+J148+J149+J150</f>
        <v>4174146</v>
      </c>
      <c r="K144" s="467">
        <f t="shared" si="12"/>
        <v>-1018874</v>
      </c>
      <c r="L144" s="443">
        <f t="shared" si="11"/>
        <v>-0.24409160580391773</v>
      </c>
      <c r="Q144" s="451"/>
      <c r="R144" s="451"/>
      <c r="S144" s="451"/>
      <c r="T144" s="451"/>
    </row>
    <row r="145" spans="1:20" s="444" customFormat="1" ht="18" customHeight="1">
      <c r="A145" s="429"/>
      <c r="B145" s="430"/>
      <c r="C145" s="440" t="s">
        <v>2189</v>
      </c>
      <c r="D145" s="1011" t="s">
        <v>2316</v>
      </c>
      <c r="E145" s="1011"/>
      <c r="F145" s="1012"/>
      <c r="G145" s="467">
        <v>1189484</v>
      </c>
      <c r="H145" s="529"/>
      <c r="I145" s="467">
        <f>+ROUND('SP Min'!D297+'SP Min'!D300+'SP Min'!D301+'SP Min'!D304+'SP Min'!D305,0)</f>
        <v>1189484</v>
      </c>
      <c r="J145" s="467">
        <f>+ROUND('SP Min'!E297+'SP Min'!E300+'SP Min'!E301+'SP Min'!E304+'SP Min'!E305,0)</f>
        <v>1804952</v>
      </c>
      <c r="K145" s="467">
        <f t="shared" si="12"/>
        <v>-615468</v>
      </c>
      <c r="L145" s="443">
        <f t="shared" si="11"/>
        <v>-0.34098856922510956</v>
      </c>
      <c r="N145" s="436"/>
      <c r="Q145" s="448"/>
      <c r="R145" s="448"/>
      <c r="S145" s="448"/>
      <c r="T145" s="448"/>
    </row>
    <row r="146" spans="1:20" s="444" customFormat="1" ht="22.5" customHeight="1">
      <c r="A146" s="429"/>
      <c r="B146" s="430"/>
      <c r="C146" s="440" t="s">
        <v>2191</v>
      </c>
      <c r="D146" s="1011" t="s">
        <v>2317</v>
      </c>
      <c r="E146" s="1011"/>
      <c r="F146" s="1012"/>
      <c r="G146" s="467"/>
      <c r="H146" s="529"/>
      <c r="I146" s="467">
        <f>+ROUND('SP Min'!D298,0)</f>
        <v>0</v>
      </c>
      <c r="J146" s="467">
        <f>+ROUND('SP Min'!E298,0)</f>
        <v>0</v>
      </c>
      <c r="K146" s="467">
        <f t="shared" si="12"/>
        <v>0</v>
      </c>
      <c r="L146" s="443" t="str">
        <f t="shared" si="11"/>
        <v xml:space="preserve">-    </v>
      </c>
      <c r="Q146" s="448"/>
      <c r="R146" s="448"/>
      <c r="S146" s="448"/>
      <c r="T146" s="448"/>
    </row>
    <row r="147" spans="1:20" s="444" customFormat="1" ht="22.5" customHeight="1">
      <c r="A147" s="429"/>
      <c r="B147" s="430"/>
      <c r="C147" s="440" t="s">
        <v>2213</v>
      </c>
      <c r="D147" s="1011" t="s">
        <v>2318</v>
      </c>
      <c r="E147" s="1011"/>
      <c r="F147" s="1012"/>
      <c r="G147" s="467"/>
      <c r="H147" s="529"/>
      <c r="I147" s="467">
        <f>+ROUND('SP Min'!D299,0)</f>
        <v>0</v>
      </c>
      <c r="J147" s="467">
        <f>+ROUND('SP Min'!E299,0)</f>
        <v>0</v>
      </c>
      <c r="K147" s="467">
        <f t="shared" si="12"/>
        <v>0</v>
      </c>
      <c r="L147" s="443" t="str">
        <f t="shared" si="11"/>
        <v xml:space="preserve">-    </v>
      </c>
      <c r="Q147" s="448"/>
      <c r="R147" s="448"/>
      <c r="S147" s="448"/>
      <c r="T147" s="448"/>
    </row>
    <row r="148" spans="1:20" s="444" customFormat="1" ht="11.25">
      <c r="A148" s="429"/>
      <c r="B148" s="430"/>
      <c r="C148" s="440" t="s">
        <v>2215</v>
      </c>
      <c r="D148" s="1011" t="s">
        <v>2319</v>
      </c>
      <c r="E148" s="1011"/>
      <c r="F148" s="1012"/>
      <c r="G148" s="467">
        <v>1783778</v>
      </c>
      <c r="H148" s="529"/>
      <c r="I148" s="467">
        <f>+ROUND('SP Min'!D302+'SP Min'!D303,0)</f>
        <v>1783778</v>
      </c>
      <c r="J148" s="467">
        <f>+ROUND('SP Min'!E302+'SP Min'!E303,0)</f>
        <v>2176927</v>
      </c>
      <c r="K148" s="467">
        <f t="shared" si="12"/>
        <v>-393149</v>
      </c>
      <c r="L148" s="443">
        <f t="shared" si="11"/>
        <v>-0.18059815510579821</v>
      </c>
      <c r="Q148" s="448"/>
      <c r="R148" s="448"/>
      <c r="S148" s="448"/>
      <c r="T148" s="448"/>
    </row>
    <row r="149" spans="1:20" s="444" customFormat="1" ht="21.6" customHeight="1">
      <c r="A149" s="429"/>
      <c r="B149" s="430"/>
      <c r="C149" s="440" t="s">
        <v>2320</v>
      </c>
      <c r="D149" s="1011" t="s">
        <v>2321</v>
      </c>
      <c r="E149" s="1011"/>
      <c r="F149" s="1012"/>
      <c r="G149" s="467"/>
      <c r="H149" s="529"/>
      <c r="I149" s="467">
        <f>+ROUND('SP Min'!D307,0)</f>
        <v>0</v>
      </c>
      <c r="J149" s="467">
        <f>+ROUND('SP Min'!E307,0)</f>
        <v>0</v>
      </c>
      <c r="K149" s="467">
        <f t="shared" si="12"/>
        <v>0</v>
      </c>
      <c r="L149" s="443" t="str">
        <f t="shared" si="11"/>
        <v xml:space="preserve">-    </v>
      </c>
      <c r="Q149" s="448"/>
      <c r="R149" s="448"/>
      <c r="S149" s="448"/>
      <c r="T149" s="448"/>
    </row>
    <row r="150" spans="1:20" s="444" customFormat="1" ht="11.25">
      <c r="A150" s="429"/>
      <c r="B150" s="430"/>
      <c r="C150" s="440" t="s">
        <v>2322</v>
      </c>
      <c r="D150" s="1011" t="s">
        <v>2323</v>
      </c>
      <c r="E150" s="1011"/>
      <c r="F150" s="1012"/>
      <c r="G150" s="467">
        <v>182010</v>
      </c>
      <c r="H150" s="529"/>
      <c r="I150" s="467">
        <f>+ROUND('SP Min'!D306,0)</f>
        <v>182010</v>
      </c>
      <c r="J150" s="467">
        <f>+ROUND('SP Min'!E306,0)</f>
        <v>192267</v>
      </c>
      <c r="K150" s="467">
        <f t="shared" si="12"/>
        <v>-10257</v>
      </c>
      <c r="L150" s="443">
        <f t="shared" si="11"/>
        <v>-5.3347688370859271E-2</v>
      </c>
      <c r="Q150" s="448"/>
      <c r="R150" s="448"/>
      <c r="S150" s="448"/>
      <c r="T150" s="448"/>
    </row>
    <row r="151" spans="1:20" s="436" customFormat="1" ht="11.25">
      <c r="A151" s="429"/>
      <c r="B151" s="516" t="s">
        <v>2199</v>
      </c>
      <c r="C151" s="516" t="s">
        <v>2324</v>
      </c>
      <c r="D151" s="516"/>
      <c r="E151" s="430"/>
      <c r="F151" s="154"/>
      <c r="G151" s="163">
        <v>77</v>
      </c>
      <c r="H151" s="162"/>
      <c r="I151" s="163">
        <f>+ROUND('SP Min'!D313,0)</f>
        <v>77</v>
      </c>
      <c r="J151" s="163">
        <f>+ROUND('SP Min'!E313,0)</f>
        <v>813193</v>
      </c>
      <c r="K151" s="163">
        <f t="shared" si="12"/>
        <v>-813116</v>
      </c>
      <c r="L151" s="435">
        <f t="shared" si="11"/>
        <v>-0.99990531153121087</v>
      </c>
      <c r="N151" s="444"/>
      <c r="Q151" s="451"/>
      <c r="R151" s="451"/>
      <c r="S151" s="451"/>
      <c r="T151" s="451"/>
    </row>
    <row r="152" spans="1:20" s="436" customFormat="1" ht="11.25">
      <c r="A152" s="429"/>
      <c r="B152" s="516" t="s">
        <v>2201</v>
      </c>
      <c r="C152" s="154" t="s">
        <v>2325</v>
      </c>
      <c r="D152" s="516"/>
      <c r="E152" s="430"/>
      <c r="F152" s="154"/>
      <c r="G152" s="163">
        <v>4911794</v>
      </c>
      <c r="H152" s="162"/>
      <c r="I152" s="163">
        <f>+ROUND('SP Min'!D317,0)</f>
        <v>4911794</v>
      </c>
      <c r="J152" s="163">
        <f>+ROUND('SP Min'!E317,0)</f>
        <v>6823093</v>
      </c>
      <c r="K152" s="163">
        <f t="shared" si="12"/>
        <v>-1911299</v>
      </c>
      <c r="L152" s="435">
        <f t="shared" si="11"/>
        <v>-0.28012207953196594</v>
      </c>
      <c r="Q152" s="451"/>
      <c r="R152" s="451"/>
      <c r="S152" s="451"/>
      <c r="T152" s="451"/>
    </row>
    <row r="153" spans="1:20" s="436" customFormat="1" ht="11.25">
      <c r="A153" s="429"/>
      <c r="B153" s="516" t="s">
        <v>2203</v>
      </c>
      <c r="C153" s="154" t="s">
        <v>2326</v>
      </c>
      <c r="D153" s="516"/>
      <c r="E153" s="430"/>
      <c r="F153" s="154"/>
      <c r="G153" s="163"/>
      <c r="H153" s="162"/>
      <c r="I153" s="163">
        <f>+ROUND('SP Min'!D324,0)</f>
        <v>0</v>
      </c>
      <c r="J153" s="163">
        <f>+ROUND('SP Min'!E324,0)</f>
        <v>0</v>
      </c>
      <c r="K153" s="163">
        <f t="shared" si="12"/>
        <v>0</v>
      </c>
      <c r="L153" s="435" t="str">
        <f t="shared" si="11"/>
        <v xml:space="preserve">-    </v>
      </c>
      <c r="Q153" s="451"/>
      <c r="R153" s="451"/>
      <c r="S153" s="451"/>
      <c r="T153" s="451"/>
    </row>
    <row r="154" spans="1:20" s="436" customFormat="1" ht="11.25">
      <c r="A154" s="429"/>
      <c r="B154" s="516" t="s">
        <v>2205</v>
      </c>
      <c r="C154" s="154" t="s">
        <v>2327</v>
      </c>
      <c r="D154" s="516"/>
      <c r="E154" s="430"/>
      <c r="F154" s="530"/>
      <c r="G154" s="163">
        <v>2004755.6199999978</v>
      </c>
      <c r="H154" s="162"/>
      <c r="I154" s="163">
        <f>+ROUND('SP Min'!D325,0)</f>
        <v>2004759</v>
      </c>
      <c r="J154" s="163">
        <f>+ROUND('SP Min'!E325,0)</f>
        <v>339283</v>
      </c>
      <c r="K154" s="163">
        <f t="shared" si="12"/>
        <v>1665476</v>
      </c>
      <c r="L154" s="435">
        <f t="shared" si="11"/>
        <v>4.9088106389061643</v>
      </c>
      <c r="Q154" s="451"/>
      <c r="R154" s="451"/>
      <c r="S154" s="451"/>
      <c r="T154" s="451"/>
    </row>
    <row r="155" spans="1:20" s="436" customFormat="1" ht="11.25">
      <c r="A155" s="531"/>
      <c r="B155" s="532" t="s">
        <v>2328</v>
      </c>
      <c r="C155" s="154" t="s">
        <v>2329</v>
      </c>
      <c r="D155" s="532"/>
      <c r="E155" s="418"/>
      <c r="F155" s="530"/>
      <c r="G155" s="450"/>
      <c r="H155" s="533"/>
      <c r="I155" s="163">
        <f>+ROUND('SP Min'!D328,0)</f>
        <v>0</v>
      </c>
      <c r="J155" s="163">
        <f>+ROUND('SP Min'!E328,0)</f>
        <v>0</v>
      </c>
      <c r="K155" s="163">
        <f t="shared" si="12"/>
        <v>0</v>
      </c>
      <c r="L155" s="435" t="str">
        <f t="shared" si="11"/>
        <v xml:space="preserve">-    </v>
      </c>
      <c r="Q155" s="451"/>
      <c r="R155" s="451"/>
      <c r="S155" s="451"/>
      <c r="T155" s="451"/>
    </row>
    <row r="156" spans="1:20" s="436" customFormat="1" ht="11.25">
      <c r="A156" s="429"/>
      <c r="B156" s="516" t="s">
        <v>2330</v>
      </c>
      <c r="C156" s="154" t="s">
        <v>2331</v>
      </c>
      <c r="D156" s="516"/>
      <c r="E156" s="430"/>
      <c r="F156" s="154"/>
      <c r="G156" s="163">
        <v>1796410</v>
      </c>
      <c r="H156" s="162"/>
      <c r="I156" s="163">
        <f>+ROUND(+'SP Min'!D326,0)</f>
        <v>1796410</v>
      </c>
      <c r="J156" s="163">
        <f>+ROUND(+'SP Min'!E326,0)</f>
        <v>120111</v>
      </c>
      <c r="K156" s="163">
        <f t="shared" si="12"/>
        <v>1676299</v>
      </c>
      <c r="L156" s="435">
        <f t="shared" si="11"/>
        <v>13.956248803190382</v>
      </c>
      <c r="Q156" s="451"/>
      <c r="R156" s="451"/>
      <c r="S156" s="451"/>
      <c r="T156" s="451"/>
    </row>
    <row r="157" spans="1:20" s="436" customFormat="1" ht="11.25">
      <c r="A157" s="429"/>
      <c r="B157" s="516" t="s">
        <v>2332</v>
      </c>
      <c r="C157" s="154" t="s">
        <v>2333</v>
      </c>
      <c r="D157" s="516"/>
      <c r="E157" s="430"/>
      <c r="F157" s="431"/>
      <c r="G157" s="534">
        <v>4296324</v>
      </c>
      <c r="H157" s="534"/>
      <c r="I157" s="163">
        <f>+ROUND('SP Min'!D331+'SP Min'!D329+'SP Min'!D330,0)</f>
        <v>4548873</v>
      </c>
      <c r="J157" s="163">
        <f>+ROUND('SP Min'!E331+'SP Min'!E329+'SP Min'!E330,0)</f>
        <v>3932841</v>
      </c>
      <c r="K157" s="163">
        <f t="shared" si="12"/>
        <v>616032</v>
      </c>
      <c r="L157" s="435">
        <f t="shared" si="11"/>
        <v>0.15663791137246585</v>
      </c>
      <c r="Q157" s="451"/>
      <c r="R157" s="451"/>
      <c r="S157" s="451"/>
      <c r="T157" s="451"/>
    </row>
    <row r="158" spans="1:20" s="436" customFormat="1" ht="11.25">
      <c r="A158" s="1026" t="s">
        <v>2279</v>
      </c>
      <c r="B158" s="1027"/>
      <c r="C158" s="1027"/>
      <c r="D158" s="1027"/>
      <c r="E158" s="1027"/>
      <c r="F158" s="1027"/>
      <c r="G158" s="1028"/>
      <c r="H158" s="1029"/>
      <c r="I158" s="165">
        <f>SUM(I140:I144)+SUM(I151:I157)</f>
        <v>16980663</v>
      </c>
      <c r="J158" s="165">
        <f>SUM(J140:J144)+SUM(J151:J157)</f>
        <v>16764519</v>
      </c>
      <c r="K158" s="518">
        <f t="shared" si="12"/>
        <v>216144</v>
      </c>
      <c r="L158" s="494">
        <f t="shared" si="11"/>
        <v>1.2892943722393706E-2</v>
      </c>
      <c r="Q158" s="451"/>
      <c r="R158" s="451"/>
      <c r="S158" s="451"/>
      <c r="T158" s="451"/>
    </row>
    <row r="159" spans="1:20" s="436" customFormat="1" ht="11.25">
      <c r="A159" s="519" t="s">
        <v>97</v>
      </c>
      <c r="B159" s="154" t="s">
        <v>2334</v>
      </c>
      <c r="C159" s="516"/>
      <c r="D159" s="516"/>
      <c r="E159" s="430"/>
      <c r="F159" s="431"/>
      <c r="G159" s="520"/>
      <c r="H159" s="162"/>
      <c r="I159" s="162"/>
      <c r="J159" s="162"/>
      <c r="K159" s="163">
        <f t="shared" si="12"/>
        <v>0</v>
      </c>
      <c r="L159" s="521" t="str">
        <f t="shared" si="11"/>
        <v xml:space="preserve">-    </v>
      </c>
      <c r="Q159" s="451"/>
      <c r="R159" s="451"/>
      <c r="S159" s="451"/>
      <c r="T159" s="451"/>
    </row>
    <row r="160" spans="1:20" s="436" customFormat="1" ht="11.25">
      <c r="A160" s="519"/>
      <c r="B160" s="516" t="s">
        <v>86</v>
      </c>
      <c r="C160" s="154" t="s">
        <v>2335</v>
      </c>
      <c r="D160" s="516"/>
      <c r="E160" s="430"/>
      <c r="F160" s="473"/>
      <c r="G160" s="432"/>
      <c r="H160" s="162"/>
      <c r="I160" s="163">
        <f>+ROUND(+'SP Min'!D333,0)</f>
        <v>9279</v>
      </c>
      <c r="J160" s="163">
        <f>+ROUND(+'SP Min'!E333,0)</f>
        <v>1023</v>
      </c>
      <c r="K160" s="467">
        <f t="shared" si="12"/>
        <v>8256</v>
      </c>
      <c r="L160" s="443">
        <f t="shared" si="11"/>
        <v>8.0703812316715542</v>
      </c>
      <c r="Q160" s="451"/>
      <c r="R160" s="451"/>
      <c r="S160" s="451"/>
      <c r="T160" s="451"/>
    </row>
    <row r="161" spans="1:20" s="436" customFormat="1" ht="11.25">
      <c r="A161" s="519"/>
      <c r="B161" s="516" t="s">
        <v>88</v>
      </c>
      <c r="C161" s="154" t="s">
        <v>2336</v>
      </c>
      <c r="D161" s="516"/>
      <c r="E161" s="430"/>
      <c r="F161" s="431"/>
      <c r="G161" s="522"/>
      <c r="H161" s="162"/>
      <c r="I161" s="163">
        <f>+ROUND(+'SP Min'!D336,0)</f>
        <v>11</v>
      </c>
      <c r="J161" s="163">
        <f>+ROUND(+'SP Min'!E336,0)</f>
        <v>10073</v>
      </c>
      <c r="K161" s="467">
        <f t="shared" si="12"/>
        <v>-10062</v>
      </c>
      <c r="L161" s="443">
        <f t="shared" si="11"/>
        <v>-0.99890797180581758</v>
      </c>
      <c r="Q161" s="451"/>
      <c r="R161" s="451"/>
      <c r="S161" s="451"/>
      <c r="T161" s="451"/>
    </row>
    <row r="162" spans="1:20" s="436" customFormat="1" ht="11.25">
      <c r="A162" s="1026" t="s">
        <v>2337</v>
      </c>
      <c r="B162" s="1027"/>
      <c r="C162" s="1027"/>
      <c r="D162" s="1027"/>
      <c r="E162" s="1027"/>
      <c r="F162" s="1027"/>
      <c r="G162" s="1030"/>
      <c r="H162" s="1029"/>
      <c r="I162" s="165">
        <f>SUM(I160:I161)</f>
        <v>9290</v>
      </c>
      <c r="J162" s="165">
        <f>SUM(J160:J161)</f>
        <v>11096</v>
      </c>
      <c r="K162" s="518">
        <f t="shared" si="12"/>
        <v>-1806</v>
      </c>
      <c r="L162" s="494">
        <f t="shared" si="11"/>
        <v>-0.16276135544340303</v>
      </c>
      <c r="Q162" s="451"/>
      <c r="R162" s="451"/>
      <c r="S162" s="451"/>
      <c r="T162" s="451"/>
    </row>
    <row r="163" spans="1:20" s="436" customFormat="1" ht="12" thickBot="1">
      <c r="A163" s="429"/>
      <c r="B163" s="430"/>
      <c r="C163" s="430"/>
      <c r="D163" s="430"/>
      <c r="E163" s="430"/>
      <c r="F163" s="473"/>
      <c r="G163" s="520"/>
      <c r="H163" s="162"/>
      <c r="I163" s="162"/>
      <c r="J163" s="162"/>
      <c r="K163" s="163">
        <f t="shared" si="12"/>
        <v>0</v>
      </c>
      <c r="L163" s="521" t="str">
        <f t="shared" si="11"/>
        <v xml:space="preserve">-    </v>
      </c>
      <c r="Q163" s="451"/>
      <c r="R163" s="451"/>
      <c r="S163" s="451"/>
      <c r="T163" s="451"/>
    </row>
    <row r="164" spans="1:20" s="436" customFormat="1" ht="12" thickBot="1">
      <c r="A164" s="987" t="s">
        <v>2338</v>
      </c>
      <c r="B164" s="988"/>
      <c r="C164" s="988"/>
      <c r="D164" s="988"/>
      <c r="E164" s="988"/>
      <c r="F164" s="988"/>
      <c r="G164" s="988"/>
      <c r="H164" s="1031"/>
      <c r="I164" s="166">
        <f>I126+I133+I137+I158+I162</f>
        <v>76968767</v>
      </c>
      <c r="J164" s="166">
        <f>J126+J133+J137+J158+J162</f>
        <v>70776450</v>
      </c>
      <c r="K164" s="535">
        <f t="shared" si="12"/>
        <v>6192317</v>
      </c>
      <c r="L164" s="499">
        <f t="shared" si="11"/>
        <v>8.7491206467688057E-2</v>
      </c>
      <c r="Q164" s="451"/>
      <c r="R164" s="451"/>
      <c r="S164" s="451"/>
      <c r="T164" s="451"/>
    </row>
    <row r="165" spans="1:20" s="436" customFormat="1" ht="11.25">
      <c r="A165" s="519" t="s">
        <v>2339</v>
      </c>
      <c r="B165" s="154" t="s">
        <v>2273</v>
      </c>
      <c r="C165" s="516"/>
      <c r="D165" s="516"/>
      <c r="E165" s="516"/>
      <c r="F165" s="532"/>
      <c r="G165" s="478"/>
      <c r="H165" s="496"/>
      <c r="I165" s="496"/>
      <c r="J165" s="496"/>
      <c r="K165" s="163">
        <f t="shared" si="12"/>
        <v>0</v>
      </c>
      <c r="L165" s="521" t="str">
        <f t="shared" si="11"/>
        <v xml:space="preserve">-    </v>
      </c>
      <c r="Q165" s="451"/>
      <c r="R165" s="451"/>
      <c r="S165" s="451"/>
      <c r="T165" s="451"/>
    </row>
    <row r="166" spans="1:20" s="436" customFormat="1" ht="11.25">
      <c r="A166" s="519"/>
      <c r="B166" s="516" t="s">
        <v>2274</v>
      </c>
      <c r="C166" s="154" t="s">
        <v>2275</v>
      </c>
      <c r="D166" s="516"/>
      <c r="E166" s="516"/>
      <c r="F166" s="473"/>
      <c r="G166" s="478"/>
      <c r="H166" s="496"/>
      <c r="I166" s="163">
        <f>+ROUND(+'SP Min'!D342,0)</f>
        <v>0</v>
      </c>
      <c r="J166" s="163">
        <f>+ROUND(+'SP Min'!E342,0)</f>
        <v>0</v>
      </c>
      <c r="K166" s="467">
        <f t="shared" si="12"/>
        <v>0</v>
      </c>
      <c r="L166" s="443" t="str">
        <f t="shared" si="11"/>
        <v xml:space="preserve">-    </v>
      </c>
      <c r="Q166" s="451"/>
      <c r="R166" s="451"/>
      <c r="S166" s="451"/>
      <c r="T166" s="451"/>
    </row>
    <row r="167" spans="1:20" s="436" customFormat="1" ht="11.25">
      <c r="A167" s="519"/>
      <c r="B167" s="516" t="s">
        <v>88</v>
      </c>
      <c r="C167" s="473" t="s">
        <v>2276</v>
      </c>
      <c r="D167" s="516"/>
      <c r="E167" s="516"/>
      <c r="F167" s="532"/>
      <c r="G167" s="478"/>
      <c r="H167" s="496"/>
      <c r="I167" s="163">
        <f>+ROUND(+'SP Min'!D343,0)</f>
        <v>0</v>
      </c>
      <c r="J167" s="163">
        <f>+ROUND(+'SP Min'!E343,0)</f>
        <v>0</v>
      </c>
      <c r="K167" s="467">
        <f t="shared" si="12"/>
        <v>0</v>
      </c>
      <c r="L167" s="443" t="str">
        <f t="shared" si="11"/>
        <v xml:space="preserve">-    </v>
      </c>
      <c r="Q167" s="451"/>
      <c r="R167" s="451"/>
      <c r="S167" s="451"/>
      <c r="T167" s="451"/>
    </row>
    <row r="168" spans="1:20" s="436" customFormat="1" ht="11.25">
      <c r="A168" s="519"/>
      <c r="B168" s="473" t="s">
        <v>116</v>
      </c>
      <c r="C168" s="516" t="s">
        <v>2277</v>
      </c>
      <c r="D168" s="516"/>
      <c r="E168" s="516"/>
      <c r="F168" s="532"/>
      <c r="G168" s="478"/>
      <c r="H168" s="496"/>
      <c r="I168" s="163">
        <f>+ROUND(+'SP Min'!D344,0)</f>
        <v>0</v>
      </c>
      <c r="J168" s="163">
        <f>+ROUND(+'SP Min'!E344,0)</f>
        <v>0</v>
      </c>
      <c r="K168" s="467">
        <f t="shared" si="12"/>
        <v>0</v>
      </c>
      <c r="L168" s="443" t="str">
        <f t="shared" si="11"/>
        <v xml:space="preserve">-    </v>
      </c>
      <c r="Q168" s="451"/>
      <c r="R168" s="451"/>
      <c r="S168" s="451"/>
      <c r="T168" s="451"/>
    </row>
    <row r="169" spans="1:20" s="436" customFormat="1" ht="11.25">
      <c r="A169" s="519"/>
      <c r="B169" s="516" t="s">
        <v>2183</v>
      </c>
      <c r="C169" s="154" t="s">
        <v>2278</v>
      </c>
      <c r="D169" s="516"/>
      <c r="E169" s="516"/>
      <c r="F169" s="473"/>
      <c r="G169" s="497"/>
      <c r="H169" s="496"/>
      <c r="I169" s="163">
        <f>+ROUND(+'SP Min'!D345+'SP Min'!D346,0)</f>
        <v>2782163</v>
      </c>
      <c r="J169" s="163">
        <f>+ROUND(+'SP Min'!E345+'SP Min'!E346,0)</f>
        <v>2779698</v>
      </c>
      <c r="K169" s="467">
        <f t="shared" si="12"/>
        <v>2465</v>
      </c>
      <c r="L169" s="443">
        <f t="shared" si="11"/>
        <v>8.8678698189515555E-4</v>
      </c>
      <c r="Q169" s="451"/>
      <c r="R169" s="451"/>
      <c r="S169" s="451"/>
      <c r="T169" s="451"/>
    </row>
    <row r="170" spans="1:20" s="436" customFormat="1" ht="12" thickBot="1">
      <c r="A170" s="1013" t="s">
        <v>2340</v>
      </c>
      <c r="B170" s="1014"/>
      <c r="C170" s="1014"/>
      <c r="D170" s="1014"/>
      <c r="E170" s="1014"/>
      <c r="F170" s="1014"/>
      <c r="G170" s="1015"/>
      <c r="H170" s="1016"/>
      <c r="I170" s="501">
        <f>SUM(I166:I169)</f>
        <v>2782163</v>
      </c>
      <c r="J170" s="501">
        <f>SUM(J166:J169)</f>
        <v>2779698</v>
      </c>
      <c r="K170" s="501">
        <f t="shared" si="12"/>
        <v>2465</v>
      </c>
      <c r="L170" s="502">
        <f t="shared" si="11"/>
        <v>8.8678698189515555E-4</v>
      </c>
      <c r="Q170" s="451"/>
      <c r="R170" s="451"/>
      <c r="S170" s="451"/>
      <c r="T170" s="451"/>
    </row>
    <row r="171" spans="1:20" s="444" customFormat="1" ht="11.25">
      <c r="A171" s="536"/>
      <c r="B171" s="536"/>
      <c r="C171" s="536"/>
      <c r="D171" s="536"/>
      <c r="E171" s="536"/>
      <c r="I171" s="537"/>
      <c r="J171" s="537"/>
      <c r="K171" s="537"/>
      <c r="L171" s="538"/>
      <c r="N171" s="436"/>
    </row>
    <row r="172" spans="1:20" s="444" customFormat="1" ht="11.25">
      <c r="A172" s="536"/>
      <c r="B172" s="536"/>
      <c r="C172" s="536"/>
      <c r="D172" s="536"/>
      <c r="E172" s="536"/>
      <c r="I172" s="537">
        <f>+I164-I94</f>
        <v>0</v>
      </c>
      <c r="J172" s="537"/>
      <c r="K172" s="537"/>
      <c r="L172" s="538"/>
    </row>
    <row r="173" spans="1:20" s="444" customFormat="1" ht="11.25">
      <c r="A173" s="536"/>
      <c r="B173" s="536"/>
      <c r="C173" s="536"/>
      <c r="D173" s="536"/>
      <c r="E173" s="536"/>
      <c r="I173" s="537"/>
      <c r="J173" s="537"/>
      <c r="K173" s="537"/>
      <c r="L173" s="538"/>
    </row>
    <row r="174" spans="1:20" s="444" customFormat="1" ht="11.25">
      <c r="A174" s="536"/>
      <c r="B174" s="536"/>
      <c r="C174" s="536"/>
      <c r="D174" s="536"/>
      <c r="E174" s="536"/>
      <c r="I174" s="537"/>
      <c r="J174" s="537"/>
      <c r="K174" s="537"/>
      <c r="L174" s="538"/>
    </row>
    <row r="175" spans="1:20" s="444" customFormat="1" ht="11.25">
      <c r="A175" s="536"/>
      <c r="B175" s="536"/>
      <c r="C175" s="536"/>
      <c r="D175" s="536"/>
      <c r="E175" s="536"/>
      <c r="I175" s="537"/>
      <c r="J175" s="537"/>
      <c r="K175" s="537"/>
      <c r="L175" s="538"/>
    </row>
    <row r="176" spans="1:20" s="444" customFormat="1" ht="11.25">
      <c r="A176" s="536"/>
      <c r="B176" s="536"/>
      <c r="C176" s="536"/>
      <c r="D176" s="536"/>
      <c r="E176" s="536"/>
      <c r="I176" s="537"/>
      <c r="J176" s="537"/>
      <c r="K176" s="537"/>
      <c r="L176" s="538"/>
    </row>
    <row r="177" spans="1:12" s="444" customFormat="1" ht="11.25">
      <c r="A177" s="536"/>
      <c r="B177" s="536"/>
      <c r="C177" s="536"/>
      <c r="D177" s="536"/>
      <c r="E177" s="536"/>
      <c r="I177" s="537"/>
      <c r="J177" s="537"/>
      <c r="K177" s="537"/>
      <c r="L177" s="538"/>
    </row>
    <row r="178" spans="1:12" s="444" customFormat="1" ht="11.25">
      <c r="A178" s="536"/>
      <c r="B178" s="536"/>
      <c r="C178" s="536"/>
      <c r="D178" s="536"/>
      <c r="E178" s="536"/>
      <c r="I178" s="537"/>
      <c r="J178" s="537"/>
      <c r="K178" s="537"/>
      <c r="L178" s="538"/>
    </row>
    <row r="179" spans="1:12" s="444" customFormat="1" ht="11.25">
      <c r="A179" s="536"/>
      <c r="B179" s="536"/>
      <c r="C179" s="536"/>
      <c r="D179" s="536"/>
      <c r="E179" s="536"/>
      <c r="I179" s="537"/>
      <c r="J179" s="537"/>
      <c r="K179" s="537"/>
      <c r="L179" s="538"/>
    </row>
    <row r="180" spans="1:12" s="444" customFormat="1" ht="11.25">
      <c r="A180" s="536"/>
      <c r="B180" s="536"/>
      <c r="C180" s="536"/>
      <c r="D180" s="536"/>
      <c r="E180" s="536"/>
      <c r="I180" s="537"/>
      <c r="J180" s="537"/>
      <c r="K180" s="537"/>
      <c r="L180" s="538"/>
    </row>
    <row r="181" spans="1:12" s="444" customFormat="1" ht="11.25">
      <c r="A181" s="536"/>
      <c r="B181" s="536"/>
      <c r="C181" s="536"/>
      <c r="D181" s="536"/>
      <c r="E181" s="536"/>
      <c r="I181" s="537"/>
      <c r="J181" s="537"/>
      <c r="K181" s="537"/>
      <c r="L181" s="538"/>
    </row>
    <row r="182" spans="1:12" s="444" customFormat="1" ht="11.25">
      <c r="A182" s="536"/>
      <c r="B182" s="536"/>
      <c r="C182" s="536"/>
      <c r="D182" s="536"/>
      <c r="E182" s="536"/>
      <c r="I182" s="537"/>
      <c r="J182" s="537"/>
      <c r="K182" s="537"/>
      <c r="L182" s="538"/>
    </row>
    <row r="183" spans="1:12" s="444" customFormat="1" ht="11.25">
      <c r="A183" s="536"/>
      <c r="B183" s="536"/>
      <c r="C183" s="536"/>
      <c r="D183" s="536"/>
      <c r="E183" s="536"/>
      <c r="I183" s="537"/>
      <c r="J183" s="537"/>
      <c r="K183" s="537"/>
      <c r="L183" s="538"/>
    </row>
    <row r="184" spans="1:12" s="444" customFormat="1" ht="11.25">
      <c r="A184" s="536"/>
      <c r="B184" s="536"/>
      <c r="C184" s="536"/>
      <c r="D184" s="536"/>
      <c r="E184" s="536"/>
      <c r="I184" s="537"/>
      <c r="J184" s="537"/>
      <c r="K184" s="537"/>
      <c r="L184" s="538"/>
    </row>
    <row r="185" spans="1:12" s="444" customFormat="1" ht="11.25">
      <c r="A185" s="536"/>
      <c r="B185" s="536"/>
      <c r="C185" s="536"/>
      <c r="D185" s="536"/>
      <c r="E185" s="536"/>
      <c r="I185" s="537"/>
      <c r="J185" s="537"/>
      <c r="K185" s="537"/>
      <c r="L185" s="538"/>
    </row>
    <row r="186" spans="1:12" s="444" customFormat="1" ht="11.25">
      <c r="A186" s="536"/>
      <c r="B186" s="536"/>
      <c r="C186" s="536"/>
      <c r="D186" s="536"/>
      <c r="E186" s="536"/>
      <c r="I186" s="537"/>
      <c r="J186" s="537"/>
      <c r="K186" s="537"/>
      <c r="L186" s="538"/>
    </row>
    <row r="187" spans="1:12" s="444" customFormat="1" ht="11.25">
      <c r="A187" s="536"/>
      <c r="B187" s="536"/>
      <c r="C187" s="536"/>
      <c r="D187" s="536"/>
      <c r="E187" s="536"/>
      <c r="I187" s="537"/>
      <c r="J187" s="537"/>
      <c r="K187" s="537"/>
      <c r="L187" s="538"/>
    </row>
    <row r="188" spans="1:12" s="444" customFormat="1" ht="11.25">
      <c r="A188" s="536"/>
      <c r="B188" s="536"/>
      <c r="C188" s="536"/>
      <c r="D188" s="536"/>
      <c r="E188" s="536"/>
      <c r="I188" s="537"/>
      <c r="J188" s="537"/>
      <c r="K188" s="537"/>
      <c r="L188" s="538"/>
    </row>
    <row r="189" spans="1:12" s="444" customFormat="1" ht="11.25">
      <c r="A189" s="536"/>
      <c r="B189" s="536"/>
      <c r="C189" s="536"/>
      <c r="D189" s="536"/>
      <c r="E189" s="536"/>
      <c r="I189" s="537"/>
      <c r="J189" s="537"/>
      <c r="K189" s="537"/>
      <c r="L189" s="538"/>
    </row>
    <row r="190" spans="1:12" s="444" customFormat="1" ht="11.25">
      <c r="A190" s="536"/>
      <c r="B190" s="536"/>
      <c r="C190" s="536"/>
      <c r="D190" s="536"/>
      <c r="E190" s="536"/>
      <c r="I190" s="537"/>
      <c r="J190" s="537"/>
      <c r="K190" s="537"/>
      <c r="L190" s="538"/>
    </row>
    <row r="191" spans="1:12" s="444" customFormat="1" ht="11.25">
      <c r="A191" s="536"/>
      <c r="B191" s="536"/>
      <c r="C191" s="536"/>
      <c r="D191" s="536"/>
      <c r="E191" s="536"/>
      <c r="I191" s="537"/>
      <c r="J191" s="537"/>
      <c r="K191" s="537"/>
      <c r="L191" s="538"/>
    </row>
    <row r="192" spans="1:12" s="444" customFormat="1" ht="11.25">
      <c r="A192" s="536"/>
      <c r="B192" s="536"/>
      <c r="C192" s="536"/>
      <c r="D192" s="536"/>
      <c r="E192" s="536"/>
      <c r="I192" s="537"/>
      <c r="J192" s="537"/>
      <c r="K192" s="537"/>
      <c r="L192" s="538"/>
    </row>
    <row r="193" spans="1:12" s="444" customFormat="1" ht="11.25">
      <c r="A193" s="536"/>
      <c r="B193" s="536"/>
      <c r="C193" s="536"/>
      <c r="D193" s="536"/>
      <c r="E193" s="536"/>
      <c r="I193" s="537"/>
      <c r="J193" s="537"/>
      <c r="K193" s="537"/>
      <c r="L193" s="538"/>
    </row>
    <row r="194" spans="1:12" s="444" customFormat="1" ht="11.25">
      <c r="A194" s="536"/>
      <c r="B194" s="536"/>
      <c r="C194" s="536"/>
      <c r="D194" s="536"/>
      <c r="E194" s="536"/>
      <c r="I194" s="537"/>
      <c r="J194" s="537"/>
      <c r="K194" s="537"/>
      <c r="L194" s="538"/>
    </row>
    <row r="195" spans="1:12" s="444" customFormat="1" ht="11.25">
      <c r="A195" s="536"/>
      <c r="B195" s="536"/>
      <c r="C195" s="536"/>
      <c r="D195" s="536"/>
      <c r="E195" s="536"/>
      <c r="I195" s="537"/>
      <c r="J195" s="537"/>
      <c r="K195" s="537"/>
      <c r="L195" s="538"/>
    </row>
    <row r="196" spans="1:12" s="444" customFormat="1" ht="11.25">
      <c r="A196" s="536"/>
      <c r="B196" s="536"/>
      <c r="C196" s="536"/>
      <c r="D196" s="536"/>
      <c r="E196" s="536"/>
      <c r="I196" s="537"/>
      <c r="J196" s="537"/>
      <c r="K196" s="537"/>
      <c r="L196" s="538"/>
    </row>
    <row r="197" spans="1:12" s="444" customFormat="1" ht="11.25">
      <c r="A197" s="536"/>
      <c r="B197" s="536"/>
      <c r="C197" s="536"/>
      <c r="D197" s="536"/>
      <c r="E197" s="536"/>
      <c r="I197" s="537"/>
      <c r="J197" s="537"/>
      <c r="K197" s="537"/>
      <c r="L197" s="538"/>
    </row>
    <row r="198" spans="1:12" s="444" customFormat="1" ht="11.25">
      <c r="A198" s="536"/>
      <c r="B198" s="536"/>
      <c r="C198" s="536"/>
      <c r="D198" s="536"/>
      <c r="E198" s="536"/>
      <c r="I198" s="537"/>
      <c r="J198" s="537"/>
      <c r="K198" s="537"/>
      <c r="L198" s="538"/>
    </row>
    <row r="199" spans="1:12" s="444" customFormat="1" ht="11.25">
      <c r="A199" s="536"/>
      <c r="B199" s="536"/>
      <c r="C199" s="536"/>
      <c r="D199" s="536"/>
      <c r="E199" s="536"/>
      <c r="I199" s="537"/>
      <c r="J199" s="537"/>
      <c r="K199" s="537"/>
      <c r="L199" s="538"/>
    </row>
    <row r="200" spans="1:12" s="444" customFormat="1" ht="11.25">
      <c r="A200" s="536"/>
      <c r="B200" s="536"/>
      <c r="C200" s="536"/>
      <c r="D200" s="536"/>
      <c r="E200" s="536"/>
      <c r="I200" s="537"/>
      <c r="J200" s="537"/>
      <c r="K200" s="537"/>
      <c r="L200" s="538"/>
    </row>
    <row r="201" spans="1:12" s="444" customFormat="1" ht="11.25">
      <c r="A201" s="536"/>
      <c r="B201" s="536"/>
      <c r="C201" s="536"/>
      <c r="D201" s="536"/>
      <c r="E201" s="536"/>
      <c r="I201" s="537"/>
      <c r="J201" s="537"/>
      <c r="K201" s="537"/>
      <c r="L201" s="538"/>
    </row>
    <row r="202" spans="1:12" s="444" customFormat="1" ht="11.25">
      <c r="A202" s="536"/>
      <c r="B202" s="536"/>
      <c r="C202" s="536"/>
      <c r="D202" s="536"/>
      <c r="E202" s="536"/>
      <c r="I202" s="537"/>
      <c r="J202" s="537"/>
      <c r="K202" s="537"/>
      <c r="L202" s="538"/>
    </row>
    <row r="203" spans="1:12" s="444" customFormat="1" ht="11.25">
      <c r="A203" s="536"/>
      <c r="B203" s="536"/>
      <c r="C203" s="536"/>
      <c r="D203" s="536"/>
      <c r="E203" s="536"/>
      <c r="I203" s="537"/>
      <c r="J203" s="537"/>
      <c r="K203" s="537"/>
      <c r="L203" s="538"/>
    </row>
    <row r="204" spans="1:12" s="444" customFormat="1" ht="11.25">
      <c r="A204" s="536"/>
      <c r="B204" s="536"/>
      <c r="C204" s="536"/>
      <c r="D204" s="536"/>
      <c r="E204" s="536"/>
      <c r="I204" s="537"/>
      <c r="J204" s="537"/>
      <c r="K204" s="537"/>
      <c r="L204" s="538"/>
    </row>
    <row r="205" spans="1:12" s="444" customFormat="1" ht="11.25">
      <c r="A205" s="536"/>
      <c r="B205" s="536"/>
      <c r="C205" s="536"/>
      <c r="D205" s="536"/>
      <c r="E205" s="536"/>
      <c r="I205" s="537"/>
      <c r="J205" s="537"/>
      <c r="K205" s="537"/>
      <c r="L205" s="538"/>
    </row>
    <row r="206" spans="1:12" s="444" customFormat="1" ht="11.25">
      <c r="A206" s="536"/>
      <c r="B206" s="536"/>
      <c r="C206" s="536"/>
      <c r="D206" s="536"/>
      <c r="E206" s="536"/>
      <c r="I206" s="537"/>
      <c r="J206" s="537"/>
      <c r="K206" s="537"/>
      <c r="L206" s="538"/>
    </row>
    <row r="207" spans="1:12" s="444" customFormat="1" ht="11.25">
      <c r="A207" s="536"/>
      <c r="B207" s="536"/>
      <c r="C207" s="536"/>
      <c r="D207" s="536"/>
      <c r="E207" s="536"/>
      <c r="I207" s="537"/>
      <c r="J207" s="537"/>
      <c r="K207" s="537"/>
      <c r="L207" s="538"/>
    </row>
    <row r="208" spans="1:12" s="444" customFormat="1" ht="11.25">
      <c r="A208" s="536"/>
      <c r="B208" s="536"/>
      <c r="C208" s="536"/>
      <c r="D208" s="536"/>
      <c r="E208" s="536"/>
      <c r="I208" s="537"/>
      <c r="J208" s="537"/>
      <c r="K208" s="537"/>
      <c r="L208" s="538"/>
    </row>
    <row r="209" spans="1:14" s="444" customFormat="1" ht="11.25">
      <c r="A209" s="536"/>
      <c r="B209" s="536"/>
      <c r="C209" s="536"/>
      <c r="D209" s="536"/>
      <c r="E209" s="536"/>
      <c r="I209" s="537"/>
      <c r="J209" s="537"/>
      <c r="K209" s="537"/>
      <c r="L209" s="538"/>
    </row>
    <row r="210" spans="1:14" s="444" customFormat="1" ht="11.25">
      <c r="A210" s="536"/>
      <c r="B210" s="536"/>
      <c r="C210" s="536"/>
      <c r="D210" s="536"/>
      <c r="E210" s="536"/>
      <c r="I210" s="537"/>
      <c r="J210" s="537"/>
      <c r="K210" s="537"/>
      <c r="L210" s="538"/>
    </row>
    <row r="211" spans="1:14" s="444" customFormat="1" ht="11.25">
      <c r="A211" s="536"/>
      <c r="B211" s="536"/>
      <c r="C211" s="536"/>
      <c r="D211" s="536"/>
      <c r="E211" s="536"/>
      <c r="I211" s="537"/>
      <c r="J211" s="537"/>
      <c r="K211" s="537"/>
      <c r="L211" s="538"/>
    </row>
    <row r="212" spans="1:14" s="444" customFormat="1" ht="11.25">
      <c r="A212" s="536"/>
      <c r="B212" s="536"/>
      <c r="C212" s="536"/>
      <c r="D212" s="536"/>
      <c r="E212" s="536"/>
      <c r="I212" s="537"/>
      <c r="J212" s="537"/>
      <c r="K212" s="537"/>
      <c r="L212" s="538"/>
    </row>
    <row r="213" spans="1:14" s="444" customFormat="1" ht="11.25">
      <c r="A213" s="536"/>
      <c r="B213" s="536"/>
      <c r="C213" s="536"/>
      <c r="D213" s="536"/>
      <c r="E213" s="536"/>
      <c r="I213" s="537"/>
      <c r="J213" s="537"/>
      <c r="K213" s="537"/>
      <c r="L213" s="538"/>
    </row>
    <row r="214" spans="1:14" s="444" customFormat="1" ht="11.25">
      <c r="A214" s="536"/>
      <c r="B214" s="536"/>
      <c r="C214" s="536"/>
      <c r="D214" s="536"/>
      <c r="E214" s="536"/>
      <c r="I214" s="537"/>
      <c r="J214" s="537"/>
      <c r="K214" s="537"/>
      <c r="L214" s="538"/>
    </row>
    <row r="215" spans="1:14" s="444" customFormat="1" ht="11.25">
      <c r="A215" s="536"/>
      <c r="B215" s="536"/>
      <c r="C215" s="536"/>
      <c r="D215" s="536"/>
      <c r="E215" s="536"/>
      <c r="I215" s="537"/>
      <c r="J215" s="537"/>
      <c r="K215" s="537"/>
      <c r="L215" s="538"/>
    </row>
    <row r="216" spans="1:14" s="444" customFormat="1" ht="11.25">
      <c r="A216" s="536"/>
      <c r="B216" s="536"/>
      <c r="C216" s="536"/>
      <c r="D216" s="536"/>
      <c r="E216" s="536"/>
      <c r="I216" s="537"/>
      <c r="J216" s="537"/>
      <c r="K216" s="537"/>
      <c r="L216" s="538"/>
    </row>
    <row r="217" spans="1:14" s="444" customFormat="1" ht="11.25">
      <c r="A217" s="536"/>
      <c r="B217" s="536"/>
      <c r="C217" s="536"/>
      <c r="D217" s="536"/>
      <c r="E217" s="536"/>
      <c r="I217" s="537"/>
      <c r="J217" s="537"/>
      <c r="K217" s="537"/>
      <c r="L217" s="538"/>
    </row>
    <row r="218" spans="1:14" s="444" customFormat="1" ht="11.25">
      <c r="A218" s="536"/>
      <c r="B218" s="536"/>
      <c r="C218" s="536"/>
      <c r="D218" s="536"/>
      <c r="E218" s="536"/>
      <c r="I218" s="537"/>
      <c r="J218" s="537"/>
      <c r="K218" s="537"/>
      <c r="L218" s="538"/>
    </row>
    <row r="219" spans="1:14" s="444" customFormat="1" ht="11.25">
      <c r="A219" s="536"/>
      <c r="B219" s="536"/>
      <c r="C219" s="536"/>
      <c r="D219" s="536"/>
      <c r="E219" s="536"/>
      <c r="I219" s="537"/>
      <c r="J219" s="537"/>
      <c r="K219" s="537"/>
      <c r="L219" s="538"/>
    </row>
    <row r="220" spans="1:14">
      <c r="N220" s="444"/>
    </row>
    <row r="227" spans="1:14" s="444" customFormat="1">
      <c r="A227" s="539"/>
      <c r="B227" s="539"/>
      <c r="C227" s="539"/>
      <c r="D227" s="539"/>
      <c r="E227" s="539"/>
      <c r="F227" s="412"/>
      <c r="I227" s="537"/>
      <c r="J227" s="537"/>
      <c r="K227" s="537"/>
      <c r="L227" s="538"/>
      <c r="N227" s="412"/>
    </row>
    <row r="228" spans="1:14" s="444" customFormat="1">
      <c r="A228" s="539"/>
      <c r="B228" s="539"/>
      <c r="C228" s="539"/>
      <c r="D228" s="539"/>
      <c r="E228" s="539"/>
      <c r="F228" s="412"/>
      <c r="I228" s="537"/>
      <c r="J228" s="537"/>
      <c r="K228" s="537"/>
      <c r="L228" s="538"/>
    </row>
    <row r="229" spans="1:14" s="444" customFormat="1">
      <c r="A229" s="539"/>
      <c r="B229" s="539"/>
      <c r="C229" s="539"/>
      <c r="D229" s="539"/>
      <c r="E229" s="539"/>
      <c r="F229" s="412"/>
      <c r="I229" s="537"/>
      <c r="J229" s="537"/>
      <c r="K229" s="537"/>
      <c r="L229" s="538"/>
    </row>
    <row r="230" spans="1:14" s="444" customFormat="1">
      <c r="A230" s="539"/>
      <c r="B230" s="539"/>
      <c r="C230" s="539"/>
      <c r="D230" s="539"/>
      <c r="E230" s="539"/>
      <c r="F230" s="412"/>
      <c r="I230" s="537"/>
      <c r="J230" s="537"/>
      <c r="K230" s="537"/>
      <c r="L230" s="538"/>
    </row>
    <row r="231" spans="1:14" s="444" customFormat="1">
      <c r="A231" s="539"/>
      <c r="B231" s="539"/>
      <c r="C231" s="539"/>
      <c r="D231" s="539"/>
      <c r="E231" s="539"/>
      <c r="F231" s="412"/>
      <c r="I231" s="537"/>
      <c r="J231" s="537"/>
      <c r="K231" s="537"/>
      <c r="L231" s="538"/>
    </row>
    <row r="232" spans="1:14" s="444" customFormat="1">
      <c r="A232" s="539"/>
      <c r="B232" s="539"/>
      <c r="C232" s="539"/>
      <c r="D232" s="539"/>
      <c r="E232" s="539"/>
      <c r="F232" s="412"/>
      <c r="I232" s="537"/>
      <c r="J232" s="537"/>
      <c r="K232" s="537"/>
      <c r="L232" s="538"/>
    </row>
    <row r="233" spans="1:14" s="444" customFormat="1">
      <c r="A233" s="539"/>
      <c r="B233" s="539"/>
      <c r="C233" s="539"/>
      <c r="D233" s="539"/>
      <c r="E233" s="539"/>
      <c r="F233" s="412"/>
      <c r="I233" s="537"/>
      <c r="J233" s="537"/>
      <c r="K233" s="537"/>
      <c r="L233" s="538"/>
    </row>
    <row r="234" spans="1:14" s="444" customFormat="1">
      <c r="A234" s="539"/>
      <c r="B234" s="539"/>
      <c r="C234" s="539"/>
      <c r="D234" s="539"/>
      <c r="E234" s="539"/>
      <c r="F234" s="412"/>
      <c r="I234" s="537"/>
      <c r="J234" s="537"/>
      <c r="K234" s="537"/>
      <c r="L234" s="538"/>
    </row>
    <row r="235" spans="1:14" s="444" customFormat="1">
      <c r="A235" s="539"/>
      <c r="B235" s="539"/>
      <c r="C235" s="539"/>
      <c r="D235" s="539"/>
      <c r="E235" s="539"/>
      <c r="F235" s="412"/>
      <c r="I235" s="537"/>
      <c r="J235" s="537"/>
      <c r="K235" s="537"/>
      <c r="L235" s="538"/>
    </row>
    <row r="236" spans="1:14" s="444" customFormat="1">
      <c r="A236" s="539"/>
      <c r="B236" s="539"/>
      <c r="C236" s="539"/>
      <c r="D236" s="539"/>
      <c r="E236" s="539"/>
      <c r="F236" s="412"/>
      <c r="I236" s="537"/>
      <c r="J236" s="537"/>
      <c r="K236" s="537"/>
      <c r="L236" s="538"/>
    </row>
    <row r="237" spans="1:14" s="444" customFormat="1">
      <c r="A237" s="539"/>
      <c r="B237" s="539"/>
      <c r="C237" s="539"/>
      <c r="D237" s="539"/>
      <c r="E237" s="539"/>
      <c r="F237" s="412"/>
      <c r="I237" s="537"/>
      <c r="J237" s="537"/>
      <c r="K237" s="537"/>
      <c r="L237" s="538"/>
    </row>
    <row r="238" spans="1:14" s="444" customFormat="1">
      <c r="A238" s="539"/>
      <c r="B238" s="539"/>
      <c r="C238" s="539"/>
      <c r="D238" s="539"/>
      <c r="E238" s="539"/>
      <c r="F238" s="412"/>
      <c r="I238" s="537"/>
      <c r="J238" s="537"/>
      <c r="K238" s="537"/>
      <c r="L238" s="538"/>
    </row>
    <row r="239" spans="1:14" s="444" customFormat="1">
      <c r="A239" s="539"/>
      <c r="B239" s="539"/>
      <c r="C239" s="539"/>
      <c r="D239" s="539"/>
      <c r="E239" s="539"/>
      <c r="F239" s="412"/>
      <c r="I239" s="537"/>
      <c r="J239" s="537"/>
      <c r="K239" s="537"/>
      <c r="L239" s="538"/>
    </row>
    <row r="240" spans="1:14" s="444" customFormat="1">
      <c r="A240" s="539"/>
      <c r="B240" s="539"/>
      <c r="C240" s="539"/>
      <c r="D240" s="539"/>
      <c r="E240" s="539"/>
      <c r="F240" s="412"/>
      <c r="I240" s="537"/>
      <c r="J240" s="537"/>
      <c r="K240" s="537"/>
      <c r="L240" s="538"/>
    </row>
    <row r="241" spans="1:12" s="444" customFormat="1">
      <c r="A241" s="539"/>
      <c r="B241" s="539"/>
      <c r="C241" s="539"/>
      <c r="D241" s="539"/>
      <c r="E241" s="539"/>
      <c r="F241" s="412"/>
      <c r="I241" s="537"/>
      <c r="J241" s="537"/>
      <c r="K241" s="537"/>
      <c r="L241" s="538"/>
    </row>
    <row r="242" spans="1:12" s="444" customFormat="1">
      <c r="A242" s="539"/>
      <c r="B242" s="539"/>
      <c r="C242" s="539"/>
      <c r="D242" s="539"/>
      <c r="E242" s="539"/>
      <c r="F242" s="412"/>
      <c r="I242" s="537"/>
      <c r="J242" s="537"/>
      <c r="K242" s="537"/>
      <c r="L242" s="538"/>
    </row>
    <row r="243" spans="1:12" s="444" customFormat="1">
      <c r="A243" s="539"/>
      <c r="B243" s="539"/>
      <c r="C243" s="539"/>
      <c r="D243" s="539"/>
      <c r="E243" s="539"/>
      <c r="F243" s="412"/>
      <c r="I243" s="537"/>
      <c r="J243" s="537"/>
      <c r="K243" s="537"/>
      <c r="L243" s="538"/>
    </row>
    <row r="244" spans="1:12" s="444" customFormat="1">
      <c r="A244" s="539"/>
      <c r="B244" s="539"/>
      <c r="C244" s="539"/>
      <c r="D244" s="539"/>
      <c r="E244" s="539"/>
      <c r="F244" s="412"/>
      <c r="I244" s="537"/>
      <c r="J244" s="537"/>
      <c r="K244" s="537"/>
      <c r="L244" s="538"/>
    </row>
    <row r="245" spans="1:12" s="444" customFormat="1">
      <c r="A245" s="539"/>
      <c r="B245" s="539"/>
      <c r="C245" s="539"/>
      <c r="D245" s="539"/>
      <c r="E245" s="539"/>
      <c r="F245" s="412"/>
      <c r="I245" s="537"/>
      <c r="J245" s="537"/>
      <c r="K245" s="537"/>
      <c r="L245" s="538"/>
    </row>
    <row r="246" spans="1:12" s="444" customFormat="1">
      <c r="A246" s="539"/>
      <c r="B246" s="539"/>
      <c r="C246" s="539"/>
      <c r="D246" s="539"/>
      <c r="E246" s="539"/>
      <c r="F246" s="412"/>
      <c r="I246" s="537"/>
      <c r="J246" s="537"/>
      <c r="K246" s="537"/>
      <c r="L246" s="538"/>
    </row>
    <row r="247" spans="1:12" s="444" customFormat="1">
      <c r="A247" s="539"/>
      <c r="B247" s="539"/>
      <c r="C247" s="539"/>
      <c r="D247" s="539"/>
      <c r="E247" s="539"/>
      <c r="F247" s="412"/>
      <c r="I247" s="537"/>
      <c r="J247" s="537"/>
      <c r="K247" s="537"/>
      <c r="L247" s="538"/>
    </row>
    <row r="248" spans="1:12" s="444" customFormat="1">
      <c r="A248" s="539"/>
      <c r="B248" s="539"/>
      <c r="C248" s="539"/>
      <c r="D248" s="539"/>
      <c r="E248" s="539"/>
      <c r="F248" s="412"/>
      <c r="I248" s="537"/>
      <c r="J248" s="537"/>
      <c r="K248" s="537"/>
      <c r="L248" s="538"/>
    </row>
    <row r="249" spans="1:12" s="444" customFormat="1">
      <c r="A249" s="539"/>
      <c r="B249" s="539"/>
      <c r="C249" s="539"/>
      <c r="D249" s="539"/>
      <c r="E249" s="539"/>
      <c r="F249" s="412"/>
      <c r="I249" s="537"/>
      <c r="J249" s="537"/>
      <c r="K249" s="537"/>
      <c r="L249" s="538"/>
    </row>
    <row r="250" spans="1:12" s="444" customFormat="1">
      <c r="A250" s="539"/>
      <c r="B250" s="539"/>
      <c r="C250" s="539"/>
      <c r="D250" s="539"/>
      <c r="E250" s="539"/>
      <c r="F250" s="412"/>
      <c r="I250" s="537"/>
      <c r="J250" s="537"/>
      <c r="K250" s="537"/>
      <c r="L250" s="538"/>
    </row>
    <row r="251" spans="1:12" s="444" customFormat="1">
      <c r="A251" s="539"/>
      <c r="B251" s="539"/>
      <c r="C251" s="539"/>
      <c r="D251" s="539"/>
      <c r="E251" s="539"/>
      <c r="F251" s="412"/>
      <c r="I251" s="537"/>
      <c r="J251" s="537"/>
      <c r="K251" s="537"/>
      <c r="L251" s="538"/>
    </row>
    <row r="252" spans="1:12" s="444" customFormat="1">
      <c r="A252" s="539"/>
      <c r="B252" s="539"/>
      <c r="C252" s="539"/>
      <c r="D252" s="539"/>
      <c r="E252" s="539"/>
      <c r="F252" s="412"/>
      <c r="I252" s="537"/>
      <c r="J252" s="537"/>
      <c r="K252" s="537"/>
      <c r="L252" s="538"/>
    </row>
    <row r="253" spans="1:12" s="444" customFormat="1">
      <c r="A253" s="539"/>
      <c r="B253" s="539"/>
      <c r="C253" s="539"/>
      <c r="D253" s="539"/>
      <c r="E253" s="539"/>
      <c r="F253" s="412"/>
      <c r="I253" s="537"/>
      <c r="J253" s="537"/>
      <c r="K253" s="537"/>
      <c r="L253" s="538"/>
    </row>
    <row r="254" spans="1:12" s="444" customFormat="1">
      <c r="A254" s="539"/>
      <c r="B254" s="539"/>
      <c r="C254" s="539"/>
      <c r="D254" s="539"/>
      <c r="E254" s="539"/>
      <c r="F254" s="412"/>
      <c r="I254" s="537"/>
      <c r="J254" s="537"/>
      <c r="K254" s="537"/>
      <c r="L254" s="538"/>
    </row>
    <row r="255" spans="1:12" s="444" customFormat="1">
      <c r="A255" s="539"/>
      <c r="B255" s="539"/>
      <c r="C255" s="539"/>
      <c r="D255" s="539"/>
      <c r="E255" s="539"/>
      <c r="F255" s="412"/>
      <c r="I255" s="537"/>
      <c r="J255" s="537"/>
      <c r="K255" s="537"/>
      <c r="L255" s="538"/>
    </row>
    <row r="256" spans="1:12" s="444" customFormat="1">
      <c r="A256" s="539"/>
      <c r="B256" s="539"/>
      <c r="C256" s="539"/>
      <c r="D256" s="539"/>
      <c r="E256" s="539"/>
      <c r="F256" s="412"/>
      <c r="I256" s="537"/>
      <c r="J256" s="537"/>
      <c r="K256" s="537"/>
      <c r="L256" s="538"/>
    </row>
    <row r="257" spans="1:12" s="444" customFormat="1">
      <c r="A257" s="539"/>
      <c r="B257" s="539"/>
      <c r="C257" s="539"/>
      <c r="D257" s="539"/>
      <c r="E257" s="539"/>
      <c r="F257" s="412"/>
      <c r="I257" s="537"/>
      <c r="J257" s="537"/>
      <c r="K257" s="537"/>
      <c r="L257" s="538"/>
    </row>
    <row r="258" spans="1:12" s="444" customFormat="1">
      <c r="A258" s="539"/>
      <c r="B258" s="539"/>
      <c r="C258" s="539"/>
      <c r="D258" s="539"/>
      <c r="E258" s="539"/>
      <c r="F258" s="412"/>
      <c r="I258" s="537"/>
      <c r="J258" s="537"/>
      <c r="K258" s="537"/>
      <c r="L258" s="538"/>
    </row>
    <row r="259" spans="1:12" s="444" customFormat="1">
      <c r="A259" s="539"/>
      <c r="B259" s="539"/>
      <c r="C259" s="539"/>
      <c r="D259" s="539"/>
      <c r="E259" s="539"/>
      <c r="F259" s="412"/>
      <c r="I259" s="537"/>
      <c r="J259" s="537"/>
      <c r="K259" s="537"/>
      <c r="L259" s="538"/>
    </row>
    <row r="260" spans="1:12" s="444" customFormat="1">
      <c r="A260" s="539"/>
      <c r="B260" s="539"/>
      <c r="C260" s="539"/>
      <c r="D260" s="539"/>
      <c r="E260" s="539"/>
      <c r="F260" s="412"/>
      <c r="I260" s="537"/>
      <c r="J260" s="537"/>
      <c r="K260" s="537"/>
      <c r="L260" s="538"/>
    </row>
    <row r="261" spans="1:12" s="444" customFormat="1">
      <c r="A261" s="539"/>
      <c r="B261" s="539"/>
      <c r="C261" s="539"/>
      <c r="D261" s="539"/>
      <c r="E261" s="539"/>
      <c r="F261" s="412"/>
      <c r="I261" s="537"/>
      <c r="J261" s="537"/>
      <c r="K261" s="537"/>
      <c r="L261" s="538"/>
    </row>
    <row r="262" spans="1:12" s="444" customFormat="1">
      <c r="A262" s="539"/>
      <c r="B262" s="539"/>
      <c r="C262" s="539"/>
      <c r="D262" s="539"/>
      <c r="E262" s="539"/>
      <c r="F262" s="412"/>
      <c r="I262" s="537"/>
      <c r="J262" s="537"/>
      <c r="K262" s="537"/>
      <c r="L262" s="538"/>
    </row>
    <row r="263" spans="1:12" s="444" customFormat="1">
      <c r="A263" s="539"/>
      <c r="B263" s="539"/>
      <c r="C263" s="539"/>
      <c r="D263" s="539"/>
      <c r="E263" s="539"/>
      <c r="F263" s="412"/>
      <c r="I263" s="537"/>
      <c r="J263" s="537"/>
      <c r="K263" s="537"/>
      <c r="L263" s="538"/>
    </row>
    <row r="264" spans="1:12" s="444" customFormat="1">
      <c r="A264" s="539"/>
      <c r="B264" s="539"/>
      <c r="C264" s="539"/>
      <c r="D264" s="539"/>
      <c r="E264" s="539"/>
      <c r="F264" s="412"/>
      <c r="I264" s="537"/>
      <c r="J264" s="537"/>
      <c r="K264" s="537"/>
      <c r="L264" s="538"/>
    </row>
    <row r="265" spans="1:12" s="444" customFormat="1">
      <c r="A265" s="539"/>
      <c r="B265" s="539"/>
      <c r="C265" s="539"/>
      <c r="D265" s="539"/>
      <c r="E265" s="539"/>
      <c r="F265" s="412"/>
      <c r="I265" s="537"/>
      <c r="J265" s="537"/>
      <c r="K265" s="537"/>
      <c r="L265" s="538"/>
    </row>
    <row r="266" spans="1:12" s="444" customFormat="1">
      <c r="A266" s="539"/>
      <c r="B266" s="539"/>
      <c r="C266" s="539"/>
      <c r="D266" s="539"/>
      <c r="E266" s="539"/>
      <c r="F266" s="412"/>
      <c r="I266" s="537"/>
      <c r="J266" s="537"/>
      <c r="K266" s="537"/>
      <c r="L266" s="538"/>
    </row>
    <row r="267" spans="1:12" s="444" customFormat="1">
      <c r="A267" s="539"/>
      <c r="B267" s="539"/>
      <c r="C267" s="539"/>
      <c r="D267" s="539"/>
      <c r="E267" s="539"/>
      <c r="F267" s="412"/>
      <c r="I267" s="537"/>
      <c r="J267" s="537"/>
      <c r="K267" s="537"/>
      <c r="L267" s="538"/>
    </row>
    <row r="268" spans="1:12" s="444" customFormat="1">
      <c r="A268" s="539"/>
      <c r="B268" s="539"/>
      <c r="C268" s="539"/>
      <c r="D268" s="539"/>
      <c r="E268" s="539"/>
      <c r="F268" s="412"/>
      <c r="I268" s="537"/>
      <c r="J268" s="537"/>
      <c r="K268" s="537"/>
      <c r="L268" s="538"/>
    </row>
    <row r="269" spans="1:12" s="444" customFormat="1">
      <c r="A269" s="539"/>
      <c r="B269" s="539"/>
      <c r="C269" s="539"/>
      <c r="D269" s="539"/>
      <c r="E269" s="539"/>
      <c r="F269" s="412"/>
      <c r="I269" s="537"/>
      <c r="J269" s="537"/>
      <c r="K269" s="537"/>
      <c r="L269" s="538"/>
    </row>
    <row r="270" spans="1:12" s="444" customFormat="1">
      <c r="A270" s="539"/>
      <c r="B270" s="539"/>
      <c r="C270" s="539"/>
      <c r="D270" s="539"/>
      <c r="E270" s="539"/>
      <c r="F270" s="412"/>
      <c r="I270" s="537"/>
      <c r="J270" s="537"/>
      <c r="K270" s="537"/>
      <c r="L270" s="538"/>
    </row>
    <row r="271" spans="1:12" s="444" customFormat="1">
      <c r="A271" s="539"/>
      <c r="B271" s="539"/>
      <c r="C271" s="539"/>
      <c r="D271" s="539"/>
      <c r="E271" s="539"/>
      <c r="F271" s="412"/>
      <c r="I271" s="537"/>
      <c r="J271" s="537"/>
      <c r="K271" s="537"/>
      <c r="L271" s="538"/>
    </row>
    <row r="272" spans="1:12" s="444" customFormat="1">
      <c r="A272" s="539"/>
      <c r="B272" s="539"/>
      <c r="C272" s="539"/>
      <c r="D272" s="539"/>
      <c r="E272" s="539"/>
      <c r="F272" s="412"/>
      <c r="I272" s="537"/>
      <c r="J272" s="537"/>
      <c r="K272" s="537"/>
      <c r="L272" s="538"/>
    </row>
    <row r="273" spans="1:14" s="444" customFormat="1">
      <c r="A273" s="539"/>
      <c r="B273" s="539"/>
      <c r="C273" s="539"/>
      <c r="D273" s="539"/>
      <c r="E273" s="539"/>
      <c r="F273" s="412"/>
      <c r="I273" s="537"/>
      <c r="J273" s="537"/>
      <c r="K273" s="537"/>
      <c r="L273" s="538"/>
    </row>
    <row r="274" spans="1:14" s="444" customFormat="1">
      <c r="A274" s="539"/>
      <c r="B274" s="539"/>
      <c r="C274" s="539"/>
      <c r="D274" s="539"/>
      <c r="E274" s="539"/>
      <c r="F274" s="412"/>
      <c r="I274" s="537"/>
      <c r="J274" s="537"/>
      <c r="K274" s="537"/>
      <c r="L274" s="538"/>
    </row>
    <row r="275" spans="1:14" s="444" customFormat="1">
      <c r="A275" s="539"/>
      <c r="B275" s="539"/>
      <c r="C275" s="539"/>
      <c r="D275" s="539"/>
      <c r="E275" s="539"/>
      <c r="F275" s="412"/>
      <c r="I275" s="537"/>
      <c r="J275" s="537"/>
      <c r="K275" s="537"/>
      <c r="L275" s="538"/>
    </row>
    <row r="276" spans="1:14" s="444" customFormat="1">
      <c r="A276" s="539"/>
      <c r="B276" s="539"/>
      <c r="C276" s="539"/>
      <c r="D276" s="539"/>
      <c r="E276" s="539"/>
      <c r="F276" s="412"/>
      <c r="I276" s="537"/>
      <c r="J276" s="537"/>
      <c r="K276" s="537"/>
      <c r="L276" s="538"/>
    </row>
    <row r="277" spans="1:14" s="444" customFormat="1">
      <c r="A277" s="539"/>
      <c r="B277" s="539"/>
      <c r="C277" s="539"/>
      <c r="D277" s="539"/>
      <c r="E277" s="539"/>
      <c r="F277" s="412"/>
      <c r="I277" s="537"/>
      <c r="J277" s="537"/>
      <c r="K277" s="537"/>
      <c r="L277" s="538"/>
    </row>
    <row r="278" spans="1:14" s="444" customFormat="1">
      <c r="A278" s="539"/>
      <c r="B278" s="539"/>
      <c r="C278" s="539"/>
      <c r="D278" s="539"/>
      <c r="E278" s="539"/>
      <c r="F278" s="412"/>
      <c r="I278" s="537"/>
      <c r="J278" s="537"/>
      <c r="K278" s="537"/>
      <c r="L278" s="538"/>
    </row>
    <row r="279" spans="1:14" s="444" customFormat="1">
      <c r="A279" s="539"/>
      <c r="B279" s="539"/>
      <c r="C279" s="539"/>
      <c r="D279" s="539"/>
      <c r="E279" s="539"/>
      <c r="F279" s="412"/>
      <c r="I279" s="537"/>
      <c r="J279" s="537"/>
      <c r="K279" s="537"/>
      <c r="L279" s="538"/>
    </row>
    <row r="280" spans="1:14" s="444" customFormat="1">
      <c r="A280" s="539"/>
      <c r="B280" s="539"/>
      <c r="C280" s="539"/>
      <c r="D280" s="539"/>
      <c r="E280" s="539"/>
      <c r="F280" s="412"/>
      <c r="I280" s="537"/>
      <c r="J280" s="537"/>
      <c r="K280" s="537"/>
      <c r="L280" s="538"/>
    </row>
    <row r="281" spans="1:14" s="444" customFormat="1">
      <c r="A281" s="539"/>
      <c r="B281" s="539"/>
      <c r="C281" s="539"/>
      <c r="D281" s="539"/>
      <c r="E281" s="539"/>
      <c r="F281" s="412"/>
      <c r="I281" s="537"/>
      <c r="J281" s="537"/>
      <c r="K281" s="537"/>
      <c r="L281" s="538"/>
    </row>
    <row r="282" spans="1:14" s="444" customFormat="1">
      <c r="A282" s="539"/>
      <c r="B282" s="539"/>
      <c r="C282" s="539"/>
      <c r="D282" s="539"/>
      <c r="E282" s="539"/>
      <c r="F282" s="412"/>
      <c r="I282" s="537"/>
      <c r="J282" s="537"/>
      <c r="K282" s="537"/>
      <c r="L282" s="538"/>
    </row>
    <row r="283" spans="1:14" s="444" customFormat="1">
      <c r="A283" s="539"/>
      <c r="B283" s="539"/>
      <c r="C283" s="539"/>
      <c r="D283" s="539"/>
      <c r="E283" s="539"/>
      <c r="F283" s="412"/>
      <c r="I283" s="537"/>
      <c r="J283" s="537"/>
      <c r="K283" s="537"/>
      <c r="L283" s="538"/>
    </row>
    <row r="284" spans="1:14">
      <c r="N284" s="444"/>
    </row>
  </sheetData>
  <mergeCells count="32">
    <mergeCell ref="A170:H170"/>
    <mergeCell ref="D148:F148"/>
    <mergeCell ref="D149:F149"/>
    <mergeCell ref="D150:F150"/>
    <mergeCell ref="A158:H158"/>
    <mergeCell ref="A162:H162"/>
    <mergeCell ref="A164:H164"/>
    <mergeCell ref="D147:F147"/>
    <mergeCell ref="A100:H100"/>
    <mergeCell ref="A104:J104"/>
    <mergeCell ref="K104:L104"/>
    <mergeCell ref="A106:H107"/>
    <mergeCell ref="I106:I107"/>
    <mergeCell ref="J106:J107"/>
    <mergeCell ref="K106:L106"/>
    <mergeCell ref="A126:H126"/>
    <mergeCell ref="A133:H133"/>
    <mergeCell ref="A137:H137"/>
    <mergeCell ref="D145:F145"/>
    <mergeCell ref="D146:F146"/>
    <mergeCell ref="A94:H94"/>
    <mergeCell ref="A1:J1"/>
    <mergeCell ref="K1:L1"/>
    <mergeCell ref="A3:H4"/>
    <mergeCell ref="I3:I4"/>
    <mergeCell ref="J3:J4"/>
    <mergeCell ref="K3:L3"/>
    <mergeCell ref="C28:F28"/>
    <mergeCell ref="A37:H37"/>
    <mergeCell ref="C46:F46"/>
    <mergeCell ref="A88:H88"/>
    <mergeCell ref="A92:H92"/>
  </mergeCells>
  <printOptions horizontalCentered="1"/>
  <pageMargins left="0.27559055118110237" right="0.31496062992125984" top="0.86614173228346458" bottom="0.82677165354330717" header="0.27559055118110237" footer="0.19685039370078741"/>
  <pageSetup paperSize="9" scale="68" fitToHeight="2" orientation="portrait" r:id="rId1"/>
  <headerFooter alignWithMargins="0"/>
  <rowBreaks count="2" manualBreakCount="2">
    <brk id="78" max="11" man="1"/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C07C-4119-4574-8694-6D6DA4227F80}">
  <sheetPr>
    <pageSetUpPr fitToPage="1"/>
  </sheetPr>
  <dimension ref="A1:AD678"/>
  <sheetViews>
    <sheetView showGridLines="0" topLeftCell="A150" zoomScale="90" zoomScaleNormal="90" zoomScaleSheetLayoutView="70" workbookViewId="0">
      <selection activeCell="D155" sqref="D155"/>
    </sheetView>
  </sheetViews>
  <sheetFormatPr defaultColWidth="9.140625" defaultRowHeight="14.25"/>
  <cols>
    <col min="1" max="1" width="10.42578125" style="756" customWidth="1"/>
    <col min="2" max="2" width="12" style="756" customWidth="1"/>
    <col min="3" max="3" width="78.140625" style="745" customWidth="1"/>
    <col min="4" max="4" width="18.7109375" style="746" customWidth="1"/>
    <col min="5" max="5" width="17.28515625" style="745" customWidth="1"/>
    <col min="6" max="6" width="3.28515625" style="747" customWidth="1"/>
    <col min="7" max="7" width="3.28515625" style="908" customWidth="1"/>
    <col min="8" max="9" width="3.28515625" style="745" customWidth="1"/>
    <col min="10" max="10" width="4.5703125" style="745" customWidth="1"/>
    <col min="11" max="11" width="6.28515625" style="745" customWidth="1"/>
    <col min="12" max="13" width="3" style="745" customWidth="1"/>
    <col min="14" max="14" width="4.28515625" style="745" customWidth="1"/>
    <col min="15" max="17" width="3" style="745" customWidth="1"/>
    <col min="18" max="21" width="3.28515625" style="745" customWidth="1"/>
    <col min="22" max="22" width="1.28515625" style="745" customWidth="1"/>
    <col min="23" max="23" width="5.28515625" style="745" customWidth="1"/>
    <col min="24" max="28" width="3.28515625" style="745" customWidth="1"/>
    <col min="29" max="29" width="9.140625" style="745" customWidth="1"/>
    <col min="30" max="198" width="9.140625" style="745"/>
    <col min="199" max="206" width="9.140625" style="745" customWidth="1"/>
    <col min="207" max="207" width="10.140625" style="745" customWidth="1"/>
    <col min="208" max="208" width="1" style="745" customWidth="1"/>
    <col min="209" max="211" width="3.28515625" style="745" customWidth="1"/>
    <col min="212" max="212" width="1.85546875" style="745" customWidth="1"/>
    <col min="213" max="213" width="17.85546875" style="745" customWidth="1"/>
    <col min="214" max="214" width="1.85546875" style="745" customWidth="1"/>
    <col min="215" max="217" width="3.28515625" style="745" customWidth="1"/>
    <col min="218" max="218" width="2.85546875" style="745" customWidth="1"/>
    <col min="219" max="219" width="1.85546875" style="745" customWidth="1"/>
    <col min="220" max="220" width="19.7109375" style="745" customWidth="1"/>
    <col min="221" max="221" width="1.85546875" style="745" customWidth="1"/>
    <col min="222" max="224" width="3" style="745" customWidth="1"/>
    <col min="225" max="225" width="4.42578125" style="745" customWidth="1"/>
    <col min="226" max="227" width="3" style="745" customWidth="1"/>
    <col min="228" max="233" width="3.28515625" style="745" customWidth="1"/>
    <col min="234" max="235" width="9.140625" style="745" customWidth="1"/>
    <col min="236" max="239" width="3.28515625" style="745" customWidth="1"/>
    <col min="240" max="240" width="4.140625" style="745" customWidth="1"/>
    <col min="241" max="241" width="1.7109375" style="745" customWidth="1"/>
    <col min="242" max="246" width="3.28515625" style="745" customWidth="1"/>
    <col min="247" max="247" width="1.7109375" style="745" customWidth="1"/>
    <col min="248" max="252" width="3.28515625" style="745" customWidth="1"/>
    <col min="253" max="258" width="9.140625" style="745" customWidth="1"/>
    <col min="259" max="259" width="1.7109375" style="745" customWidth="1"/>
    <col min="260" max="264" width="3.28515625" style="745" customWidth="1"/>
    <col min="265" max="265" width="1.7109375" style="745" customWidth="1"/>
    <col min="266" max="266" width="16.5703125" style="745" bestFit="1" customWidth="1"/>
    <col min="267" max="268" width="10.28515625" style="745" customWidth="1"/>
    <col min="269" max="269" width="18" style="745" bestFit="1" customWidth="1"/>
    <col min="270" max="454" width="9.140625" style="745"/>
    <col min="455" max="462" width="9.140625" style="745" customWidth="1"/>
    <col min="463" max="463" width="10.140625" style="745" customWidth="1"/>
    <col min="464" max="464" width="1" style="745" customWidth="1"/>
    <col min="465" max="467" width="3.28515625" style="745" customWidth="1"/>
    <col min="468" max="468" width="1.85546875" style="745" customWidth="1"/>
    <col min="469" max="469" width="17.85546875" style="745" customWidth="1"/>
    <col min="470" max="470" width="1.85546875" style="745" customWidth="1"/>
    <col min="471" max="473" width="3.28515625" style="745" customWidth="1"/>
    <col min="474" max="474" width="2.85546875" style="745" customWidth="1"/>
    <col min="475" max="475" width="1.85546875" style="745" customWidth="1"/>
    <col min="476" max="476" width="19.7109375" style="745" customWidth="1"/>
    <col min="477" max="477" width="1.85546875" style="745" customWidth="1"/>
    <col min="478" max="480" width="3" style="745" customWidth="1"/>
    <col min="481" max="481" width="4.42578125" style="745" customWidth="1"/>
    <col min="482" max="483" width="3" style="745" customWidth="1"/>
    <col min="484" max="489" width="3.28515625" style="745" customWidth="1"/>
    <col min="490" max="491" width="9.140625" style="745" customWidth="1"/>
    <col min="492" max="495" width="3.28515625" style="745" customWidth="1"/>
    <col min="496" max="496" width="4.140625" style="745" customWidth="1"/>
    <col min="497" max="497" width="1.7109375" style="745" customWidth="1"/>
    <col min="498" max="502" width="3.28515625" style="745" customWidth="1"/>
    <col min="503" max="503" width="1.7109375" style="745" customWidth="1"/>
    <col min="504" max="508" width="3.28515625" style="745" customWidth="1"/>
    <col min="509" max="514" width="9.140625" style="745" customWidth="1"/>
    <col min="515" max="515" width="1.7109375" style="745" customWidth="1"/>
    <col min="516" max="520" width="3.28515625" style="745" customWidth="1"/>
    <col min="521" max="521" width="1.7109375" style="745" customWidth="1"/>
    <col min="522" max="522" width="16.5703125" style="745" bestFit="1" customWidth="1"/>
    <col min="523" max="524" width="10.28515625" style="745" customWidth="1"/>
    <col min="525" max="525" width="18" style="745" bestFit="1" customWidth="1"/>
    <col min="526" max="710" width="9.140625" style="745"/>
    <col min="711" max="718" width="9.140625" style="745" customWidth="1"/>
    <col min="719" max="719" width="10.140625" style="745" customWidth="1"/>
    <col min="720" max="720" width="1" style="745" customWidth="1"/>
    <col min="721" max="723" width="3.28515625" style="745" customWidth="1"/>
    <col min="724" max="724" width="1.85546875" style="745" customWidth="1"/>
    <col min="725" max="725" width="17.85546875" style="745" customWidth="1"/>
    <col min="726" max="726" width="1.85546875" style="745" customWidth="1"/>
    <col min="727" max="729" width="3.28515625" style="745" customWidth="1"/>
    <col min="730" max="730" width="2.85546875" style="745" customWidth="1"/>
    <col min="731" max="731" width="1.85546875" style="745" customWidth="1"/>
    <col min="732" max="732" width="19.7109375" style="745" customWidth="1"/>
    <col min="733" max="733" width="1.85546875" style="745" customWidth="1"/>
    <col min="734" max="736" width="3" style="745" customWidth="1"/>
    <col min="737" max="737" width="4.42578125" style="745" customWidth="1"/>
    <col min="738" max="739" width="3" style="745" customWidth="1"/>
    <col min="740" max="745" width="3.28515625" style="745" customWidth="1"/>
    <col min="746" max="747" width="9.140625" style="745" customWidth="1"/>
    <col min="748" max="751" width="3.28515625" style="745" customWidth="1"/>
    <col min="752" max="752" width="4.140625" style="745" customWidth="1"/>
    <col min="753" max="753" width="1.7109375" style="745" customWidth="1"/>
    <col min="754" max="758" width="3.28515625" style="745" customWidth="1"/>
    <col min="759" max="759" width="1.7109375" style="745" customWidth="1"/>
    <col min="760" max="764" width="3.28515625" style="745" customWidth="1"/>
    <col min="765" max="770" width="9.140625" style="745" customWidth="1"/>
    <col min="771" max="771" width="1.7109375" style="745" customWidth="1"/>
    <col min="772" max="776" width="3.28515625" style="745" customWidth="1"/>
    <col min="777" max="777" width="1.7109375" style="745" customWidth="1"/>
    <col min="778" max="778" width="16.5703125" style="745" bestFit="1" customWidth="1"/>
    <col min="779" max="780" width="10.28515625" style="745" customWidth="1"/>
    <col min="781" max="781" width="18" style="745" bestFit="1" customWidth="1"/>
    <col min="782" max="966" width="9.140625" style="745"/>
    <col min="967" max="974" width="9.140625" style="745" customWidth="1"/>
    <col min="975" max="975" width="10.140625" style="745" customWidth="1"/>
    <col min="976" max="976" width="1" style="745" customWidth="1"/>
    <col min="977" max="979" width="3.28515625" style="745" customWidth="1"/>
    <col min="980" max="980" width="1.85546875" style="745" customWidth="1"/>
    <col min="981" max="981" width="17.85546875" style="745" customWidth="1"/>
    <col min="982" max="982" width="1.85546875" style="745" customWidth="1"/>
    <col min="983" max="985" width="3.28515625" style="745" customWidth="1"/>
    <col min="986" max="986" width="2.85546875" style="745" customWidth="1"/>
    <col min="987" max="987" width="1.85546875" style="745" customWidth="1"/>
    <col min="988" max="988" width="19.7109375" style="745" customWidth="1"/>
    <col min="989" max="989" width="1.85546875" style="745" customWidth="1"/>
    <col min="990" max="992" width="3" style="745" customWidth="1"/>
    <col min="993" max="993" width="4.42578125" style="745" customWidth="1"/>
    <col min="994" max="995" width="3" style="745" customWidth="1"/>
    <col min="996" max="1001" width="3.28515625" style="745" customWidth="1"/>
    <col min="1002" max="1003" width="9.140625" style="745" customWidth="1"/>
    <col min="1004" max="1007" width="3.28515625" style="745" customWidth="1"/>
    <col min="1008" max="1008" width="4.140625" style="745" customWidth="1"/>
    <col min="1009" max="1009" width="1.7109375" style="745" customWidth="1"/>
    <col min="1010" max="1014" width="3.28515625" style="745" customWidth="1"/>
    <col min="1015" max="1015" width="1.7109375" style="745" customWidth="1"/>
    <col min="1016" max="1020" width="3.28515625" style="745" customWidth="1"/>
    <col min="1021" max="1026" width="9.140625" style="745" customWidth="1"/>
    <col min="1027" max="1027" width="1.7109375" style="745" customWidth="1"/>
    <col min="1028" max="1032" width="3.28515625" style="745" customWidth="1"/>
    <col min="1033" max="1033" width="1.7109375" style="745" customWidth="1"/>
    <col min="1034" max="1034" width="16.5703125" style="745" bestFit="1" customWidth="1"/>
    <col min="1035" max="1036" width="10.28515625" style="745" customWidth="1"/>
    <col min="1037" max="1037" width="18" style="745" bestFit="1" customWidth="1"/>
    <col min="1038" max="1222" width="9.140625" style="745"/>
    <col min="1223" max="1230" width="9.140625" style="745" customWidth="1"/>
    <col min="1231" max="1231" width="10.140625" style="745" customWidth="1"/>
    <col min="1232" max="1232" width="1" style="745" customWidth="1"/>
    <col min="1233" max="1235" width="3.28515625" style="745" customWidth="1"/>
    <col min="1236" max="1236" width="1.85546875" style="745" customWidth="1"/>
    <col min="1237" max="1237" width="17.85546875" style="745" customWidth="1"/>
    <col min="1238" max="1238" width="1.85546875" style="745" customWidth="1"/>
    <col min="1239" max="1241" width="3.28515625" style="745" customWidth="1"/>
    <col min="1242" max="1242" width="2.85546875" style="745" customWidth="1"/>
    <col min="1243" max="1243" width="1.85546875" style="745" customWidth="1"/>
    <col min="1244" max="1244" width="19.7109375" style="745" customWidth="1"/>
    <col min="1245" max="1245" width="1.85546875" style="745" customWidth="1"/>
    <col min="1246" max="1248" width="3" style="745" customWidth="1"/>
    <col min="1249" max="1249" width="4.42578125" style="745" customWidth="1"/>
    <col min="1250" max="1251" width="3" style="745" customWidth="1"/>
    <col min="1252" max="1257" width="3.28515625" style="745" customWidth="1"/>
    <col min="1258" max="1259" width="9.140625" style="745" customWidth="1"/>
    <col min="1260" max="1263" width="3.28515625" style="745" customWidth="1"/>
    <col min="1264" max="1264" width="4.140625" style="745" customWidth="1"/>
    <col min="1265" max="1265" width="1.7109375" style="745" customWidth="1"/>
    <col min="1266" max="1270" width="3.28515625" style="745" customWidth="1"/>
    <col min="1271" max="1271" width="1.7109375" style="745" customWidth="1"/>
    <col min="1272" max="1276" width="3.28515625" style="745" customWidth="1"/>
    <col min="1277" max="1282" width="9.140625" style="745" customWidth="1"/>
    <col min="1283" max="1283" width="1.7109375" style="745" customWidth="1"/>
    <col min="1284" max="1288" width="3.28515625" style="745" customWidth="1"/>
    <col min="1289" max="1289" width="1.7109375" style="745" customWidth="1"/>
    <col min="1290" max="1290" width="16.5703125" style="745" bestFit="1" customWidth="1"/>
    <col min="1291" max="1292" width="10.28515625" style="745" customWidth="1"/>
    <col min="1293" max="1293" width="18" style="745" bestFit="1" customWidth="1"/>
    <col min="1294" max="1478" width="9.140625" style="745"/>
    <col min="1479" max="1486" width="9.140625" style="745" customWidth="1"/>
    <col min="1487" max="1487" width="10.140625" style="745" customWidth="1"/>
    <col min="1488" max="1488" width="1" style="745" customWidth="1"/>
    <col min="1489" max="1491" width="3.28515625" style="745" customWidth="1"/>
    <col min="1492" max="1492" width="1.85546875" style="745" customWidth="1"/>
    <col min="1493" max="1493" width="17.85546875" style="745" customWidth="1"/>
    <col min="1494" max="1494" width="1.85546875" style="745" customWidth="1"/>
    <col min="1495" max="1497" width="3.28515625" style="745" customWidth="1"/>
    <col min="1498" max="1498" width="2.85546875" style="745" customWidth="1"/>
    <col min="1499" max="1499" width="1.85546875" style="745" customWidth="1"/>
    <col min="1500" max="1500" width="19.7109375" style="745" customWidth="1"/>
    <col min="1501" max="1501" width="1.85546875" style="745" customWidth="1"/>
    <col min="1502" max="1504" width="3" style="745" customWidth="1"/>
    <col min="1505" max="1505" width="4.42578125" style="745" customWidth="1"/>
    <col min="1506" max="1507" width="3" style="745" customWidth="1"/>
    <col min="1508" max="1513" width="3.28515625" style="745" customWidth="1"/>
    <col min="1514" max="1515" width="9.140625" style="745" customWidth="1"/>
    <col min="1516" max="1519" width="3.28515625" style="745" customWidth="1"/>
    <col min="1520" max="1520" width="4.140625" style="745" customWidth="1"/>
    <col min="1521" max="1521" width="1.7109375" style="745" customWidth="1"/>
    <col min="1522" max="1526" width="3.28515625" style="745" customWidth="1"/>
    <col min="1527" max="1527" width="1.7109375" style="745" customWidth="1"/>
    <col min="1528" max="1532" width="3.28515625" style="745" customWidth="1"/>
    <col min="1533" max="1538" width="9.140625" style="745" customWidth="1"/>
    <col min="1539" max="1539" width="1.7109375" style="745" customWidth="1"/>
    <col min="1540" max="1544" width="3.28515625" style="745" customWidth="1"/>
    <col min="1545" max="1545" width="1.7109375" style="745" customWidth="1"/>
    <col min="1546" max="1546" width="16.5703125" style="745" bestFit="1" customWidth="1"/>
    <col min="1547" max="1548" width="10.28515625" style="745" customWidth="1"/>
    <col min="1549" max="1549" width="18" style="745" bestFit="1" customWidth="1"/>
    <col min="1550" max="1734" width="9.140625" style="745"/>
    <col min="1735" max="1742" width="9.140625" style="745" customWidth="1"/>
    <col min="1743" max="1743" width="10.140625" style="745" customWidth="1"/>
    <col min="1744" max="1744" width="1" style="745" customWidth="1"/>
    <col min="1745" max="1747" width="3.28515625" style="745" customWidth="1"/>
    <col min="1748" max="1748" width="1.85546875" style="745" customWidth="1"/>
    <col min="1749" max="1749" width="17.85546875" style="745" customWidth="1"/>
    <col min="1750" max="1750" width="1.85546875" style="745" customWidth="1"/>
    <col min="1751" max="1753" width="3.28515625" style="745" customWidth="1"/>
    <col min="1754" max="1754" width="2.85546875" style="745" customWidth="1"/>
    <col min="1755" max="1755" width="1.85546875" style="745" customWidth="1"/>
    <col min="1756" max="1756" width="19.7109375" style="745" customWidth="1"/>
    <col min="1757" max="1757" width="1.85546875" style="745" customWidth="1"/>
    <col min="1758" max="1760" width="3" style="745" customWidth="1"/>
    <col min="1761" max="1761" width="4.42578125" style="745" customWidth="1"/>
    <col min="1762" max="1763" width="3" style="745" customWidth="1"/>
    <col min="1764" max="1769" width="3.28515625" style="745" customWidth="1"/>
    <col min="1770" max="1771" width="9.140625" style="745" customWidth="1"/>
    <col min="1772" max="1775" width="3.28515625" style="745" customWidth="1"/>
    <col min="1776" max="1776" width="4.140625" style="745" customWidth="1"/>
    <col min="1777" max="1777" width="1.7109375" style="745" customWidth="1"/>
    <col min="1778" max="1782" width="3.28515625" style="745" customWidth="1"/>
    <col min="1783" max="1783" width="1.7109375" style="745" customWidth="1"/>
    <col min="1784" max="1788" width="3.28515625" style="745" customWidth="1"/>
    <col min="1789" max="1794" width="9.140625" style="745" customWidth="1"/>
    <col min="1795" max="1795" width="1.7109375" style="745" customWidth="1"/>
    <col min="1796" max="1800" width="3.28515625" style="745" customWidth="1"/>
    <col min="1801" max="1801" width="1.7109375" style="745" customWidth="1"/>
    <col min="1802" max="1802" width="16.5703125" style="745" bestFit="1" customWidth="1"/>
    <col min="1803" max="1804" width="10.28515625" style="745" customWidth="1"/>
    <col min="1805" max="1805" width="18" style="745" bestFit="1" customWidth="1"/>
    <col min="1806" max="1990" width="9.140625" style="745"/>
    <col min="1991" max="1998" width="9.140625" style="745" customWidth="1"/>
    <col min="1999" max="1999" width="10.140625" style="745" customWidth="1"/>
    <col min="2000" max="2000" width="1" style="745" customWidth="1"/>
    <col min="2001" max="2003" width="3.28515625" style="745" customWidth="1"/>
    <col min="2004" max="2004" width="1.85546875" style="745" customWidth="1"/>
    <col min="2005" max="2005" width="17.85546875" style="745" customWidth="1"/>
    <col min="2006" max="2006" width="1.85546875" style="745" customWidth="1"/>
    <col min="2007" max="2009" width="3.28515625" style="745" customWidth="1"/>
    <col min="2010" max="2010" width="2.85546875" style="745" customWidth="1"/>
    <col min="2011" max="2011" width="1.85546875" style="745" customWidth="1"/>
    <col min="2012" max="2012" width="19.7109375" style="745" customWidth="1"/>
    <col min="2013" max="2013" width="1.85546875" style="745" customWidth="1"/>
    <col min="2014" max="2016" width="3" style="745" customWidth="1"/>
    <col min="2017" max="2017" width="4.42578125" style="745" customWidth="1"/>
    <col min="2018" max="2019" width="3" style="745" customWidth="1"/>
    <col min="2020" max="2025" width="3.28515625" style="745" customWidth="1"/>
    <col min="2026" max="2027" width="9.140625" style="745" customWidth="1"/>
    <col min="2028" max="2031" width="3.28515625" style="745" customWidth="1"/>
    <col min="2032" max="2032" width="4.140625" style="745" customWidth="1"/>
    <col min="2033" max="2033" width="1.7109375" style="745" customWidth="1"/>
    <col min="2034" max="2038" width="3.28515625" style="745" customWidth="1"/>
    <col min="2039" max="2039" width="1.7109375" style="745" customWidth="1"/>
    <col min="2040" max="2044" width="3.28515625" style="745" customWidth="1"/>
    <col min="2045" max="2050" width="9.140625" style="745" customWidth="1"/>
    <col min="2051" max="2051" width="1.7109375" style="745" customWidth="1"/>
    <col min="2052" max="2056" width="3.28515625" style="745" customWidth="1"/>
    <col min="2057" max="2057" width="1.7109375" style="745" customWidth="1"/>
    <col min="2058" max="2058" width="16.5703125" style="745" bestFit="1" customWidth="1"/>
    <col min="2059" max="2060" width="10.28515625" style="745" customWidth="1"/>
    <col min="2061" max="2061" width="18" style="745" bestFit="1" customWidth="1"/>
    <col min="2062" max="2246" width="9.140625" style="745"/>
    <col min="2247" max="2254" width="9.140625" style="745" customWidth="1"/>
    <col min="2255" max="2255" width="10.140625" style="745" customWidth="1"/>
    <col min="2256" max="2256" width="1" style="745" customWidth="1"/>
    <col min="2257" max="2259" width="3.28515625" style="745" customWidth="1"/>
    <col min="2260" max="2260" width="1.85546875" style="745" customWidth="1"/>
    <col min="2261" max="2261" width="17.85546875" style="745" customWidth="1"/>
    <col min="2262" max="2262" width="1.85546875" style="745" customWidth="1"/>
    <col min="2263" max="2265" width="3.28515625" style="745" customWidth="1"/>
    <col min="2266" max="2266" width="2.85546875" style="745" customWidth="1"/>
    <col min="2267" max="2267" width="1.85546875" style="745" customWidth="1"/>
    <col min="2268" max="2268" width="19.7109375" style="745" customWidth="1"/>
    <col min="2269" max="2269" width="1.85546875" style="745" customWidth="1"/>
    <col min="2270" max="2272" width="3" style="745" customWidth="1"/>
    <col min="2273" max="2273" width="4.42578125" style="745" customWidth="1"/>
    <col min="2274" max="2275" width="3" style="745" customWidth="1"/>
    <col min="2276" max="2281" width="3.28515625" style="745" customWidth="1"/>
    <col min="2282" max="2283" width="9.140625" style="745" customWidth="1"/>
    <col min="2284" max="2287" width="3.28515625" style="745" customWidth="1"/>
    <col min="2288" max="2288" width="4.140625" style="745" customWidth="1"/>
    <col min="2289" max="2289" width="1.7109375" style="745" customWidth="1"/>
    <col min="2290" max="2294" width="3.28515625" style="745" customWidth="1"/>
    <col min="2295" max="2295" width="1.7109375" style="745" customWidth="1"/>
    <col min="2296" max="2300" width="3.28515625" style="745" customWidth="1"/>
    <col min="2301" max="2306" width="9.140625" style="745" customWidth="1"/>
    <col min="2307" max="2307" width="1.7109375" style="745" customWidth="1"/>
    <col min="2308" max="2312" width="3.28515625" style="745" customWidth="1"/>
    <col min="2313" max="2313" width="1.7109375" style="745" customWidth="1"/>
    <col min="2314" max="2314" width="16.5703125" style="745" bestFit="1" customWidth="1"/>
    <col min="2315" max="2316" width="10.28515625" style="745" customWidth="1"/>
    <col min="2317" max="2317" width="18" style="745" bestFit="1" customWidth="1"/>
    <col min="2318" max="2502" width="9.140625" style="745"/>
    <col min="2503" max="2510" width="9.140625" style="745" customWidth="1"/>
    <col min="2511" max="2511" width="10.140625" style="745" customWidth="1"/>
    <col min="2512" max="2512" width="1" style="745" customWidth="1"/>
    <col min="2513" max="2515" width="3.28515625" style="745" customWidth="1"/>
    <col min="2516" max="2516" width="1.85546875" style="745" customWidth="1"/>
    <col min="2517" max="2517" width="17.85546875" style="745" customWidth="1"/>
    <col min="2518" max="2518" width="1.85546875" style="745" customWidth="1"/>
    <col min="2519" max="2521" width="3.28515625" style="745" customWidth="1"/>
    <col min="2522" max="2522" width="2.85546875" style="745" customWidth="1"/>
    <col min="2523" max="2523" width="1.85546875" style="745" customWidth="1"/>
    <col min="2524" max="2524" width="19.7109375" style="745" customWidth="1"/>
    <col min="2525" max="2525" width="1.85546875" style="745" customWidth="1"/>
    <col min="2526" max="2528" width="3" style="745" customWidth="1"/>
    <col min="2529" max="2529" width="4.42578125" style="745" customWidth="1"/>
    <col min="2530" max="2531" width="3" style="745" customWidth="1"/>
    <col min="2532" max="2537" width="3.28515625" style="745" customWidth="1"/>
    <col min="2538" max="2539" width="9.140625" style="745" customWidth="1"/>
    <col min="2540" max="2543" width="3.28515625" style="745" customWidth="1"/>
    <col min="2544" max="2544" width="4.140625" style="745" customWidth="1"/>
    <col min="2545" max="2545" width="1.7109375" style="745" customWidth="1"/>
    <col min="2546" max="2550" width="3.28515625" style="745" customWidth="1"/>
    <col min="2551" max="2551" width="1.7109375" style="745" customWidth="1"/>
    <col min="2552" max="2556" width="3.28515625" style="745" customWidth="1"/>
    <col min="2557" max="2562" width="9.140625" style="745" customWidth="1"/>
    <col min="2563" max="2563" width="1.7109375" style="745" customWidth="1"/>
    <col min="2564" max="2568" width="3.28515625" style="745" customWidth="1"/>
    <col min="2569" max="2569" width="1.7109375" style="745" customWidth="1"/>
    <col min="2570" max="2570" width="16.5703125" style="745" bestFit="1" customWidth="1"/>
    <col min="2571" max="2572" width="10.28515625" style="745" customWidth="1"/>
    <col min="2573" max="2573" width="18" style="745" bestFit="1" customWidth="1"/>
    <col min="2574" max="2758" width="9.140625" style="745"/>
    <col min="2759" max="2766" width="9.140625" style="745" customWidth="1"/>
    <col min="2767" max="2767" width="10.140625" style="745" customWidth="1"/>
    <col min="2768" max="2768" width="1" style="745" customWidth="1"/>
    <col min="2769" max="2771" width="3.28515625" style="745" customWidth="1"/>
    <col min="2772" max="2772" width="1.85546875" style="745" customWidth="1"/>
    <col min="2773" max="2773" width="17.85546875" style="745" customWidth="1"/>
    <col min="2774" max="2774" width="1.85546875" style="745" customWidth="1"/>
    <col min="2775" max="2777" width="3.28515625" style="745" customWidth="1"/>
    <col min="2778" max="2778" width="2.85546875" style="745" customWidth="1"/>
    <col min="2779" max="2779" width="1.85546875" style="745" customWidth="1"/>
    <col min="2780" max="2780" width="19.7109375" style="745" customWidth="1"/>
    <col min="2781" max="2781" width="1.85546875" style="745" customWidth="1"/>
    <col min="2782" max="2784" width="3" style="745" customWidth="1"/>
    <col min="2785" max="2785" width="4.42578125" style="745" customWidth="1"/>
    <col min="2786" max="2787" width="3" style="745" customWidth="1"/>
    <col min="2788" max="2793" width="3.28515625" style="745" customWidth="1"/>
    <col min="2794" max="2795" width="9.140625" style="745" customWidth="1"/>
    <col min="2796" max="2799" width="3.28515625" style="745" customWidth="1"/>
    <col min="2800" max="2800" width="4.140625" style="745" customWidth="1"/>
    <col min="2801" max="2801" width="1.7109375" style="745" customWidth="1"/>
    <col min="2802" max="2806" width="3.28515625" style="745" customWidth="1"/>
    <col min="2807" max="2807" width="1.7109375" style="745" customWidth="1"/>
    <col min="2808" max="2812" width="3.28515625" style="745" customWidth="1"/>
    <col min="2813" max="2818" width="9.140625" style="745" customWidth="1"/>
    <col min="2819" max="2819" width="1.7109375" style="745" customWidth="1"/>
    <col min="2820" max="2824" width="3.28515625" style="745" customWidth="1"/>
    <col min="2825" max="2825" width="1.7109375" style="745" customWidth="1"/>
    <col min="2826" max="2826" width="16.5703125" style="745" bestFit="1" customWidth="1"/>
    <col min="2827" max="2828" width="10.28515625" style="745" customWidth="1"/>
    <col min="2829" max="2829" width="18" style="745" bestFit="1" customWidth="1"/>
    <col min="2830" max="3014" width="9.140625" style="745"/>
    <col min="3015" max="3022" width="9.140625" style="745" customWidth="1"/>
    <col min="3023" max="3023" width="10.140625" style="745" customWidth="1"/>
    <col min="3024" max="3024" width="1" style="745" customWidth="1"/>
    <col min="3025" max="3027" width="3.28515625" style="745" customWidth="1"/>
    <col min="3028" max="3028" width="1.85546875" style="745" customWidth="1"/>
    <col min="3029" max="3029" width="17.85546875" style="745" customWidth="1"/>
    <col min="3030" max="3030" width="1.85546875" style="745" customWidth="1"/>
    <col min="3031" max="3033" width="3.28515625" style="745" customWidth="1"/>
    <col min="3034" max="3034" width="2.85546875" style="745" customWidth="1"/>
    <col min="3035" max="3035" width="1.85546875" style="745" customWidth="1"/>
    <col min="3036" max="3036" width="19.7109375" style="745" customWidth="1"/>
    <col min="3037" max="3037" width="1.85546875" style="745" customWidth="1"/>
    <col min="3038" max="3040" width="3" style="745" customWidth="1"/>
    <col min="3041" max="3041" width="4.42578125" style="745" customWidth="1"/>
    <col min="3042" max="3043" width="3" style="745" customWidth="1"/>
    <col min="3044" max="3049" width="3.28515625" style="745" customWidth="1"/>
    <col min="3050" max="3051" width="9.140625" style="745" customWidth="1"/>
    <col min="3052" max="3055" width="3.28515625" style="745" customWidth="1"/>
    <col min="3056" max="3056" width="4.140625" style="745" customWidth="1"/>
    <col min="3057" max="3057" width="1.7109375" style="745" customWidth="1"/>
    <col min="3058" max="3062" width="3.28515625" style="745" customWidth="1"/>
    <col min="3063" max="3063" width="1.7109375" style="745" customWidth="1"/>
    <col min="3064" max="3068" width="3.28515625" style="745" customWidth="1"/>
    <col min="3069" max="3074" width="9.140625" style="745" customWidth="1"/>
    <col min="3075" max="3075" width="1.7109375" style="745" customWidth="1"/>
    <col min="3076" max="3080" width="3.28515625" style="745" customWidth="1"/>
    <col min="3081" max="3081" width="1.7109375" style="745" customWidth="1"/>
    <col min="3082" max="3082" width="16.5703125" style="745" bestFit="1" customWidth="1"/>
    <col min="3083" max="3084" width="10.28515625" style="745" customWidth="1"/>
    <col min="3085" max="3085" width="18" style="745" bestFit="1" customWidth="1"/>
    <col min="3086" max="3270" width="9.140625" style="745"/>
    <col min="3271" max="3278" width="9.140625" style="745" customWidth="1"/>
    <col min="3279" max="3279" width="10.140625" style="745" customWidth="1"/>
    <col min="3280" max="3280" width="1" style="745" customWidth="1"/>
    <col min="3281" max="3283" width="3.28515625" style="745" customWidth="1"/>
    <col min="3284" max="3284" width="1.85546875" style="745" customWidth="1"/>
    <col min="3285" max="3285" width="17.85546875" style="745" customWidth="1"/>
    <col min="3286" max="3286" width="1.85546875" style="745" customWidth="1"/>
    <col min="3287" max="3289" width="3.28515625" style="745" customWidth="1"/>
    <col min="3290" max="3290" width="2.85546875" style="745" customWidth="1"/>
    <col min="3291" max="3291" width="1.85546875" style="745" customWidth="1"/>
    <col min="3292" max="3292" width="19.7109375" style="745" customWidth="1"/>
    <col min="3293" max="3293" width="1.85546875" style="745" customWidth="1"/>
    <col min="3294" max="3296" width="3" style="745" customWidth="1"/>
    <col min="3297" max="3297" width="4.42578125" style="745" customWidth="1"/>
    <col min="3298" max="3299" width="3" style="745" customWidth="1"/>
    <col min="3300" max="3305" width="3.28515625" style="745" customWidth="1"/>
    <col min="3306" max="3307" width="9.140625" style="745" customWidth="1"/>
    <col min="3308" max="3311" width="3.28515625" style="745" customWidth="1"/>
    <col min="3312" max="3312" width="4.140625" style="745" customWidth="1"/>
    <col min="3313" max="3313" width="1.7109375" style="745" customWidth="1"/>
    <col min="3314" max="3318" width="3.28515625" style="745" customWidth="1"/>
    <col min="3319" max="3319" width="1.7109375" style="745" customWidth="1"/>
    <col min="3320" max="3324" width="3.28515625" style="745" customWidth="1"/>
    <col min="3325" max="3330" width="9.140625" style="745" customWidth="1"/>
    <col min="3331" max="3331" width="1.7109375" style="745" customWidth="1"/>
    <col min="3332" max="3336" width="3.28515625" style="745" customWidth="1"/>
    <col min="3337" max="3337" width="1.7109375" style="745" customWidth="1"/>
    <col min="3338" max="3338" width="16.5703125" style="745" bestFit="1" customWidth="1"/>
    <col min="3339" max="3340" width="10.28515625" style="745" customWidth="1"/>
    <col min="3341" max="3341" width="18" style="745" bestFit="1" customWidth="1"/>
    <col min="3342" max="3526" width="9.140625" style="745"/>
    <col min="3527" max="3534" width="9.140625" style="745" customWidth="1"/>
    <col min="3535" max="3535" width="10.140625" style="745" customWidth="1"/>
    <col min="3536" max="3536" width="1" style="745" customWidth="1"/>
    <col min="3537" max="3539" width="3.28515625" style="745" customWidth="1"/>
    <col min="3540" max="3540" width="1.85546875" style="745" customWidth="1"/>
    <col min="3541" max="3541" width="17.85546875" style="745" customWidth="1"/>
    <col min="3542" max="3542" width="1.85546875" style="745" customWidth="1"/>
    <col min="3543" max="3545" width="3.28515625" style="745" customWidth="1"/>
    <col min="3546" max="3546" width="2.85546875" style="745" customWidth="1"/>
    <col min="3547" max="3547" width="1.85546875" style="745" customWidth="1"/>
    <col min="3548" max="3548" width="19.7109375" style="745" customWidth="1"/>
    <col min="3549" max="3549" width="1.85546875" style="745" customWidth="1"/>
    <col min="3550" max="3552" width="3" style="745" customWidth="1"/>
    <col min="3553" max="3553" width="4.42578125" style="745" customWidth="1"/>
    <col min="3554" max="3555" width="3" style="745" customWidth="1"/>
    <col min="3556" max="3561" width="3.28515625" style="745" customWidth="1"/>
    <col min="3562" max="3563" width="9.140625" style="745" customWidth="1"/>
    <col min="3564" max="3567" width="3.28515625" style="745" customWidth="1"/>
    <col min="3568" max="3568" width="4.140625" style="745" customWidth="1"/>
    <col min="3569" max="3569" width="1.7109375" style="745" customWidth="1"/>
    <col min="3570" max="3574" width="3.28515625" style="745" customWidth="1"/>
    <col min="3575" max="3575" width="1.7109375" style="745" customWidth="1"/>
    <col min="3576" max="3580" width="3.28515625" style="745" customWidth="1"/>
    <col min="3581" max="3586" width="9.140625" style="745" customWidth="1"/>
    <col min="3587" max="3587" width="1.7109375" style="745" customWidth="1"/>
    <col min="3588" max="3592" width="3.28515625" style="745" customWidth="1"/>
    <col min="3593" max="3593" width="1.7109375" style="745" customWidth="1"/>
    <col min="3594" max="3594" width="16.5703125" style="745" bestFit="1" customWidth="1"/>
    <col min="3595" max="3596" width="10.28515625" style="745" customWidth="1"/>
    <col min="3597" max="3597" width="18" style="745" bestFit="1" customWidth="1"/>
    <col min="3598" max="3782" width="9.140625" style="745"/>
    <col min="3783" max="3790" width="9.140625" style="745" customWidth="1"/>
    <col min="3791" max="3791" width="10.140625" style="745" customWidth="1"/>
    <col min="3792" max="3792" width="1" style="745" customWidth="1"/>
    <col min="3793" max="3795" width="3.28515625" style="745" customWidth="1"/>
    <col min="3796" max="3796" width="1.85546875" style="745" customWidth="1"/>
    <col min="3797" max="3797" width="17.85546875" style="745" customWidth="1"/>
    <col min="3798" max="3798" width="1.85546875" style="745" customWidth="1"/>
    <col min="3799" max="3801" width="3.28515625" style="745" customWidth="1"/>
    <col min="3802" max="3802" width="2.85546875" style="745" customWidth="1"/>
    <col min="3803" max="3803" width="1.85546875" style="745" customWidth="1"/>
    <col min="3804" max="3804" width="19.7109375" style="745" customWidth="1"/>
    <col min="3805" max="3805" width="1.85546875" style="745" customWidth="1"/>
    <col min="3806" max="3808" width="3" style="745" customWidth="1"/>
    <col min="3809" max="3809" width="4.42578125" style="745" customWidth="1"/>
    <col min="3810" max="3811" width="3" style="745" customWidth="1"/>
    <col min="3812" max="3817" width="3.28515625" style="745" customWidth="1"/>
    <col min="3818" max="3819" width="9.140625" style="745" customWidth="1"/>
    <col min="3820" max="3823" width="3.28515625" style="745" customWidth="1"/>
    <col min="3824" max="3824" width="4.140625" style="745" customWidth="1"/>
    <col min="3825" max="3825" width="1.7109375" style="745" customWidth="1"/>
    <col min="3826" max="3830" width="3.28515625" style="745" customWidth="1"/>
    <col min="3831" max="3831" width="1.7109375" style="745" customWidth="1"/>
    <col min="3832" max="3836" width="3.28515625" style="745" customWidth="1"/>
    <col min="3837" max="3842" width="9.140625" style="745" customWidth="1"/>
    <col min="3843" max="3843" width="1.7109375" style="745" customWidth="1"/>
    <col min="3844" max="3848" width="3.28515625" style="745" customWidth="1"/>
    <col min="3849" max="3849" width="1.7109375" style="745" customWidth="1"/>
    <col min="3850" max="3850" width="16.5703125" style="745" bestFit="1" customWidth="1"/>
    <col min="3851" max="3852" width="10.28515625" style="745" customWidth="1"/>
    <col min="3853" max="3853" width="18" style="745" bestFit="1" customWidth="1"/>
    <col min="3854" max="4038" width="9.140625" style="745"/>
    <col min="4039" max="4046" width="9.140625" style="745" customWidth="1"/>
    <col min="4047" max="4047" width="10.140625" style="745" customWidth="1"/>
    <col min="4048" max="4048" width="1" style="745" customWidth="1"/>
    <col min="4049" max="4051" width="3.28515625" style="745" customWidth="1"/>
    <col min="4052" max="4052" width="1.85546875" style="745" customWidth="1"/>
    <col min="4053" max="4053" width="17.85546875" style="745" customWidth="1"/>
    <col min="4054" max="4054" width="1.85546875" style="745" customWidth="1"/>
    <col min="4055" max="4057" width="3.28515625" style="745" customWidth="1"/>
    <col min="4058" max="4058" width="2.85546875" style="745" customWidth="1"/>
    <col min="4059" max="4059" width="1.85546875" style="745" customWidth="1"/>
    <col min="4060" max="4060" width="19.7109375" style="745" customWidth="1"/>
    <col min="4061" max="4061" width="1.85546875" style="745" customWidth="1"/>
    <col min="4062" max="4064" width="3" style="745" customWidth="1"/>
    <col min="4065" max="4065" width="4.42578125" style="745" customWidth="1"/>
    <col min="4066" max="4067" width="3" style="745" customWidth="1"/>
    <col min="4068" max="4073" width="3.28515625" style="745" customWidth="1"/>
    <col min="4074" max="4075" width="9.140625" style="745" customWidth="1"/>
    <col min="4076" max="4079" width="3.28515625" style="745" customWidth="1"/>
    <col min="4080" max="4080" width="4.140625" style="745" customWidth="1"/>
    <col min="4081" max="4081" width="1.7109375" style="745" customWidth="1"/>
    <col min="4082" max="4086" width="3.28515625" style="745" customWidth="1"/>
    <col min="4087" max="4087" width="1.7109375" style="745" customWidth="1"/>
    <col min="4088" max="4092" width="3.28515625" style="745" customWidth="1"/>
    <col min="4093" max="4098" width="9.140625" style="745" customWidth="1"/>
    <col min="4099" max="4099" width="1.7109375" style="745" customWidth="1"/>
    <col min="4100" max="4104" width="3.28515625" style="745" customWidth="1"/>
    <col min="4105" max="4105" width="1.7109375" style="745" customWidth="1"/>
    <col min="4106" max="4106" width="16.5703125" style="745" bestFit="1" customWidth="1"/>
    <col min="4107" max="4108" width="10.28515625" style="745" customWidth="1"/>
    <col min="4109" max="4109" width="18" style="745" bestFit="1" customWidth="1"/>
    <col min="4110" max="4294" width="9.140625" style="745"/>
    <col min="4295" max="4302" width="9.140625" style="745" customWidth="1"/>
    <col min="4303" max="4303" width="10.140625" style="745" customWidth="1"/>
    <col min="4304" max="4304" width="1" style="745" customWidth="1"/>
    <col min="4305" max="4307" width="3.28515625" style="745" customWidth="1"/>
    <col min="4308" max="4308" width="1.85546875" style="745" customWidth="1"/>
    <col min="4309" max="4309" width="17.85546875" style="745" customWidth="1"/>
    <col min="4310" max="4310" width="1.85546875" style="745" customWidth="1"/>
    <col min="4311" max="4313" width="3.28515625" style="745" customWidth="1"/>
    <col min="4314" max="4314" width="2.85546875" style="745" customWidth="1"/>
    <col min="4315" max="4315" width="1.85546875" style="745" customWidth="1"/>
    <col min="4316" max="4316" width="19.7109375" style="745" customWidth="1"/>
    <col min="4317" max="4317" width="1.85546875" style="745" customWidth="1"/>
    <col min="4318" max="4320" width="3" style="745" customWidth="1"/>
    <col min="4321" max="4321" width="4.42578125" style="745" customWidth="1"/>
    <col min="4322" max="4323" width="3" style="745" customWidth="1"/>
    <col min="4324" max="4329" width="3.28515625" style="745" customWidth="1"/>
    <col min="4330" max="4331" width="9.140625" style="745" customWidth="1"/>
    <col min="4332" max="4335" width="3.28515625" style="745" customWidth="1"/>
    <col min="4336" max="4336" width="4.140625" style="745" customWidth="1"/>
    <col min="4337" max="4337" width="1.7109375" style="745" customWidth="1"/>
    <col min="4338" max="4342" width="3.28515625" style="745" customWidth="1"/>
    <col min="4343" max="4343" width="1.7109375" style="745" customWidth="1"/>
    <col min="4344" max="4348" width="3.28515625" style="745" customWidth="1"/>
    <col min="4349" max="4354" width="9.140625" style="745" customWidth="1"/>
    <col min="4355" max="4355" width="1.7109375" style="745" customWidth="1"/>
    <col min="4356" max="4360" width="3.28515625" style="745" customWidth="1"/>
    <col min="4361" max="4361" width="1.7109375" style="745" customWidth="1"/>
    <col min="4362" max="4362" width="16.5703125" style="745" bestFit="1" customWidth="1"/>
    <col min="4363" max="4364" width="10.28515625" style="745" customWidth="1"/>
    <col min="4365" max="4365" width="18" style="745" bestFit="1" customWidth="1"/>
    <col min="4366" max="4550" width="9.140625" style="745"/>
    <col min="4551" max="4558" width="9.140625" style="745" customWidth="1"/>
    <col min="4559" max="4559" width="10.140625" style="745" customWidth="1"/>
    <col min="4560" max="4560" width="1" style="745" customWidth="1"/>
    <col min="4561" max="4563" width="3.28515625" style="745" customWidth="1"/>
    <col min="4564" max="4564" width="1.85546875" style="745" customWidth="1"/>
    <col min="4565" max="4565" width="17.85546875" style="745" customWidth="1"/>
    <col min="4566" max="4566" width="1.85546875" style="745" customWidth="1"/>
    <col min="4567" max="4569" width="3.28515625" style="745" customWidth="1"/>
    <col min="4570" max="4570" width="2.85546875" style="745" customWidth="1"/>
    <col min="4571" max="4571" width="1.85546875" style="745" customWidth="1"/>
    <col min="4572" max="4572" width="19.7109375" style="745" customWidth="1"/>
    <col min="4573" max="4573" width="1.85546875" style="745" customWidth="1"/>
    <col min="4574" max="4576" width="3" style="745" customWidth="1"/>
    <col min="4577" max="4577" width="4.42578125" style="745" customWidth="1"/>
    <col min="4578" max="4579" width="3" style="745" customWidth="1"/>
    <col min="4580" max="4585" width="3.28515625" style="745" customWidth="1"/>
    <col min="4586" max="4587" width="9.140625" style="745" customWidth="1"/>
    <col min="4588" max="4591" width="3.28515625" style="745" customWidth="1"/>
    <col min="4592" max="4592" width="4.140625" style="745" customWidth="1"/>
    <col min="4593" max="4593" width="1.7109375" style="745" customWidth="1"/>
    <col min="4594" max="4598" width="3.28515625" style="745" customWidth="1"/>
    <col min="4599" max="4599" width="1.7109375" style="745" customWidth="1"/>
    <col min="4600" max="4604" width="3.28515625" style="745" customWidth="1"/>
    <col min="4605" max="4610" width="9.140625" style="745" customWidth="1"/>
    <col min="4611" max="4611" width="1.7109375" style="745" customWidth="1"/>
    <col min="4612" max="4616" width="3.28515625" style="745" customWidth="1"/>
    <col min="4617" max="4617" width="1.7109375" style="745" customWidth="1"/>
    <col min="4618" max="4618" width="16.5703125" style="745" bestFit="1" customWidth="1"/>
    <col min="4619" max="4620" width="10.28515625" style="745" customWidth="1"/>
    <col min="4621" max="4621" width="18" style="745" bestFit="1" customWidth="1"/>
    <col min="4622" max="4806" width="9.140625" style="745"/>
    <col min="4807" max="4814" width="9.140625" style="745" customWidth="1"/>
    <col min="4815" max="4815" width="10.140625" style="745" customWidth="1"/>
    <col min="4816" max="4816" width="1" style="745" customWidth="1"/>
    <col min="4817" max="4819" width="3.28515625" style="745" customWidth="1"/>
    <col min="4820" max="4820" width="1.85546875" style="745" customWidth="1"/>
    <col min="4821" max="4821" width="17.85546875" style="745" customWidth="1"/>
    <col min="4822" max="4822" width="1.85546875" style="745" customWidth="1"/>
    <col min="4823" max="4825" width="3.28515625" style="745" customWidth="1"/>
    <col min="4826" max="4826" width="2.85546875" style="745" customWidth="1"/>
    <col min="4827" max="4827" width="1.85546875" style="745" customWidth="1"/>
    <col min="4828" max="4828" width="19.7109375" style="745" customWidth="1"/>
    <col min="4829" max="4829" width="1.85546875" style="745" customWidth="1"/>
    <col min="4830" max="4832" width="3" style="745" customWidth="1"/>
    <col min="4833" max="4833" width="4.42578125" style="745" customWidth="1"/>
    <col min="4834" max="4835" width="3" style="745" customWidth="1"/>
    <col min="4836" max="4841" width="3.28515625" style="745" customWidth="1"/>
    <col min="4842" max="4843" width="9.140625" style="745" customWidth="1"/>
    <col min="4844" max="4847" width="3.28515625" style="745" customWidth="1"/>
    <col min="4848" max="4848" width="4.140625" style="745" customWidth="1"/>
    <col min="4849" max="4849" width="1.7109375" style="745" customWidth="1"/>
    <col min="4850" max="4854" width="3.28515625" style="745" customWidth="1"/>
    <col min="4855" max="4855" width="1.7109375" style="745" customWidth="1"/>
    <col min="4856" max="4860" width="3.28515625" style="745" customWidth="1"/>
    <col min="4861" max="4866" width="9.140625" style="745" customWidth="1"/>
    <col min="4867" max="4867" width="1.7109375" style="745" customWidth="1"/>
    <col min="4868" max="4872" width="3.28515625" style="745" customWidth="1"/>
    <col min="4873" max="4873" width="1.7109375" style="745" customWidth="1"/>
    <col min="4874" max="4874" width="16.5703125" style="745" bestFit="1" customWidth="1"/>
    <col min="4875" max="4876" width="10.28515625" style="745" customWidth="1"/>
    <col min="4877" max="4877" width="18" style="745" bestFit="1" customWidth="1"/>
    <col min="4878" max="5062" width="9.140625" style="745"/>
    <col min="5063" max="5070" width="9.140625" style="745" customWidth="1"/>
    <col min="5071" max="5071" width="10.140625" style="745" customWidth="1"/>
    <col min="5072" max="5072" width="1" style="745" customWidth="1"/>
    <col min="5073" max="5075" width="3.28515625" style="745" customWidth="1"/>
    <col min="5076" max="5076" width="1.85546875" style="745" customWidth="1"/>
    <col min="5077" max="5077" width="17.85546875" style="745" customWidth="1"/>
    <col min="5078" max="5078" width="1.85546875" style="745" customWidth="1"/>
    <col min="5079" max="5081" width="3.28515625" style="745" customWidth="1"/>
    <col min="5082" max="5082" width="2.85546875" style="745" customWidth="1"/>
    <col min="5083" max="5083" width="1.85546875" style="745" customWidth="1"/>
    <col min="5084" max="5084" width="19.7109375" style="745" customWidth="1"/>
    <col min="5085" max="5085" width="1.85546875" style="745" customWidth="1"/>
    <col min="5086" max="5088" width="3" style="745" customWidth="1"/>
    <col min="5089" max="5089" width="4.42578125" style="745" customWidth="1"/>
    <col min="5090" max="5091" width="3" style="745" customWidth="1"/>
    <col min="5092" max="5097" width="3.28515625" style="745" customWidth="1"/>
    <col min="5098" max="5099" width="9.140625" style="745" customWidth="1"/>
    <col min="5100" max="5103" width="3.28515625" style="745" customWidth="1"/>
    <col min="5104" max="5104" width="4.140625" style="745" customWidth="1"/>
    <col min="5105" max="5105" width="1.7109375" style="745" customWidth="1"/>
    <col min="5106" max="5110" width="3.28515625" style="745" customWidth="1"/>
    <col min="5111" max="5111" width="1.7109375" style="745" customWidth="1"/>
    <col min="5112" max="5116" width="3.28515625" style="745" customWidth="1"/>
    <col min="5117" max="5122" width="9.140625" style="745" customWidth="1"/>
    <col min="5123" max="5123" width="1.7109375" style="745" customWidth="1"/>
    <col min="5124" max="5128" width="3.28515625" style="745" customWidth="1"/>
    <col min="5129" max="5129" width="1.7109375" style="745" customWidth="1"/>
    <col min="5130" max="5130" width="16.5703125" style="745" bestFit="1" customWidth="1"/>
    <col min="5131" max="5132" width="10.28515625" style="745" customWidth="1"/>
    <col min="5133" max="5133" width="18" style="745" bestFit="1" customWidth="1"/>
    <col min="5134" max="5318" width="9.140625" style="745"/>
    <col min="5319" max="5326" width="9.140625" style="745" customWidth="1"/>
    <col min="5327" max="5327" width="10.140625" style="745" customWidth="1"/>
    <col min="5328" max="5328" width="1" style="745" customWidth="1"/>
    <col min="5329" max="5331" width="3.28515625" style="745" customWidth="1"/>
    <col min="5332" max="5332" width="1.85546875" style="745" customWidth="1"/>
    <col min="5333" max="5333" width="17.85546875" style="745" customWidth="1"/>
    <col min="5334" max="5334" width="1.85546875" style="745" customWidth="1"/>
    <col min="5335" max="5337" width="3.28515625" style="745" customWidth="1"/>
    <col min="5338" max="5338" width="2.85546875" style="745" customWidth="1"/>
    <col min="5339" max="5339" width="1.85546875" style="745" customWidth="1"/>
    <col min="5340" max="5340" width="19.7109375" style="745" customWidth="1"/>
    <col min="5341" max="5341" width="1.85546875" style="745" customWidth="1"/>
    <col min="5342" max="5344" width="3" style="745" customWidth="1"/>
    <col min="5345" max="5345" width="4.42578125" style="745" customWidth="1"/>
    <col min="5346" max="5347" width="3" style="745" customWidth="1"/>
    <col min="5348" max="5353" width="3.28515625" style="745" customWidth="1"/>
    <col min="5354" max="5355" width="9.140625" style="745" customWidth="1"/>
    <col min="5356" max="5359" width="3.28515625" style="745" customWidth="1"/>
    <col min="5360" max="5360" width="4.140625" style="745" customWidth="1"/>
    <col min="5361" max="5361" width="1.7109375" style="745" customWidth="1"/>
    <col min="5362" max="5366" width="3.28515625" style="745" customWidth="1"/>
    <col min="5367" max="5367" width="1.7109375" style="745" customWidth="1"/>
    <col min="5368" max="5372" width="3.28515625" style="745" customWidth="1"/>
    <col min="5373" max="5378" width="9.140625" style="745" customWidth="1"/>
    <col min="5379" max="5379" width="1.7109375" style="745" customWidth="1"/>
    <col min="5380" max="5384" width="3.28515625" style="745" customWidth="1"/>
    <col min="5385" max="5385" width="1.7109375" style="745" customWidth="1"/>
    <col min="5386" max="5386" width="16.5703125" style="745" bestFit="1" customWidth="1"/>
    <col min="5387" max="5388" width="10.28515625" style="745" customWidth="1"/>
    <col min="5389" max="5389" width="18" style="745" bestFit="1" customWidth="1"/>
    <col min="5390" max="5574" width="9.140625" style="745"/>
    <col min="5575" max="5582" width="9.140625" style="745" customWidth="1"/>
    <col min="5583" max="5583" width="10.140625" style="745" customWidth="1"/>
    <col min="5584" max="5584" width="1" style="745" customWidth="1"/>
    <col min="5585" max="5587" width="3.28515625" style="745" customWidth="1"/>
    <col min="5588" max="5588" width="1.85546875" style="745" customWidth="1"/>
    <col min="5589" max="5589" width="17.85546875" style="745" customWidth="1"/>
    <col min="5590" max="5590" width="1.85546875" style="745" customWidth="1"/>
    <col min="5591" max="5593" width="3.28515625" style="745" customWidth="1"/>
    <col min="5594" max="5594" width="2.85546875" style="745" customWidth="1"/>
    <col min="5595" max="5595" width="1.85546875" style="745" customWidth="1"/>
    <col min="5596" max="5596" width="19.7109375" style="745" customWidth="1"/>
    <col min="5597" max="5597" width="1.85546875" style="745" customWidth="1"/>
    <col min="5598" max="5600" width="3" style="745" customWidth="1"/>
    <col min="5601" max="5601" width="4.42578125" style="745" customWidth="1"/>
    <col min="5602" max="5603" width="3" style="745" customWidth="1"/>
    <col min="5604" max="5609" width="3.28515625" style="745" customWidth="1"/>
    <col min="5610" max="5611" width="9.140625" style="745" customWidth="1"/>
    <col min="5612" max="5615" width="3.28515625" style="745" customWidth="1"/>
    <col min="5616" max="5616" width="4.140625" style="745" customWidth="1"/>
    <col min="5617" max="5617" width="1.7109375" style="745" customWidth="1"/>
    <col min="5618" max="5622" width="3.28515625" style="745" customWidth="1"/>
    <col min="5623" max="5623" width="1.7109375" style="745" customWidth="1"/>
    <col min="5624" max="5628" width="3.28515625" style="745" customWidth="1"/>
    <col min="5629" max="5634" width="9.140625" style="745" customWidth="1"/>
    <col min="5635" max="5635" width="1.7109375" style="745" customWidth="1"/>
    <col min="5636" max="5640" width="3.28515625" style="745" customWidth="1"/>
    <col min="5641" max="5641" width="1.7109375" style="745" customWidth="1"/>
    <col min="5642" max="5642" width="16.5703125" style="745" bestFit="1" customWidth="1"/>
    <col min="5643" max="5644" width="10.28515625" style="745" customWidth="1"/>
    <col min="5645" max="5645" width="18" style="745" bestFit="1" customWidth="1"/>
    <col min="5646" max="5830" width="9.140625" style="745"/>
    <col min="5831" max="5838" width="9.140625" style="745" customWidth="1"/>
    <col min="5839" max="5839" width="10.140625" style="745" customWidth="1"/>
    <col min="5840" max="5840" width="1" style="745" customWidth="1"/>
    <col min="5841" max="5843" width="3.28515625" style="745" customWidth="1"/>
    <col min="5844" max="5844" width="1.85546875" style="745" customWidth="1"/>
    <col min="5845" max="5845" width="17.85546875" style="745" customWidth="1"/>
    <col min="5846" max="5846" width="1.85546875" style="745" customWidth="1"/>
    <col min="5847" max="5849" width="3.28515625" style="745" customWidth="1"/>
    <col min="5850" max="5850" width="2.85546875" style="745" customWidth="1"/>
    <col min="5851" max="5851" width="1.85546875" style="745" customWidth="1"/>
    <col min="5852" max="5852" width="19.7109375" style="745" customWidth="1"/>
    <col min="5853" max="5853" width="1.85546875" style="745" customWidth="1"/>
    <col min="5854" max="5856" width="3" style="745" customWidth="1"/>
    <col min="5857" max="5857" width="4.42578125" style="745" customWidth="1"/>
    <col min="5858" max="5859" width="3" style="745" customWidth="1"/>
    <col min="5860" max="5865" width="3.28515625" style="745" customWidth="1"/>
    <col min="5866" max="5867" width="9.140625" style="745" customWidth="1"/>
    <col min="5868" max="5871" width="3.28515625" style="745" customWidth="1"/>
    <col min="5872" max="5872" width="4.140625" style="745" customWidth="1"/>
    <col min="5873" max="5873" width="1.7109375" style="745" customWidth="1"/>
    <col min="5874" max="5878" width="3.28515625" style="745" customWidth="1"/>
    <col min="5879" max="5879" width="1.7109375" style="745" customWidth="1"/>
    <col min="5880" max="5884" width="3.28515625" style="745" customWidth="1"/>
    <col min="5885" max="5890" width="9.140625" style="745" customWidth="1"/>
    <col min="5891" max="5891" width="1.7109375" style="745" customWidth="1"/>
    <col min="5892" max="5896" width="3.28515625" style="745" customWidth="1"/>
    <col min="5897" max="5897" width="1.7109375" style="745" customWidth="1"/>
    <col min="5898" max="5898" width="16.5703125" style="745" bestFit="1" customWidth="1"/>
    <col min="5899" max="5900" width="10.28515625" style="745" customWidth="1"/>
    <col min="5901" max="5901" width="18" style="745" bestFit="1" customWidth="1"/>
    <col min="5902" max="6086" width="9.140625" style="745"/>
    <col min="6087" max="6094" width="9.140625" style="745" customWidth="1"/>
    <col min="6095" max="6095" width="10.140625" style="745" customWidth="1"/>
    <col min="6096" max="6096" width="1" style="745" customWidth="1"/>
    <col min="6097" max="6099" width="3.28515625" style="745" customWidth="1"/>
    <col min="6100" max="6100" width="1.85546875" style="745" customWidth="1"/>
    <col min="6101" max="6101" width="17.85546875" style="745" customWidth="1"/>
    <col min="6102" max="6102" width="1.85546875" style="745" customWidth="1"/>
    <col min="6103" max="6105" width="3.28515625" style="745" customWidth="1"/>
    <col min="6106" max="6106" width="2.85546875" style="745" customWidth="1"/>
    <col min="6107" max="6107" width="1.85546875" style="745" customWidth="1"/>
    <col min="6108" max="6108" width="19.7109375" style="745" customWidth="1"/>
    <col min="6109" max="6109" width="1.85546875" style="745" customWidth="1"/>
    <col min="6110" max="6112" width="3" style="745" customWidth="1"/>
    <col min="6113" max="6113" width="4.42578125" style="745" customWidth="1"/>
    <col min="6114" max="6115" width="3" style="745" customWidth="1"/>
    <col min="6116" max="6121" width="3.28515625" style="745" customWidth="1"/>
    <col min="6122" max="6123" width="9.140625" style="745" customWidth="1"/>
    <col min="6124" max="6127" width="3.28515625" style="745" customWidth="1"/>
    <col min="6128" max="6128" width="4.140625" style="745" customWidth="1"/>
    <col min="6129" max="6129" width="1.7109375" style="745" customWidth="1"/>
    <col min="6130" max="6134" width="3.28515625" style="745" customWidth="1"/>
    <col min="6135" max="6135" width="1.7109375" style="745" customWidth="1"/>
    <col min="6136" max="6140" width="3.28515625" style="745" customWidth="1"/>
    <col min="6141" max="6146" width="9.140625" style="745" customWidth="1"/>
    <col min="6147" max="6147" width="1.7109375" style="745" customWidth="1"/>
    <col min="6148" max="6152" width="3.28515625" style="745" customWidth="1"/>
    <col min="6153" max="6153" width="1.7109375" style="745" customWidth="1"/>
    <col min="6154" max="6154" width="16.5703125" style="745" bestFit="1" customWidth="1"/>
    <col min="6155" max="6156" width="10.28515625" style="745" customWidth="1"/>
    <col min="6157" max="6157" width="18" style="745" bestFit="1" customWidth="1"/>
    <col min="6158" max="6342" width="9.140625" style="745"/>
    <col min="6343" max="6350" width="9.140625" style="745" customWidth="1"/>
    <col min="6351" max="6351" width="10.140625" style="745" customWidth="1"/>
    <col min="6352" max="6352" width="1" style="745" customWidth="1"/>
    <col min="6353" max="6355" width="3.28515625" style="745" customWidth="1"/>
    <col min="6356" max="6356" width="1.85546875" style="745" customWidth="1"/>
    <col min="6357" max="6357" width="17.85546875" style="745" customWidth="1"/>
    <col min="6358" max="6358" width="1.85546875" style="745" customWidth="1"/>
    <col min="6359" max="6361" width="3.28515625" style="745" customWidth="1"/>
    <col min="6362" max="6362" width="2.85546875" style="745" customWidth="1"/>
    <col min="6363" max="6363" width="1.85546875" style="745" customWidth="1"/>
    <col min="6364" max="6364" width="19.7109375" style="745" customWidth="1"/>
    <col min="6365" max="6365" width="1.85546875" style="745" customWidth="1"/>
    <col min="6366" max="6368" width="3" style="745" customWidth="1"/>
    <col min="6369" max="6369" width="4.42578125" style="745" customWidth="1"/>
    <col min="6370" max="6371" width="3" style="745" customWidth="1"/>
    <col min="6372" max="6377" width="3.28515625" style="745" customWidth="1"/>
    <col min="6378" max="6379" width="9.140625" style="745" customWidth="1"/>
    <col min="6380" max="6383" width="3.28515625" style="745" customWidth="1"/>
    <col min="6384" max="6384" width="4.140625" style="745" customWidth="1"/>
    <col min="6385" max="6385" width="1.7109375" style="745" customWidth="1"/>
    <col min="6386" max="6390" width="3.28515625" style="745" customWidth="1"/>
    <col min="6391" max="6391" width="1.7109375" style="745" customWidth="1"/>
    <col min="6392" max="6396" width="3.28515625" style="745" customWidth="1"/>
    <col min="6397" max="6402" width="9.140625" style="745" customWidth="1"/>
    <col min="6403" max="6403" width="1.7109375" style="745" customWidth="1"/>
    <col min="6404" max="6408" width="3.28515625" style="745" customWidth="1"/>
    <col min="6409" max="6409" width="1.7109375" style="745" customWidth="1"/>
    <col min="6410" max="6410" width="16.5703125" style="745" bestFit="1" customWidth="1"/>
    <col min="6411" max="6412" width="10.28515625" style="745" customWidth="1"/>
    <col min="6413" max="6413" width="18" style="745" bestFit="1" customWidth="1"/>
    <col min="6414" max="6598" width="9.140625" style="745"/>
    <col min="6599" max="6606" width="9.140625" style="745" customWidth="1"/>
    <col min="6607" max="6607" width="10.140625" style="745" customWidth="1"/>
    <col min="6608" max="6608" width="1" style="745" customWidth="1"/>
    <col min="6609" max="6611" width="3.28515625" style="745" customWidth="1"/>
    <col min="6612" max="6612" width="1.85546875" style="745" customWidth="1"/>
    <col min="6613" max="6613" width="17.85546875" style="745" customWidth="1"/>
    <col min="6614" max="6614" width="1.85546875" style="745" customWidth="1"/>
    <col min="6615" max="6617" width="3.28515625" style="745" customWidth="1"/>
    <col min="6618" max="6618" width="2.85546875" style="745" customWidth="1"/>
    <col min="6619" max="6619" width="1.85546875" style="745" customWidth="1"/>
    <col min="6620" max="6620" width="19.7109375" style="745" customWidth="1"/>
    <col min="6621" max="6621" width="1.85546875" style="745" customWidth="1"/>
    <col min="6622" max="6624" width="3" style="745" customWidth="1"/>
    <col min="6625" max="6625" width="4.42578125" style="745" customWidth="1"/>
    <col min="6626" max="6627" width="3" style="745" customWidth="1"/>
    <col min="6628" max="6633" width="3.28515625" style="745" customWidth="1"/>
    <col min="6634" max="6635" width="9.140625" style="745" customWidth="1"/>
    <col min="6636" max="6639" width="3.28515625" style="745" customWidth="1"/>
    <col min="6640" max="6640" width="4.140625" style="745" customWidth="1"/>
    <col min="6641" max="6641" width="1.7109375" style="745" customWidth="1"/>
    <col min="6642" max="6646" width="3.28515625" style="745" customWidth="1"/>
    <col min="6647" max="6647" width="1.7109375" style="745" customWidth="1"/>
    <col min="6648" max="6652" width="3.28515625" style="745" customWidth="1"/>
    <col min="6653" max="6658" width="9.140625" style="745" customWidth="1"/>
    <col min="6659" max="6659" width="1.7109375" style="745" customWidth="1"/>
    <col min="6660" max="6664" width="3.28515625" style="745" customWidth="1"/>
    <col min="6665" max="6665" width="1.7109375" style="745" customWidth="1"/>
    <col min="6666" max="6666" width="16.5703125" style="745" bestFit="1" customWidth="1"/>
    <col min="6667" max="6668" width="10.28515625" style="745" customWidth="1"/>
    <col min="6669" max="6669" width="18" style="745" bestFit="1" customWidth="1"/>
    <col min="6670" max="6854" width="9.140625" style="745"/>
    <col min="6855" max="6862" width="9.140625" style="745" customWidth="1"/>
    <col min="6863" max="6863" width="10.140625" style="745" customWidth="1"/>
    <col min="6864" max="6864" width="1" style="745" customWidth="1"/>
    <col min="6865" max="6867" width="3.28515625" style="745" customWidth="1"/>
    <col min="6868" max="6868" width="1.85546875" style="745" customWidth="1"/>
    <col min="6869" max="6869" width="17.85546875" style="745" customWidth="1"/>
    <col min="6870" max="6870" width="1.85546875" style="745" customWidth="1"/>
    <col min="6871" max="6873" width="3.28515625" style="745" customWidth="1"/>
    <col min="6874" max="6874" width="2.85546875" style="745" customWidth="1"/>
    <col min="6875" max="6875" width="1.85546875" style="745" customWidth="1"/>
    <col min="6876" max="6876" width="19.7109375" style="745" customWidth="1"/>
    <col min="6877" max="6877" width="1.85546875" style="745" customWidth="1"/>
    <col min="6878" max="6880" width="3" style="745" customWidth="1"/>
    <col min="6881" max="6881" width="4.42578125" style="745" customWidth="1"/>
    <col min="6882" max="6883" width="3" style="745" customWidth="1"/>
    <col min="6884" max="6889" width="3.28515625" style="745" customWidth="1"/>
    <col min="6890" max="6891" width="9.140625" style="745" customWidth="1"/>
    <col min="6892" max="6895" width="3.28515625" style="745" customWidth="1"/>
    <col min="6896" max="6896" width="4.140625" style="745" customWidth="1"/>
    <col min="6897" max="6897" width="1.7109375" style="745" customWidth="1"/>
    <col min="6898" max="6902" width="3.28515625" style="745" customWidth="1"/>
    <col min="6903" max="6903" width="1.7109375" style="745" customWidth="1"/>
    <col min="6904" max="6908" width="3.28515625" style="745" customWidth="1"/>
    <col min="6909" max="6914" width="9.140625" style="745" customWidth="1"/>
    <col min="6915" max="6915" width="1.7109375" style="745" customWidth="1"/>
    <col min="6916" max="6920" width="3.28515625" style="745" customWidth="1"/>
    <col min="6921" max="6921" width="1.7109375" style="745" customWidth="1"/>
    <col min="6922" max="6922" width="16.5703125" style="745" bestFit="1" customWidth="1"/>
    <col min="6923" max="6924" width="10.28515625" style="745" customWidth="1"/>
    <col min="6925" max="6925" width="18" style="745" bestFit="1" customWidth="1"/>
    <col min="6926" max="7110" width="9.140625" style="745"/>
    <col min="7111" max="7118" width="9.140625" style="745" customWidth="1"/>
    <col min="7119" max="7119" width="10.140625" style="745" customWidth="1"/>
    <col min="7120" max="7120" width="1" style="745" customWidth="1"/>
    <col min="7121" max="7123" width="3.28515625" style="745" customWidth="1"/>
    <col min="7124" max="7124" width="1.85546875" style="745" customWidth="1"/>
    <col min="7125" max="7125" width="17.85546875" style="745" customWidth="1"/>
    <col min="7126" max="7126" width="1.85546875" style="745" customWidth="1"/>
    <col min="7127" max="7129" width="3.28515625" style="745" customWidth="1"/>
    <col min="7130" max="7130" width="2.85546875" style="745" customWidth="1"/>
    <col min="7131" max="7131" width="1.85546875" style="745" customWidth="1"/>
    <col min="7132" max="7132" width="19.7109375" style="745" customWidth="1"/>
    <col min="7133" max="7133" width="1.85546875" style="745" customWidth="1"/>
    <col min="7134" max="7136" width="3" style="745" customWidth="1"/>
    <col min="7137" max="7137" width="4.42578125" style="745" customWidth="1"/>
    <col min="7138" max="7139" width="3" style="745" customWidth="1"/>
    <col min="7140" max="7145" width="3.28515625" style="745" customWidth="1"/>
    <col min="7146" max="7147" width="9.140625" style="745" customWidth="1"/>
    <col min="7148" max="7151" width="3.28515625" style="745" customWidth="1"/>
    <col min="7152" max="7152" width="4.140625" style="745" customWidth="1"/>
    <col min="7153" max="7153" width="1.7109375" style="745" customWidth="1"/>
    <col min="7154" max="7158" width="3.28515625" style="745" customWidth="1"/>
    <col min="7159" max="7159" width="1.7109375" style="745" customWidth="1"/>
    <col min="7160" max="7164" width="3.28515625" style="745" customWidth="1"/>
    <col min="7165" max="7170" width="9.140625" style="745" customWidth="1"/>
    <col min="7171" max="7171" width="1.7109375" style="745" customWidth="1"/>
    <col min="7172" max="7176" width="3.28515625" style="745" customWidth="1"/>
    <col min="7177" max="7177" width="1.7109375" style="745" customWidth="1"/>
    <col min="7178" max="7178" width="16.5703125" style="745" bestFit="1" customWidth="1"/>
    <col min="7179" max="7180" width="10.28515625" style="745" customWidth="1"/>
    <col min="7181" max="7181" width="18" style="745" bestFit="1" customWidth="1"/>
    <col min="7182" max="7366" width="9.140625" style="745"/>
    <col min="7367" max="7374" width="9.140625" style="745" customWidth="1"/>
    <col min="7375" max="7375" width="10.140625" style="745" customWidth="1"/>
    <col min="7376" max="7376" width="1" style="745" customWidth="1"/>
    <col min="7377" max="7379" width="3.28515625" style="745" customWidth="1"/>
    <col min="7380" max="7380" width="1.85546875" style="745" customWidth="1"/>
    <col min="7381" max="7381" width="17.85546875" style="745" customWidth="1"/>
    <col min="7382" max="7382" width="1.85546875" style="745" customWidth="1"/>
    <col min="7383" max="7385" width="3.28515625" style="745" customWidth="1"/>
    <col min="7386" max="7386" width="2.85546875" style="745" customWidth="1"/>
    <col min="7387" max="7387" width="1.85546875" style="745" customWidth="1"/>
    <col min="7388" max="7388" width="19.7109375" style="745" customWidth="1"/>
    <col min="7389" max="7389" width="1.85546875" style="745" customWidth="1"/>
    <col min="7390" max="7392" width="3" style="745" customWidth="1"/>
    <col min="7393" max="7393" width="4.42578125" style="745" customWidth="1"/>
    <col min="7394" max="7395" width="3" style="745" customWidth="1"/>
    <col min="7396" max="7401" width="3.28515625" style="745" customWidth="1"/>
    <col min="7402" max="7403" width="9.140625" style="745" customWidth="1"/>
    <col min="7404" max="7407" width="3.28515625" style="745" customWidth="1"/>
    <col min="7408" max="7408" width="4.140625" style="745" customWidth="1"/>
    <col min="7409" max="7409" width="1.7109375" style="745" customWidth="1"/>
    <col min="7410" max="7414" width="3.28515625" style="745" customWidth="1"/>
    <col min="7415" max="7415" width="1.7109375" style="745" customWidth="1"/>
    <col min="7416" max="7420" width="3.28515625" style="745" customWidth="1"/>
    <col min="7421" max="7426" width="9.140625" style="745" customWidth="1"/>
    <col min="7427" max="7427" width="1.7109375" style="745" customWidth="1"/>
    <col min="7428" max="7432" width="3.28515625" style="745" customWidth="1"/>
    <col min="7433" max="7433" width="1.7109375" style="745" customWidth="1"/>
    <col min="7434" max="7434" width="16.5703125" style="745" bestFit="1" customWidth="1"/>
    <col min="7435" max="7436" width="10.28515625" style="745" customWidth="1"/>
    <col min="7437" max="7437" width="18" style="745" bestFit="1" customWidth="1"/>
    <col min="7438" max="7622" width="9.140625" style="745"/>
    <col min="7623" max="7630" width="9.140625" style="745" customWidth="1"/>
    <col min="7631" max="7631" width="10.140625" style="745" customWidth="1"/>
    <col min="7632" max="7632" width="1" style="745" customWidth="1"/>
    <col min="7633" max="7635" width="3.28515625" style="745" customWidth="1"/>
    <col min="7636" max="7636" width="1.85546875" style="745" customWidth="1"/>
    <col min="7637" max="7637" width="17.85546875" style="745" customWidth="1"/>
    <col min="7638" max="7638" width="1.85546875" style="745" customWidth="1"/>
    <col min="7639" max="7641" width="3.28515625" style="745" customWidth="1"/>
    <col min="7642" max="7642" width="2.85546875" style="745" customWidth="1"/>
    <col min="7643" max="7643" width="1.85546875" style="745" customWidth="1"/>
    <col min="7644" max="7644" width="19.7109375" style="745" customWidth="1"/>
    <col min="7645" max="7645" width="1.85546875" style="745" customWidth="1"/>
    <col min="7646" max="7648" width="3" style="745" customWidth="1"/>
    <col min="7649" max="7649" width="4.42578125" style="745" customWidth="1"/>
    <col min="7650" max="7651" width="3" style="745" customWidth="1"/>
    <col min="7652" max="7657" width="3.28515625" style="745" customWidth="1"/>
    <col min="7658" max="7659" width="9.140625" style="745" customWidth="1"/>
    <col min="7660" max="7663" width="3.28515625" style="745" customWidth="1"/>
    <col min="7664" max="7664" width="4.140625" style="745" customWidth="1"/>
    <col min="7665" max="7665" width="1.7109375" style="745" customWidth="1"/>
    <col min="7666" max="7670" width="3.28515625" style="745" customWidth="1"/>
    <col min="7671" max="7671" width="1.7109375" style="745" customWidth="1"/>
    <col min="7672" max="7676" width="3.28515625" style="745" customWidth="1"/>
    <col min="7677" max="7682" width="9.140625" style="745" customWidth="1"/>
    <col min="7683" max="7683" width="1.7109375" style="745" customWidth="1"/>
    <col min="7684" max="7688" width="3.28515625" style="745" customWidth="1"/>
    <col min="7689" max="7689" width="1.7109375" style="745" customWidth="1"/>
    <col min="7690" max="7690" width="16.5703125" style="745" bestFit="1" customWidth="1"/>
    <col min="7691" max="7692" width="10.28515625" style="745" customWidth="1"/>
    <col min="7693" max="7693" width="18" style="745" bestFit="1" customWidth="1"/>
    <col min="7694" max="7878" width="9.140625" style="745"/>
    <col min="7879" max="7886" width="9.140625" style="745" customWidth="1"/>
    <col min="7887" max="7887" width="10.140625" style="745" customWidth="1"/>
    <col min="7888" max="7888" width="1" style="745" customWidth="1"/>
    <col min="7889" max="7891" width="3.28515625" style="745" customWidth="1"/>
    <col min="7892" max="7892" width="1.85546875" style="745" customWidth="1"/>
    <col min="7893" max="7893" width="17.85546875" style="745" customWidth="1"/>
    <col min="7894" max="7894" width="1.85546875" style="745" customWidth="1"/>
    <col min="7895" max="7897" width="3.28515625" style="745" customWidth="1"/>
    <col min="7898" max="7898" width="2.85546875" style="745" customWidth="1"/>
    <col min="7899" max="7899" width="1.85546875" style="745" customWidth="1"/>
    <col min="7900" max="7900" width="19.7109375" style="745" customWidth="1"/>
    <col min="7901" max="7901" width="1.85546875" style="745" customWidth="1"/>
    <col min="7902" max="7904" width="3" style="745" customWidth="1"/>
    <col min="7905" max="7905" width="4.42578125" style="745" customWidth="1"/>
    <col min="7906" max="7907" width="3" style="745" customWidth="1"/>
    <col min="7908" max="7913" width="3.28515625" style="745" customWidth="1"/>
    <col min="7914" max="7915" width="9.140625" style="745" customWidth="1"/>
    <col min="7916" max="7919" width="3.28515625" style="745" customWidth="1"/>
    <col min="7920" max="7920" width="4.140625" style="745" customWidth="1"/>
    <col min="7921" max="7921" width="1.7109375" style="745" customWidth="1"/>
    <col min="7922" max="7926" width="3.28515625" style="745" customWidth="1"/>
    <col min="7927" max="7927" width="1.7109375" style="745" customWidth="1"/>
    <col min="7928" max="7932" width="3.28515625" style="745" customWidth="1"/>
    <col min="7933" max="7938" width="9.140625" style="745" customWidth="1"/>
    <col min="7939" max="7939" width="1.7109375" style="745" customWidth="1"/>
    <col min="7940" max="7944" width="3.28515625" style="745" customWidth="1"/>
    <col min="7945" max="7945" width="1.7109375" style="745" customWidth="1"/>
    <col min="7946" max="7946" width="16.5703125" style="745" bestFit="1" customWidth="1"/>
    <col min="7947" max="7948" width="10.28515625" style="745" customWidth="1"/>
    <col min="7949" max="7949" width="18" style="745" bestFit="1" customWidth="1"/>
    <col min="7950" max="8134" width="9.140625" style="745"/>
    <col min="8135" max="8142" width="9.140625" style="745" customWidth="1"/>
    <col min="8143" max="8143" width="10.140625" style="745" customWidth="1"/>
    <col min="8144" max="8144" width="1" style="745" customWidth="1"/>
    <col min="8145" max="8147" width="3.28515625" style="745" customWidth="1"/>
    <col min="8148" max="8148" width="1.85546875" style="745" customWidth="1"/>
    <col min="8149" max="8149" width="17.85546875" style="745" customWidth="1"/>
    <col min="8150" max="8150" width="1.85546875" style="745" customWidth="1"/>
    <col min="8151" max="8153" width="3.28515625" style="745" customWidth="1"/>
    <col min="8154" max="8154" width="2.85546875" style="745" customWidth="1"/>
    <col min="8155" max="8155" width="1.85546875" style="745" customWidth="1"/>
    <col min="8156" max="8156" width="19.7109375" style="745" customWidth="1"/>
    <col min="8157" max="8157" width="1.85546875" style="745" customWidth="1"/>
    <col min="8158" max="8160" width="3" style="745" customWidth="1"/>
    <col min="8161" max="8161" width="4.42578125" style="745" customWidth="1"/>
    <col min="8162" max="8163" width="3" style="745" customWidth="1"/>
    <col min="8164" max="8169" width="3.28515625" style="745" customWidth="1"/>
    <col min="8170" max="8171" width="9.140625" style="745" customWidth="1"/>
    <col min="8172" max="8175" width="3.28515625" style="745" customWidth="1"/>
    <col min="8176" max="8176" width="4.140625" style="745" customWidth="1"/>
    <col min="8177" max="8177" width="1.7109375" style="745" customWidth="1"/>
    <col min="8178" max="8182" width="3.28515625" style="745" customWidth="1"/>
    <col min="8183" max="8183" width="1.7109375" style="745" customWidth="1"/>
    <col min="8184" max="8188" width="3.28515625" style="745" customWidth="1"/>
    <col min="8189" max="8194" width="9.140625" style="745" customWidth="1"/>
    <col min="8195" max="8195" width="1.7109375" style="745" customWidth="1"/>
    <col min="8196" max="8200" width="3.28515625" style="745" customWidth="1"/>
    <col min="8201" max="8201" width="1.7109375" style="745" customWidth="1"/>
    <col min="8202" max="8202" width="16.5703125" style="745" bestFit="1" customWidth="1"/>
    <col min="8203" max="8204" width="10.28515625" style="745" customWidth="1"/>
    <col min="8205" max="8205" width="18" style="745" bestFit="1" customWidth="1"/>
    <col min="8206" max="8390" width="9.140625" style="745"/>
    <col min="8391" max="8398" width="9.140625" style="745" customWidth="1"/>
    <col min="8399" max="8399" width="10.140625" style="745" customWidth="1"/>
    <col min="8400" max="8400" width="1" style="745" customWidth="1"/>
    <col min="8401" max="8403" width="3.28515625" style="745" customWidth="1"/>
    <col min="8404" max="8404" width="1.85546875" style="745" customWidth="1"/>
    <col min="8405" max="8405" width="17.85546875" style="745" customWidth="1"/>
    <col min="8406" max="8406" width="1.85546875" style="745" customWidth="1"/>
    <col min="8407" max="8409" width="3.28515625" style="745" customWidth="1"/>
    <col min="8410" max="8410" width="2.85546875" style="745" customWidth="1"/>
    <col min="8411" max="8411" width="1.85546875" style="745" customWidth="1"/>
    <col min="8412" max="8412" width="19.7109375" style="745" customWidth="1"/>
    <col min="8413" max="8413" width="1.85546875" style="745" customWidth="1"/>
    <col min="8414" max="8416" width="3" style="745" customWidth="1"/>
    <col min="8417" max="8417" width="4.42578125" style="745" customWidth="1"/>
    <col min="8418" max="8419" width="3" style="745" customWidth="1"/>
    <col min="8420" max="8425" width="3.28515625" style="745" customWidth="1"/>
    <col min="8426" max="8427" width="9.140625" style="745" customWidth="1"/>
    <col min="8428" max="8431" width="3.28515625" style="745" customWidth="1"/>
    <col min="8432" max="8432" width="4.140625" style="745" customWidth="1"/>
    <col min="8433" max="8433" width="1.7109375" style="745" customWidth="1"/>
    <col min="8434" max="8438" width="3.28515625" style="745" customWidth="1"/>
    <col min="8439" max="8439" width="1.7109375" style="745" customWidth="1"/>
    <col min="8440" max="8444" width="3.28515625" style="745" customWidth="1"/>
    <col min="8445" max="8450" width="9.140625" style="745" customWidth="1"/>
    <col min="8451" max="8451" width="1.7109375" style="745" customWidth="1"/>
    <col min="8452" max="8456" width="3.28515625" style="745" customWidth="1"/>
    <col min="8457" max="8457" width="1.7109375" style="745" customWidth="1"/>
    <col min="8458" max="8458" width="16.5703125" style="745" bestFit="1" customWidth="1"/>
    <col min="8459" max="8460" width="10.28515625" style="745" customWidth="1"/>
    <col min="8461" max="8461" width="18" style="745" bestFit="1" customWidth="1"/>
    <col min="8462" max="8646" width="9.140625" style="745"/>
    <col min="8647" max="8654" width="9.140625" style="745" customWidth="1"/>
    <col min="8655" max="8655" width="10.140625" style="745" customWidth="1"/>
    <col min="8656" max="8656" width="1" style="745" customWidth="1"/>
    <col min="8657" max="8659" width="3.28515625" style="745" customWidth="1"/>
    <col min="8660" max="8660" width="1.85546875" style="745" customWidth="1"/>
    <col min="8661" max="8661" width="17.85546875" style="745" customWidth="1"/>
    <col min="8662" max="8662" width="1.85546875" style="745" customWidth="1"/>
    <col min="8663" max="8665" width="3.28515625" style="745" customWidth="1"/>
    <col min="8666" max="8666" width="2.85546875" style="745" customWidth="1"/>
    <col min="8667" max="8667" width="1.85546875" style="745" customWidth="1"/>
    <col min="8668" max="8668" width="19.7109375" style="745" customWidth="1"/>
    <col min="8669" max="8669" width="1.85546875" style="745" customWidth="1"/>
    <col min="8670" max="8672" width="3" style="745" customWidth="1"/>
    <col min="8673" max="8673" width="4.42578125" style="745" customWidth="1"/>
    <col min="8674" max="8675" width="3" style="745" customWidth="1"/>
    <col min="8676" max="8681" width="3.28515625" style="745" customWidth="1"/>
    <col min="8682" max="8683" width="9.140625" style="745" customWidth="1"/>
    <col min="8684" max="8687" width="3.28515625" style="745" customWidth="1"/>
    <col min="8688" max="8688" width="4.140625" style="745" customWidth="1"/>
    <col min="8689" max="8689" width="1.7109375" style="745" customWidth="1"/>
    <col min="8690" max="8694" width="3.28515625" style="745" customWidth="1"/>
    <col min="8695" max="8695" width="1.7109375" style="745" customWidth="1"/>
    <col min="8696" max="8700" width="3.28515625" style="745" customWidth="1"/>
    <col min="8701" max="8706" width="9.140625" style="745" customWidth="1"/>
    <col min="8707" max="8707" width="1.7109375" style="745" customWidth="1"/>
    <col min="8708" max="8712" width="3.28515625" style="745" customWidth="1"/>
    <col min="8713" max="8713" width="1.7109375" style="745" customWidth="1"/>
    <col min="8714" max="8714" width="16.5703125" style="745" bestFit="1" customWidth="1"/>
    <col min="8715" max="8716" width="10.28515625" style="745" customWidth="1"/>
    <col min="8717" max="8717" width="18" style="745" bestFit="1" customWidth="1"/>
    <col min="8718" max="8902" width="9.140625" style="745"/>
    <col min="8903" max="8910" width="9.140625" style="745" customWidth="1"/>
    <col min="8911" max="8911" width="10.140625" style="745" customWidth="1"/>
    <col min="8912" max="8912" width="1" style="745" customWidth="1"/>
    <col min="8913" max="8915" width="3.28515625" style="745" customWidth="1"/>
    <col min="8916" max="8916" width="1.85546875" style="745" customWidth="1"/>
    <col min="8917" max="8917" width="17.85546875" style="745" customWidth="1"/>
    <col min="8918" max="8918" width="1.85546875" style="745" customWidth="1"/>
    <col min="8919" max="8921" width="3.28515625" style="745" customWidth="1"/>
    <col min="8922" max="8922" width="2.85546875" style="745" customWidth="1"/>
    <col min="8923" max="8923" width="1.85546875" style="745" customWidth="1"/>
    <col min="8924" max="8924" width="19.7109375" style="745" customWidth="1"/>
    <col min="8925" max="8925" width="1.85546875" style="745" customWidth="1"/>
    <col min="8926" max="8928" width="3" style="745" customWidth="1"/>
    <col min="8929" max="8929" width="4.42578125" style="745" customWidth="1"/>
    <col min="8930" max="8931" width="3" style="745" customWidth="1"/>
    <col min="8932" max="8937" width="3.28515625" style="745" customWidth="1"/>
    <col min="8938" max="8939" width="9.140625" style="745" customWidth="1"/>
    <col min="8940" max="8943" width="3.28515625" style="745" customWidth="1"/>
    <col min="8944" max="8944" width="4.140625" style="745" customWidth="1"/>
    <col min="8945" max="8945" width="1.7109375" style="745" customWidth="1"/>
    <col min="8946" max="8950" width="3.28515625" style="745" customWidth="1"/>
    <col min="8951" max="8951" width="1.7109375" style="745" customWidth="1"/>
    <col min="8952" max="8956" width="3.28515625" style="745" customWidth="1"/>
    <col min="8957" max="8962" width="9.140625" style="745" customWidth="1"/>
    <col min="8963" max="8963" width="1.7109375" style="745" customWidth="1"/>
    <col min="8964" max="8968" width="3.28515625" style="745" customWidth="1"/>
    <col min="8969" max="8969" width="1.7109375" style="745" customWidth="1"/>
    <col min="8970" max="8970" width="16.5703125" style="745" bestFit="1" customWidth="1"/>
    <col min="8971" max="8972" width="10.28515625" style="745" customWidth="1"/>
    <col min="8973" max="8973" width="18" style="745" bestFit="1" customWidth="1"/>
    <col min="8974" max="9158" width="9.140625" style="745"/>
    <col min="9159" max="9166" width="9.140625" style="745" customWidth="1"/>
    <col min="9167" max="9167" width="10.140625" style="745" customWidth="1"/>
    <col min="9168" max="9168" width="1" style="745" customWidth="1"/>
    <col min="9169" max="9171" width="3.28515625" style="745" customWidth="1"/>
    <col min="9172" max="9172" width="1.85546875" style="745" customWidth="1"/>
    <col min="9173" max="9173" width="17.85546875" style="745" customWidth="1"/>
    <col min="9174" max="9174" width="1.85546875" style="745" customWidth="1"/>
    <col min="9175" max="9177" width="3.28515625" style="745" customWidth="1"/>
    <col min="9178" max="9178" width="2.85546875" style="745" customWidth="1"/>
    <col min="9179" max="9179" width="1.85546875" style="745" customWidth="1"/>
    <col min="9180" max="9180" width="19.7109375" style="745" customWidth="1"/>
    <col min="9181" max="9181" width="1.85546875" style="745" customWidth="1"/>
    <col min="9182" max="9184" width="3" style="745" customWidth="1"/>
    <col min="9185" max="9185" width="4.42578125" style="745" customWidth="1"/>
    <col min="9186" max="9187" width="3" style="745" customWidth="1"/>
    <col min="9188" max="9193" width="3.28515625" style="745" customWidth="1"/>
    <col min="9194" max="9195" width="9.140625" style="745" customWidth="1"/>
    <col min="9196" max="9199" width="3.28515625" style="745" customWidth="1"/>
    <col min="9200" max="9200" width="4.140625" style="745" customWidth="1"/>
    <col min="9201" max="9201" width="1.7109375" style="745" customWidth="1"/>
    <col min="9202" max="9206" width="3.28515625" style="745" customWidth="1"/>
    <col min="9207" max="9207" width="1.7109375" style="745" customWidth="1"/>
    <col min="9208" max="9212" width="3.28515625" style="745" customWidth="1"/>
    <col min="9213" max="9218" width="9.140625" style="745" customWidth="1"/>
    <col min="9219" max="9219" width="1.7109375" style="745" customWidth="1"/>
    <col min="9220" max="9224" width="3.28515625" style="745" customWidth="1"/>
    <col min="9225" max="9225" width="1.7109375" style="745" customWidth="1"/>
    <col min="9226" max="9226" width="16.5703125" style="745" bestFit="1" customWidth="1"/>
    <col min="9227" max="9228" width="10.28515625" style="745" customWidth="1"/>
    <col min="9229" max="9229" width="18" style="745" bestFit="1" customWidth="1"/>
    <col min="9230" max="9414" width="9.140625" style="745"/>
    <col min="9415" max="9422" width="9.140625" style="745" customWidth="1"/>
    <col min="9423" max="9423" width="10.140625" style="745" customWidth="1"/>
    <col min="9424" max="9424" width="1" style="745" customWidth="1"/>
    <col min="9425" max="9427" width="3.28515625" style="745" customWidth="1"/>
    <col min="9428" max="9428" width="1.85546875" style="745" customWidth="1"/>
    <col min="9429" max="9429" width="17.85546875" style="745" customWidth="1"/>
    <col min="9430" max="9430" width="1.85546875" style="745" customWidth="1"/>
    <col min="9431" max="9433" width="3.28515625" style="745" customWidth="1"/>
    <col min="9434" max="9434" width="2.85546875" style="745" customWidth="1"/>
    <col min="9435" max="9435" width="1.85546875" style="745" customWidth="1"/>
    <col min="9436" max="9436" width="19.7109375" style="745" customWidth="1"/>
    <col min="9437" max="9437" width="1.85546875" style="745" customWidth="1"/>
    <col min="9438" max="9440" width="3" style="745" customWidth="1"/>
    <col min="9441" max="9441" width="4.42578125" style="745" customWidth="1"/>
    <col min="9442" max="9443" width="3" style="745" customWidth="1"/>
    <col min="9444" max="9449" width="3.28515625" style="745" customWidth="1"/>
    <col min="9450" max="9451" width="9.140625" style="745" customWidth="1"/>
    <col min="9452" max="9455" width="3.28515625" style="745" customWidth="1"/>
    <col min="9456" max="9456" width="4.140625" style="745" customWidth="1"/>
    <col min="9457" max="9457" width="1.7109375" style="745" customWidth="1"/>
    <col min="9458" max="9462" width="3.28515625" style="745" customWidth="1"/>
    <col min="9463" max="9463" width="1.7109375" style="745" customWidth="1"/>
    <col min="9464" max="9468" width="3.28515625" style="745" customWidth="1"/>
    <col min="9469" max="9474" width="9.140625" style="745" customWidth="1"/>
    <col min="9475" max="9475" width="1.7109375" style="745" customWidth="1"/>
    <col min="9476" max="9480" width="3.28515625" style="745" customWidth="1"/>
    <col min="9481" max="9481" width="1.7109375" style="745" customWidth="1"/>
    <col min="9482" max="9482" width="16.5703125" style="745" bestFit="1" customWidth="1"/>
    <col min="9483" max="9484" width="10.28515625" style="745" customWidth="1"/>
    <col min="9485" max="9485" width="18" style="745" bestFit="1" customWidth="1"/>
    <col min="9486" max="9670" width="9.140625" style="745"/>
    <col min="9671" max="9678" width="9.140625" style="745" customWidth="1"/>
    <col min="9679" max="9679" width="10.140625" style="745" customWidth="1"/>
    <col min="9680" max="9680" width="1" style="745" customWidth="1"/>
    <col min="9681" max="9683" width="3.28515625" style="745" customWidth="1"/>
    <col min="9684" max="9684" width="1.85546875" style="745" customWidth="1"/>
    <col min="9685" max="9685" width="17.85546875" style="745" customWidth="1"/>
    <col min="9686" max="9686" width="1.85546875" style="745" customWidth="1"/>
    <col min="9687" max="9689" width="3.28515625" style="745" customWidth="1"/>
    <col min="9690" max="9690" width="2.85546875" style="745" customWidth="1"/>
    <col min="9691" max="9691" width="1.85546875" style="745" customWidth="1"/>
    <col min="9692" max="9692" width="19.7109375" style="745" customWidth="1"/>
    <col min="9693" max="9693" width="1.85546875" style="745" customWidth="1"/>
    <col min="9694" max="9696" width="3" style="745" customWidth="1"/>
    <col min="9697" max="9697" width="4.42578125" style="745" customWidth="1"/>
    <col min="9698" max="9699" width="3" style="745" customWidth="1"/>
    <col min="9700" max="9705" width="3.28515625" style="745" customWidth="1"/>
    <col min="9706" max="9707" width="9.140625" style="745" customWidth="1"/>
    <col min="9708" max="9711" width="3.28515625" style="745" customWidth="1"/>
    <col min="9712" max="9712" width="4.140625" style="745" customWidth="1"/>
    <col min="9713" max="9713" width="1.7109375" style="745" customWidth="1"/>
    <col min="9714" max="9718" width="3.28515625" style="745" customWidth="1"/>
    <col min="9719" max="9719" width="1.7109375" style="745" customWidth="1"/>
    <col min="9720" max="9724" width="3.28515625" style="745" customWidth="1"/>
    <col min="9725" max="9730" width="9.140625" style="745" customWidth="1"/>
    <col min="9731" max="9731" width="1.7109375" style="745" customWidth="1"/>
    <col min="9732" max="9736" width="3.28515625" style="745" customWidth="1"/>
    <col min="9737" max="9737" width="1.7109375" style="745" customWidth="1"/>
    <col min="9738" max="9738" width="16.5703125" style="745" bestFit="1" customWidth="1"/>
    <col min="9739" max="9740" width="10.28515625" style="745" customWidth="1"/>
    <col min="9741" max="9741" width="18" style="745" bestFit="1" customWidth="1"/>
    <col min="9742" max="9926" width="9.140625" style="745"/>
    <col min="9927" max="9934" width="9.140625" style="745" customWidth="1"/>
    <col min="9935" max="9935" width="10.140625" style="745" customWidth="1"/>
    <col min="9936" max="9936" width="1" style="745" customWidth="1"/>
    <col min="9937" max="9939" width="3.28515625" style="745" customWidth="1"/>
    <col min="9940" max="9940" width="1.85546875" style="745" customWidth="1"/>
    <col min="9941" max="9941" width="17.85546875" style="745" customWidth="1"/>
    <col min="9942" max="9942" width="1.85546875" style="745" customWidth="1"/>
    <col min="9943" max="9945" width="3.28515625" style="745" customWidth="1"/>
    <col min="9946" max="9946" width="2.85546875" style="745" customWidth="1"/>
    <col min="9947" max="9947" width="1.85546875" style="745" customWidth="1"/>
    <col min="9948" max="9948" width="19.7109375" style="745" customWidth="1"/>
    <col min="9949" max="9949" width="1.85546875" style="745" customWidth="1"/>
    <col min="9950" max="9952" width="3" style="745" customWidth="1"/>
    <col min="9953" max="9953" width="4.42578125" style="745" customWidth="1"/>
    <col min="9954" max="9955" width="3" style="745" customWidth="1"/>
    <col min="9956" max="9961" width="3.28515625" style="745" customWidth="1"/>
    <col min="9962" max="9963" width="9.140625" style="745" customWidth="1"/>
    <col min="9964" max="9967" width="3.28515625" style="745" customWidth="1"/>
    <col min="9968" max="9968" width="4.140625" style="745" customWidth="1"/>
    <col min="9969" max="9969" width="1.7109375" style="745" customWidth="1"/>
    <col min="9970" max="9974" width="3.28515625" style="745" customWidth="1"/>
    <col min="9975" max="9975" width="1.7109375" style="745" customWidth="1"/>
    <col min="9976" max="9980" width="3.28515625" style="745" customWidth="1"/>
    <col min="9981" max="9986" width="9.140625" style="745" customWidth="1"/>
    <col min="9987" max="9987" width="1.7109375" style="745" customWidth="1"/>
    <col min="9988" max="9992" width="3.28515625" style="745" customWidth="1"/>
    <col min="9993" max="9993" width="1.7109375" style="745" customWidth="1"/>
    <col min="9994" max="9994" width="16.5703125" style="745" bestFit="1" customWidth="1"/>
    <col min="9995" max="9996" width="10.28515625" style="745" customWidth="1"/>
    <col min="9997" max="9997" width="18" style="745" bestFit="1" customWidth="1"/>
    <col min="9998" max="10182" width="9.140625" style="745"/>
    <col min="10183" max="10190" width="9.140625" style="745" customWidth="1"/>
    <col min="10191" max="10191" width="10.140625" style="745" customWidth="1"/>
    <col min="10192" max="10192" width="1" style="745" customWidth="1"/>
    <col min="10193" max="10195" width="3.28515625" style="745" customWidth="1"/>
    <col min="10196" max="10196" width="1.85546875" style="745" customWidth="1"/>
    <col min="10197" max="10197" width="17.85546875" style="745" customWidth="1"/>
    <col min="10198" max="10198" width="1.85546875" style="745" customWidth="1"/>
    <col min="10199" max="10201" width="3.28515625" style="745" customWidth="1"/>
    <col min="10202" max="10202" width="2.85546875" style="745" customWidth="1"/>
    <col min="10203" max="10203" width="1.85546875" style="745" customWidth="1"/>
    <col min="10204" max="10204" width="19.7109375" style="745" customWidth="1"/>
    <col min="10205" max="10205" width="1.85546875" style="745" customWidth="1"/>
    <col min="10206" max="10208" width="3" style="745" customWidth="1"/>
    <col min="10209" max="10209" width="4.42578125" style="745" customWidth="1"/>
    <col min="10210" max="10211" width="3" style="745" customWidth="1"/>
    <col min="10212" max="10217" width="3.28515625" style="745" customWidth="1"/>
    <col min="10218" max="10219" width="9.140625" style="745" customWidth="1"/>
    <col min="10220" max="10223" width="3.28515625" style="745" customWidth="1"/>
    <col min="10224" max="10224" width="4.140625" style="745" customWidth="1"/>
    <col min="10225" max="10225" width="1.7109375" style="745" customWidth="1"/>
    <col min="10226" max="10230" width="3.28515625" style="745" customWidth="1"/>
    <col min="10231" max="10231" width="1.7109375" style="745" customWidth="1"/>
    <col min="10232" max="10236" width="3.28515625" style="745" customWidth="1"/>
    <col min="10237" max="10242" width="9.140625" style="745" customWidth="1"/>
    <col min="10243" max="10243" width="1.7109375" style="745" customWidth="1"/>
    <col min="10244" max="10248" width="3.28515625" style="745" customWidth="1"/>
    <col min="10249" max="10249" width="1.7109375" style="745" customWidth="1"/>
    <col min="10250" max="10250" width="16.5703125" style="745" bestFit="1" customWidth="1"/>
    <col min="10251" max="10252" width="10.28515625" style="745" customWidth="1"/>
    <col min="10253" max="10253" width="18" style="745" bestFit="1" customWidth="1"/>
    <col min="10254" max="10438" width="9.140625" style="745"/>
    <col min="10439" max="10446" width="9.140625" style="745" customWidth="1"/>
    <col min="10447" max="10447" width="10.140625" style="745" customWidth="1"/>
    <col min="10448" max="10448" width="1" style="745" customWidth="1"/>
    <col min="10449" max="10451" width="3.28515625" style="745" customWidth="1"/>
    <col min="10452" max="10452" width="1.85546875" style="745" customWidth="1"/>
    <col min="10453" max="10453" width="17.85546875" style="745" customWidth="1"/>
    <col min="10454" max="10454" width="1.85546875" style="745" customWidth="1"/>
    <col min="10455" max="10457" width="3.28515625" style="745" customWidth="1"/>
    <col min="10458" max="10458" width="2.85546875" style="745" customWidth="1"/>
    <col min="10459" max="10459" width="1.85546875" style="745" customWidth="1"/>
    <col min="10460" max="10460" width="19.7109375" style="745" customWidth="1"/>
    <col min="10461" max="10461" width="1.85546875" style="745" customWidth="1"/>
    <col min="10462" max="10464" width="3" style="745" customWidth="1"/>
    <col min="10465" max="10465" width="4.42578125" style="745" customWidth="1"/>
    <col min="10466" max="10467" width="3" style="745" customWidth="1"/>
    <col min="10468" max="10473" width="3.28515625" style="745" customWidth="1"/>
    <col min="10474" max="10475" width="9.140625" style="745" customWidth="1"/>
    <col min="10476" max="10479" width="3.28515625" style="745" customWidth="1"/>
    <col min="10480" max="10480" width="4.140625" style="745" customWidth="1"/>
    <col min="10481" max="10481" width="1.7109375" style="745" customWidth="1"/>
    <col min="10482" max="10486" width="3.28515625" style="745" customWidth="1"/>
    <col min="10487" max="10487" width="1.7109375" style="745" customWidth="1"/>
    <col min="10488" max="10492" width="3.28515625" style="745" customWidth="1"/>
    <col min="10493" max="10498" width="9.140625" style="745" customWidth="1"/>
    <col min="10499" max="10499" width="1.7109375" style="745" customWidth="1"/>
    <col min="10500" max="10504" width="3.28515625" style="745" customWidth="1"/>
    <col min="10505" max="10505" width="1.7109375" style="745" customWidth="1"/>
    <col min="10506" max="10506" width="16.5703125" style="745" bestFit="1" customWidth="1"/>
    <col min="10507" max="10508" width="10.28515625" style="745" customWidth="1"/>
    <col min="10509" max="10509" width="18" style="745" bestFit="1" customWidth="1"/>
    <col min="10510" max="10694" width="9.140625" style="745"/>
    <col min="10695" max="10702" width="9.140625" style="745" customWidth="1"/>
    <col min="10703" max="10703" width="10.140625" style="745" customWidth="1"/>
    <col min="10704" max="10704" width="1" style="745" customWidth="1"/>
    <col min="10705" max="10707" width="3.28515625" style="745" customWidth="1"/>
    <col min="10708" max="10708" width="1.85546875" style="745" customWidth="1"/>
    <col min="10709" max="10709" width="17.85546875" style="745" customWidth="1"/>
    <col min="10710" max="10710" width="1.85546875" style="745" customWidth="1"/>
    <col min="10711" max="10713" width="3.28515625" style="745" customWidth="1"/>
    <col min="10714" max="10714" width="2.85546875" style="745" customWidth="1"/>
    <col min="10715" max="10715" width="1.85546875" style="745" customWidth="1"/>
    <col min="10716" max="10716" width="19.7109375" style="745" customWidth="1"/>
    <col min="10717" max="10717" width="1.85546875" style="745" customWidth="1"/>
    <col min="10718" max="10720" width="3" style="745" customWidth="1"/>
    <col min="10721" max="10721" width="4.42578125" style="745" customWidth="1"/>
    <col min="10722" max="10723" width="3" style="745" customWidth="1"/>
    <col min="10724" max="10729" width="3.28515625" style="745" customWidth="1"/>
    <col min="10730" max="10731" width="9.140625" style="745" customWidth="1"/>
    <col min="10732" max="10735" width="3.28515625" style="745" customWidth="1"/>
    <col min="10736" max="10736" width="4.140625" style="745" customWidth="1"/>
    <col min="10737" max="10737" width="1.7109375" style="745" customWidth="1"/>
    <col min="10738" max="10742" width="3.28515625" style="745" customWidth="1"/>
    <col min="10743" max="10743" width="1.7109375" style="745" customWidth="1"/>
    <col min="10744" max="10748" width="3.28515625" style="745" customWidth="1"/>
    <col min="10749" max="10754" width="9.140625" style="745" customWidth="1"/>
    <col min="10755" max="10755" width="1.7109375" style="745" customWidth="1"/>
    <col min="10756" max="10760" width="3.28515625" style="745" customWidth="1"/>
    <col min="10761" max="10761" width="1.7109375" style="745" customWidth="1"/>
    <col min="10762" max="10762" width="16.5703125" style="745" bestFit="1" customWidth="1"/>
    <col min="10763" max="10764" width="10.28515625" style="745" customWidth="1"/>
    <col min="10765" max="10765" width="18" style="745" bestFit="1" customWidth="1"/>
    <col min="10766" max="10950" width="9.140625" style="745"/>
    <col min="10951" max="10958" width="9.140625" style="745" customWidth="1"/>
    <col min="10959" max="10959" width="10.140625" style="745" customWidth="1"/>
    <col min="10960" max="10960" width="1" style="745" customWidth="1"/>
    <col min="10961" max="10963" width="3.28515625" style="745" customWidth="1"/>
    <col min="10964" max="10964" width="1.85546875" style="745" customWidth="1"/>
    <col min="10965" max="10965" width="17.85546875" style="745" customWidth="1"/>
    <col min="10966" max="10966" width="1.85546875" style="745" customWidth="1"/>
    <col min="10967" max="10969" width="3.28515625" style="745" customWidth="1"/>
    <col min="10970" max="10970" width="2.85546875" style="745" customWidth="1"/>
    <col min="10971" max="10971" width="1.85546875" style="745" customWidth="1"/>
    <col min="10972" max="10972" width="19.7109375" style="745" customWidth="1"/>
    <col min="10973" max="10973" width="1.85546875" style="745" customWidth="1"/>
    <col min="10974" max="10976" width="3" style="745" customWidth="1"/>
    <col min="10977" max="10977" width="4.42578125" style="745" customWidth="1"/>
    <col min="10978" max="10979" width="3" style="745" customWidth="1"/>
    <col min="10980" max="10985" width="3.28515625" style="745" customWidth="1"/>
    <col min="10986" max="10987" width="9.140625" style="745" customWidth="1"/>
    <col min="10988" max="10991" width="3.28515625" style="745" customWidth="1"/>
    <col min="10992" max="10992" width="4.140625" style="745" customWidth="1"/>
    <col min="10993" max="10993" width="1.7109375" style="745" customWidth="1"/>
    <col min="10994" max="10998" width="3.28515625" style="745" customWidth="1"/>
    <col min="10999" max="10999" width="1.7109375" style="745" customWidth="1"/>
    <col min="11000" max="11004" width="3.28515625" style="745" customWidth="1"/>
    <col min="11005" max="11010" width="9.140625" style="745" customWidth="1"/>
    <col min="11011" max="11011" width="1.7109375" style="745" customWidth="1"/>
    <col min="11012" max="11016" width="3.28515625" style="745" customWidth="1"/>
    <col min="11017" max="11017" width="1.7109375" style="745" customWidth="1"/>
    <col min="11018" max="11018" width="16.5703125" style="745" bestFit="1" customWidth="1"/>
    <col min="11019" max="11020" width="10.28515625" style="745" customWidth="1"/>
    <col min="11021" max="11021" width="18" style="745" bestFit="1" customWidth="1"/>
    <col min="11022" max="11206" width="9.140625" style="745"/>
    <col min="11207" max="11214" width="9.140625" style="745" customWidth="1"/>
    <col min="11215" max="11215" width="10.140625" style="745" customWidth="1"/>
    <col min="11216" max="11216" width="1" style="745" customWidth="1"/>
    <col min="11217" max="11219" width="3.28515625" style="745" customWidth="1"/>
    <col min="11220" max="11220" width="1.85546875" style="745" customWidth="1"/>
    <col min="11221" max="11221" width="17.85546875" style="745" customWidth="1"/>
    <col min="11222" max="11222" width="1.85546875" style="745" customWidth="1"/>
    <col min="11223" max="11225" width="3.28515625" style="745" customWidth="1"/>
    <col min="11226" max="11226" width="2.85546875" style="745" customWidth="1"/>
    <col min="11227" max="11227" width="1.85546875" style="745" customWidth="1"/>
    <col min="11228" max="11228" width="19.7109375" style="745" customWidth="1"/>
    <col min="11229" max="11229" width="1.85546875" style="745" customWidth="1"/>
    <col min="11230" max="11232" width="3" style="745" customWidth="1"/>
    <col min="11233" max="11233" width="4.42578125" style="745" customWidth="1"/>
    <col min="11234" max="11235" width="3" style="745" customWidth="1"/>
    <col min="11236" max="11241" width="3.28515625" style="745" customWidth="1"/>
    <col min="11242" max="11243" width="9.140625" style="745" customWidth="1"/>
    <col min="11244" max="11247" width="3.28515625" style="745" customWidth="1"/>
    <col min="11248" max="11248" width="4.140625" style="745" customWidth="1"/>
    <col min="11249" max="11249" width="1.7109375" style="745" customWidth="1"/>
    <col min="11250" max="11254" width="3.28515625" style="745" customWidth="1"/>
    <col min="11255" max="11255" width="1.7109375" style="745" customWidth="1"/>
    <col min="11256" max="11260" width="3.28515625" style="745" customWidth="1"/>
    <col min="11261" max="11266" width="9.140625" style="745" customWidth="1"/>
    <col min="11267" max="11267" width="1.7109375" style="745" customWidth="1"/>
    <col min="11268" max="11272" width="3.28515625" style="745" customWidth="1"/>
    <col min="11273" max="11273" width="1.7109375" style="745" customWidth="1"/>
    <col min="11274" max="11274" width="16.5703125" style="745" bestFit="1" customWidth="1"/>
    <col min="11275" max="11276" width="10.28515625" style="745" customWidth="1"/>
    <col min="11277" max="11277" width="18" style="745" bestFit="1" customWidth="1"/>
    <col min="11278" max="11462" width="9.140625" style="745"/>
    <col min="11463" max="11470" width="9.140625" style="745" customWidth="1"/>
    <col min="11471" max="11471" width="10.140625" style="745" customWidth="1"/>
    <col min="11472" max="11472" width="1" style="745" customWidth="1"/>
    <col min="11473" max="11475" width="3.28515625" style="745" customWidth="1"/>
    <col min="11476" max="11476" width="1.85546875" style="745" customWidth="1"/>
    <col min="11477" max="11477" width="17.85546875" style="745" customWidth="1"/>
    <col min="11478" max="11478" width="1.85546875" style="745" customWidth="1"/>
    <col min="11479" max="11481" width="3.28515625" style="745" customWidth="1"/>
    <col min="11482" max="11482" width="2.85546875" style="745" customWidth="1"/>
    <col min="11483" max="11483" width="1.85546875" style="745" customWidth="1"/>
    <col min="11484" max="11484" width="19.7109375" style="745" customWidth="1"/>
    <col min="11485" max="11485" width="1.85546875" style="745" customWidth="1"/>
    <col min="11486" max="11488" width="3" style="745" customWidth="1"/>
    <col min="11489" max="11489" width="4.42578125" style="745" customWidth="1"/>
    <col min="11490" max="11491" width="3" style="745" customWidth="1"/>
    <col min="11492" max="11497" width="3.28515625" style="745" customWidth="1"/>
    <col min="11498" max="11499" width="9.140625" style="745" customWidth="1"/>
    <col min="11500" max="11503" width="3.28515625" style="745" customWidth="1"/>
    <col min="11504" max="11504" width="4.140625" style="745" customWidth="1"/>
    <col min="11505" max="11505" width="1.7109375" style="745" customWidth="1"/>
    <col min="11506" max="11510" width="3.28515625" style="745" customWidth="1"/>
    <col min="11511" max="11511" width="1.7109375" style="745" customWidth="1"/>
    <col min="11512" max="11516" width="3.28515625" style="745" customWidth="1"/>
    <col min="11517" max="11522" width="9.140625" style="745" customWidth="1"/>
    <col min="11523" max="11523" width="1.7109375" style="745" customWidth="1"/>
    <col min="11524" max="11528" width="3.28515625" style="745" customWidth="1"/>
    <col min="11529" max="11529" width="1.7109375" style="745" customWidth="1"/>
    <col min="11530" max="11530" width="16.5703125" style="745" bestFit="1" customWidth="1"/>
    <col min="11531" max="11532" width="10.28515625" style="745" customWidth="1"/>
    <col min="11533" max="11533" width="18" style="745" bestFit="1" customWidth="1"/>
    <col min="11534" max="11718" width="9.140625" style="745"/>
    <col min="11719" max="11726" width="9.140625" style="745" customWidth="1"/>
    <col min="11727" max="11727" width="10.140625" style="745" customWidth="1"/>
    <col min="11728" max="11728" width="1" style="745" customWidth="1"/>
    <col min="11729" max="11731" width="3.28515625" style="745" customWidth="1"/>
    <col min="11732" max="11732" width="1.85546875" style="745" customWidth="1"/>
    <col min="11733" max="11733" width="17.85546875" style="745" customWidth="1"/>
    <col min="11734" max="11734" width="1.85546875" style="745" customWidth="1"/>
    <col min="11735" max="11737" width="3.28515625" style="745" customWidth="1"/>
    <col min="11738" max="11738" width="2.85546875" style="745" customWidth="1"/>
    <col min="11739" max="11739" width="1.85546875" style="745" customWidth="1"/>
    <col min="11740" max="11740" width="19.7109375" style="745" customWidth="1"/>
    <col min="11741" max="11741" width="1.85546875" style="745" customWidth="1"/>
    <col min="11742" max="11744" width="3" style="745" customWidth="1"/>
    <col min="11745" max="11745" width="4.42578125" style="745" customWidth="1"/>
    <col min="11746" max="11747" width="3" style="745" customWidth="1"/>
    <col min="11748" max="11753" width="3.28515625" style="745" customWidth="1"/>
    <col min="11754" max="11755" width="9.140625" style="745" customWidth="1"/>
    <col min="11756" max="11759" width="3.28515625" style="745" customWidth="1"/>
    <col min="11760" max="11760" width="4.140625" style="745" customWidth="1"/>
    <col min="11761" max="11761" width="1.7109375" style="745" customWidth="1"/>
    <col min="11762" max="11766" width="3.28515625" style="745" customWidth="1"/>
    <col min="11767" max="11767" width="1.7109375" style="745" customWidth="1"/>
    <col min="11768" max="11772" width="3.28515625" style="745" customWidth="1"/>
    <col min="11773" max="11778" width="9.140625" style="745" customWidth="1"/>
    <col min="11779" max="11779" width="1.7109375" style="745" customWidth="1"/>
    <col min="11780" max="11784" width="3.28515625" style="745" customWidth="1"/>
    <col min="11785" max="11785" width="1.7109375" style="745" customWidth="1"/>
    <col min="11786" max="11786" width="16.5703125" style="745" bestFit="1" customWidth="1"/>
    <col min="11787" max="11788" width="10.28515625" style="745" customWidth="1"/>
    <col min="11789" max="11789" width="18" style="745" bestFit="1" customWidth="1"/>
    <col min="11790" max="11974" width="9.140625" style="745"/>
    <col min="11975" max="11982" width="9.140625" style="745" customWidth="1"/>
    <col min="11983" max="11983" width="10.140625" style="745" customWidth="1"/>
    <col min="11984" max="11984" width="1" style="745" customWidth="1"/>
    <col min="11985" max="11987" width="3.28515625" style="745" customWidth="1"/>
    <col min="11988" max="11988" width="1.85546875" style="745" customWidth="1"/>
    <col min="11989" max="11989" width="17.85546875" style="745" customWidth="1"/>
    <col min="11990" max="11990" width="1.85546875" style="745" customWidth="1"/>
    <col min="11991" max="11993" width="3.28515625" style="745" customWidth="1"/>
    <col min="11994" max="11994" width="2.85546875" style="745" customWidth="1"/>
    <col min="11995" max="11995" width="1.85546875" style="745" customWidth="1"/>
    <col min="11996" max="11996" width="19.7109375" style="745" customWidth="1"/>
    <col min="11997" max="11997" width="1.85546875" style="745" customWidth="1"/>
    <col min="11998" max="12000" width="3" style="745" customWidth="1"/>
    <col min="12001" max="12001" width="4.42578125" style="745" customWidth="1"/>
    <col min="12002" max="12003" width="3" style="745" customWidth="1"/>
    <col min="12004" max="12009" width="3.28515625" style="745" customWidth="1"/>
    <col min="12010" max="12011" width="9.140625" style="745" customWidth="1"/>
    <col min="12012" max="12015" width="3.28515625" style="745" customWidth="1"/>
    <col min="12016" max="12016" width="4.140625" style="745" customWidth="1"/>
    <col min="12017" max="12017" width="1.7109375" style="745" customWidth="1"/>
    <col min="12018" max="12022" width="3.28515625" style="745" customWidth="1"/>
    <col min="12023" max="12023" width="1.7109375" style="745" customWidth="1"/>
    <col min="12024" max="12028" width="3.28515625" style="745" customWidth="1"/>
    <col min="12029" max="12034" width="9.140625" style="745" customWidth="1"/>
    <col min="12035" max="12035" width="1.7109375" style="745" customWidth="1"/>
    <col min="12036" max="12040" width="3.28515625" style="745" customWidth="1"/>
    <col min="12041" max="12041" width="1.7109375" style="745" customWidth="1"/>
    <col min="12042" max="12042" width="16.5703125" style="745" bestFit="1" customWidth="1"/>
    <col min="12043" max="12044" width="10.28515625" style="745" customWidth="1"/>
    <col min="12045" max="12045" width="18" style="745" bestFit="1" customWidth="1"/>
    <col min="12046" max="12230" width="9.140625" style="745"/>
    <col min="12231" max="12238" width="9.140625" style="745" customWidth="1"/>
    <col min="12239" max="12239" width="10.140625" style="745" customWidth="1"/>
    <col min="12240" max="12240" width="1" style="745" customWidth="1"/>
    <col min="12241" max="12243" width="3.28515625" style="745" customWidth="1"/>
    <col min="12244" max="12244" width="1.85546875" style="745" customWidth="1"/>
    <col min="12245" max="12245" width="17.85546875" style="745" customWidth="1"/>
    <col min="12246" max="12246" width="1.85546875" style="745" customWidth="1"/>
    <col min="12247" max="12249" width="3.28515625" style="745" customWidth="1"/>
    <col min="12250" max="12250" width="2.85546875" style="745" customWidth="1"/>
    <col min="12251" max="12251" width="1.85546875" style="745" customWidth="1"/>
    <col min="12252" max="12252" width="19.7109375" style="745" customWidth="1"/>
    <col min="12253" max="12253" width="1.85546875" style="745" customWidth="1"/>
    <col min="12254" max="12256" width="3" style="745" customWidth="1"/>
    <col min="12257" max="12257" width="4.42578125" style="745" customWidth="1"/>
    <col min="12258" max="12259" width="3" style="745" customWidth="1"/>
    <col min="12260" max="12265" width="3.28515625" style="745" customWidth="1"/>
    <col min="12266" max="12267" width="9.140625" style="745" customWidth="1"/>
    <col min="12268" max="12271" width="3.28515625" style="745" customWidth="1"/>
    <col min="12272" max="12272" width="4.140625" style="745" customWidth="1"/>
    <col min="12273" max="12273" width="1.7109375" style="745" customWidth="1"/>
    <col min="12274" max="12278" width="3.28515625" style="745" customWidth="1"/>
    <col min="12279" max="12279" width="1.7109375" style="745" customWidth="1"/>
    <col min="12280" max="12284" width="3.28515625" style="745" customWidth="1"/>
    <col min="12285" max="12290" width="9.140625" style="745" customWidth="1"/>
    <col min="12291" max="12291" width="1.7109375" style="745" customWidth="1"/>
    <col min="12292" max="12296" width="3.28515625" style="745" customWidth="1"/>
    <col min="12297" max="12297" width="1.7109375" style="745" customWidth="1"/>
    <col min="12298" max="12298" width="16.5703125" style="745" bestFit="1" customWidth="1"/>
    <col min="12299" max="12300" width="10.28515625" style="745" customWidth="1"/>
    <col min="12301" max="12301" width="18" style="745" bestFit="1" customWidth="1"/>
    <col min="12302" max="12486" width="9.140625" style="745"/>
    <col min="12487" max="12494" width="9.140625" style="745" customWidth="1"/>
    <col min="12495" max="12495" width="10.140625" style="745" customWidth="1"/>
    <col min="12496" max="12496" width="1" style="745" customWidth="1"/>
    <col min="12497" max="12499" width="3.28515625" style="745" customWidth="1"/>
    <col min="12500" max="12500" width="1.85546875" style="745" customWidth="1"/>
    <col min="12501" max="12501" width="17.85546875" style="745" customWidth="1"/>
    <col min="12502" max="12502" width="1.85546875" style="745" customWidth="1"/>
    <col min="12503" max="12505" width="3.28515625" style="745" customWidth="1"/>
    <col min="12506" max="12506" width="2.85546875" style="745" customWidth="1"/>
    <col min="12507" max="12507" width="1.85546875" style="745" customWidth="1"/>
    <col min="12508" max="12508" width="19.7109375" style="745" customWidth="1"/>
    <col min="12509" max="12509" width="1.85546875" style="745" customWidth="1"/>
    <col min="12510" max="12512" width="3" style="745" customWidth="1"/>
    <col min="12513" max="12513" width="4.42578125" style="745" customWidth="1"/>
    <col min="12514" max="12515" width="3" style="745" customWidth="1"/>
    <col min="12516" max="12521" width="3.28515625" style="745" customWidth="1"/>
    <col min="12522" max="12523" width="9.140625" style="745" customWidth="1"/>
    <col min="12524" max="12527" width="3.28515625" style="745" customWidth="1"/>
    <col min="12528" max="12528" width="4.140625" style="745" customWidth="1"/>
    <col min="12529" max="12529" width="1.7109375" style="745" customWidth="1"/>
    <col min="12530" max="12534" width="3.28515625" style="745" customWidth="1"/>
    <col min="12535" max="12535" width="1.7109375" style="745" customWidth="1"/>
    <col min="12536" max="12540" width="3.28515625" style="745" customWidth="1"/>
    <col min="12541" max="12546" width="9.140625" style="745" customWidth="1"/>
    <col min="12547" max="12547" width="1.7109375" style="745" customWidth="1"/>
    <col min="12548" max="12552" width="3.28515625" style="745" customWidth="1"/>
    <col min="12553" max="12553" width="1.7109375" style="745" customWidth="1"/>
    <col min="12554" max="12554" width="16.5703125" style="745" bestFit="1" customWidth="1"/>
    <col min="12555" max="12556" width="10.28515625" style="745" customWidth="1"/>
    <col min="12557" max="12557" width="18" style="745" bestFit="1" customWidth="1"/>
    <col min="12558" max="12742" width="9.140625" style="745"/>
    <col min="12743" max="12750" width="9.140625" style="745" customWidth="1"/>
    <col min="12751" max="12751" width="10.140625" style="745" customWidth="1"/>
    <col min="12752" max="12752" width="1" style="745" customWidth="1"/>
    <col min="12753" max="12755" width="3.28515625" style="745" customWidth="1"/>
    <col min="12756" max="12756" width="1.85546875" style="745" customWidth="1"/>
    <col min="12757" max="12757" width="17.85546875" style="745" customWidth="1"/>
    <col min="12758" max="12758" width="1.85546875" style="745" customWidth="1"/>
    <col min="12759" max="12761" width="3.28515625" style="745" customWidth="1"/>
    <col min="12762" max="12762" width="2.85546875" style="745" customWidth="1"/>
    <col min="12763" max="12763" width="1.85546875" style="745" customWidth="1"/>
    <col min="12764" max="12764" width="19.7109375" style="745" customWidth="1"/>
    <col min="12765" max="12765" width="1.85546875" style="745" customWidth="1"/>
    <col min="12766" max="12768" width="3" style="745" customWidth="1"/>
    <col min="12769" max="12769" width="4.42578125" style="745" customWidth="1"/>
    <col min="12770" max="12771" width="3" style="745" customWidth="1"/>
    <col min="12772" max="12777" width="3.28515625" style="745" customWidth="1"/>
    <col min="12778" max="12779" width="9.140625" style="745" customWidth="1"/>
    <col min="12780" max="12783" width="3.28515625" style="745" customWidth="1"/>
    <col min="12784" max="12784" width="4.140625" style="745" customWidth="1"/>
    <col min="12785" max="12785" width="1.7109375" style="745" customWidth="1"/>
    <col min="12786" max="12790" width="3.28515625" style="745" customWidth="1"/>
    <col min="12791" max="12791" width="1.7109375" style="745" customWidth="1"/>
    <col min="12792" max="12796" width="3.28515625" style="745" customWidth="1"/>
    <col min="12797" max="12802" width="9.140625" style="745" customWidth="1"/>
    <col min="12803" max="12803" width="1.7109375" style="745" customWidth="1"/>
    <col min="12804" max="12808" width="3.28515625" style="745" customWidth="1"/>
    <col min="12809" max="12809" width="1.7109375" style="745" customWidth="1"/>
    <col min="12810" max="12810" width="16.5703125" style="745" bestFit="1" customWidth="1"/>
    <col min="12811" max="12812" width="10.28515625" style="745" customWidth="1"/>
    <col min="12813" max="12813" width="18" style="745" bestFit="1" customWidth="1"/>
    <col min="12814" max="12998" width="9.140625" style="745"/>
    <col min="12999" max="13006" width="9.140625" style="745" customWidth="1"/>
    <col min="13007" max="13007" width="10.140625" style="745" customWidth="1"/>
    <col min="13008" max="13008" width="1" style="745" customWidth="1"/>
    <col min="13009" max="13011" width="3.28515625" style="745" customWidth="1"/>
    <col min="13012" max="13012" width="1.85546875" style="745" customWidth="1"/>
    <col min="13013" max="13013" width="17.85546875" style="745" customWidth="1"/>
    <col min="13014" max="13014" width="1.85546875" style="745" customWidth="1"/>
    <col min="13015" max="13017" width="3.28515625" style="745" customWidth="1"/>
    <col min="13018" max="13018" width="2.85546875" style="745" customWidth="1"/>
    <col min="13019" max="13019" width="1.85546875" style="745" customWidth="1"/>
    <col min="13020" max="13020" width="19.7109375" style="745" customWidth="1"/>
    <col min="13021" max="13021" width="1.85546875" style="745" customWidth="1"/>
    <col min="13022" max="13024" width="3" style="745" customWidth="1"/>
    <col min="13025" max="13025" width="4.42578125" style="745" customWidth="1"/>
    <col min="13026" max="13027" width="3" style="745" customWidth="1"/>
    <col min="13028" max="13033" width="3.28515625" style="745" customWidth="1"/>
    <col min="13034" max="13035" width="9.140625" style="745" customWidth="1"/>
    <col min="13036" max="13039" width="3.28515625" style="745" customWidth="1"/>
    <col min="13040" max="13040" width="4.140625" style="745" customWidth="1"/>
    <col min="13041" max="13041" width="1.7109375" style="745" customWidth="1"/>
    <col min="13042" max="13046" width="3.28515625" style="745" customWidth="1"/>
    <col min="13047" max="13047" width="1.7109375" style="745" customWidth="1"/>
    <col min="13048" max="13052" width="3.28515625" style="745" customWidth="1"/>
    <col min="13053" max="13058" width="9.140625" style="745" customWidth="1"/>
    <col min="13059" max="13059" width="1.7109375" style="745" customWidth="1"/>
    <col min="13060" max="13064" width="3.28515625" style="745" customWidth="1"/>
    <col min="13065" max="13065" width="1.7109375" style="745" customWidth="1"/>
    <col min="13066" max="13066" width="16.5703125" style="745" bestFit="1" customWidth="1"/>
    <col min="13067" max="13068" width="10.28515625" style="745" customWidth="1"/>
    <col min="13069" max="13069" width="18" style="745" bestFit="1" customWidth="1"/>
    <col min="13070" max="13254" width="9.140625" style="745"/>
    <col min="13255" max="13262" width="9.140625" style="745" customWidth="1"/>
    <col min="13263" max="13263" width="10.140625" style="745" customWidth="1"/>
    <col min="13264" max="13264" width="1" style="745" customWidth="1"/>
    <col min="13265" max="13267" width="3.28515625" style="745" customWidth="1"/>
    <col min="13268" max="13268" width="1.85546875" style="745" customWidth="1"/>
    <col min="13269" max="13269" width="17.85546875" style="745" customWidth="1"/>
    <col min="13270" max="13270" width="1.85546875" style="745" customWidth="1"/>
    <col min="13271" max="13273" width="3.28515625" style="745" customWidth="1"/>
    <col min="13274" max="13274" width="2.85546875" style="745" customWidth="1"/>
    <col min="13275" max="13275" width="1.85546875" style="745" customWidth="1"/>
    <col min="13276" max="13276" width="19.7109375" style="745" customWidth="1"/>
    <col min="13277" max="13277" width="1.85546875" style="745" customWidth="1"/>
    <col min="13278" max="13280" width="3" style="745" customWidth="1"/>
    <col min="13281" max="13281" width="4.42578125" style="745" customWidth="1"/>
    <col min="13282" max="13283" width="3" style="745" customWidth="1"/>
    <col min="13284" max="13289" width="3.28515625" style="745" customWidth="1"/>
    <col min="13290" max="13291" width="9.140625" style="745" customWidth="1"/>
    <col min="13292" max="13295" width="3.28515625" style="745" customWidth="1"/>
    <col min="13296" max="13296" width="4.140625" style="745" customWidth="1"/>
    <col min="13297" max="13297" width="1.7109375" style="745" customWidth="1"/>
    <col min="13298" max="13302" width="3.28515625" style="745" customWidth="1"/>
    <col min="13303" max="13303" width="1.7109375" style="745" customWidth="1"/>
    <col min="13304" max="13308" width="3.28515625" style="745" customWidth="1"/>
    <col min="13309" max="13314" width="9.140625" style="745" customWidth="1"/>
    <col min="13315" max="13315" width="1.7109375" style="745" customWidth="1"/>
    <col min="13316" max="13320" width="3.28515625" style="745" customWidth="1"/>
    <col min="13321" max="13321" width="1.7109375" style="745" customWidth="1"/>
    <col min="13322" max="13322" width="16.5703125" style="745" bestFit="1" customWidth="1"/>
    <col min="13323" max="13324" width="10.28515625" style="745" customWidth="1"/>
    <col min="13325" max="13325" width="18" style="745" bestFit="1" customWidth="1"/>
    <col min="13326" max="13510" width="9.140625" style="745"/>
    <col min="13511" max="13518" width="9.140625" style="745" customWidth="1"/>
    <col min="13519" max="13519" width="10.140625" style="745" customWidth="1"/>
    <col min="13520" max="13520" width="1" style="745" customWidth="1"/>
    <col min="13521" max="13523" width="3.28515625" style="745" customWidth="1"/>
    <col min="13524" max="13524" width="1.85546875" style="745" customWidth="1"/>
    <col min="13525" max="13525" width="17.85546875" style="745" customWidth="1"/>
    <col min="13526" max="13526" width="1.85546875" style="745" customWidth="1"/>
    <col min="13527" max="13529" width="3.28515625" style="745" customWidth="1"/>
    <col min="13530" max="13530" width="2.85546875" style="745" customWidth="1"/>
    <col min="13531" max="13531" width="1.85546875" style="745" customWidth="1"/>
    <col min="13532" max="13532" width="19.7109375" style="745" customWidth="1"/>
    <col min="13533" max="13533" width="1.85546875" style="745" customWidth="1"/>
    <col min="13534" max="13536" width="3" style="745" customWidth="1"/>
    <col min="13537" max="13537" width="4.42578125" style="745" customWidth="1"/>
    <col min="13538" max="13539" width="3" style="745" customWidth="1"/>
    <col min="13540" max="13545" width="3.28515625" style="745" customWidth="1"/>
    <col min="13546" max="13547" width="9.140625" style="745" customWidth="1"/>
    <col min="13548" max="13551" width="3.28515625" style="745" customWidth="1"/>
    <col min="13552" max="13552" width="4.140625" style="745" customWidth="1"/>
    <col min="13553" max="13553" width="1.7109375" style="745" customWidth="1"/>
    <col min="13554" max="13558" width="3.28515625" style="745" customWidth="1"/>
    <col min="13559" max="13559" width="1.7109375" style="745" customWidth="1"/>
    <col min="13560" max="13564" width="3.28515625" style="745" customWidth="1"/>
    <col min="13565" max="13570" width="9.140625" style="745" customWidth="1"/>
    <col min="13571" max="13571" width="1.7109375" style="745" customWidth="1"/>
    <col min="13572" max="13576" width="3.28515625" style="745" customWidth="1"/>
    <col min="13577" max="13577" width="1.7109375" style="745" customWidth="1"/>
    <col min="13578" max="13578" width="16.5703125" style="745" bestFit="1" customWidth="1"/>
    <col min="13579" max="13580" width="10.28515625" style="745" customWidth="1"/>
    <col min="13581" max="13581" width="18" style="745" bestFit="1" customWidth="1"/>
    <col min="13582" max="13766" width="9.140625" style="745"/>
    <col min="13767" max="13774" width="9.140625" style="745" customWidth="1"/>
    <col min="13775" max="13775" width="10.140625" style="745" customWidth="1"/>
    <col min="13776" max="13776" width="1" style="745" customWidth="1"/>
    <col min="13777" max="13779" width="3.28515625" style="745" customWidth="1"/>
    <col min="13780" max="13780" width="1.85546875" style="745" customWidth="1"/>
    <col min="13781" max="13781" width="17.85546875" style="745" customWidth="1"/>
    <col min="13782" max="13782" width="1.85546875" style="745" customWidth="1"/>
    <col min="13783" max="13785" width="3.28515625" style="745" customWidth="1"/>
    <col min="13786" max="13786" width="2.85546875" style="745" customWidth="1"/>
    <col min="13787" max="13787" width="1.85546875" style="745" customWidth="1"/>
    <col min="13788" max="13788" width="19.7109375" style="745" customWidth="1"/>
    <col min="13789" max="13789" width="1.85546875" style="745" customWidth="1"/>
    <col min="13790" max="13792" width="3" style="745" customWidth="1"/>
    <col min="13793" max="13793" width="4.42578125" style="745" customWidth="1"/>
    <col min="13794" max="13795" width="3" style="745" customWidth="1"/>
    <col min="13796" max="13801" width="3.28515625" style="745" customWidth="1"/>
    <col min="13802" max="13803" width="9.140625" style="745" customWidth="1"/>
    <col min="13804" max="13807" width="3.28515625" style="745" customWidth="1"/>
    <col min="13808" max="13808" width="4.140625" style="745" customWidth="1"/>
    <col min="13809" max="13809" width="1.7109375" style="745" customWidth="1"/>
    <col min="13810" max="13814" width="3.28515625" style="745" customWidth="1"/>
    <col min="13815" max="13815" width="1.7109375" style="745" customWidth="1"/>
    <col min="13816" max="13820" width="3.28515625" style="745" customWidth="1"/>
    <col min="13821" max="13826" width="9.140625" style="745" customWidth="1"/>
    <col min="13827" max="13827" width="1.7109375" style="745" customWidth="1"/>
    <col min="13828" max="13832" width="3.28515625" style="745" customWidth="1"/>
    <col min="13833" max="13833" width="1.7109375" style="745" customWidth="1"/>
    <col min="13834" max="13834" width="16.5703125" style="745" bestFit="1" customWidth="1"/>
    <col min="13835" max="13836" width="10.28515625" style="745" customWidth="1"/>
    <col min="13837" max="13837" width="18" style="745" bestFit="1" customWidth="1"/>
    <col min="13838" max="14022" width="9.140625" style="745"/>
    <col min="14023" max="14030" width="9.140625" style="745" customWidth="1"/>
    <col min="14031" max="14031" width="10.140625" style="745" customWidth="1"/>
    <col min="14032" max="14032" width="1" style="745" customWidth="1"/>
    <col min="14033" max="14035" width="3.28515625" style="745" customWidth="1"/>
    <col min="14036" max="14036" width="1.85546875" style="745" customWidth="1"/>
    <col min="14037" max="14037" width="17.85546875" style="745" customWidth="1"/>
    <col min="14038" max="14038" width="1.85546875" style="745" customWidth="1"/>
    <col min="14039" max="14041" width="3.28515625" style="745" customWidth="1"/>
    <col min="14042" max="14042" width="2.85546875" style="745" customWidth="1"/>
    <col min="14043" max="14043" width="1.85546875" style="745" customWidth="1"/>
    <col min="14044" max="14044" width="19.7109375" style="745" customWidth="1"/>
    <col min="14045" max="14045" width="1.85546875" style="745" customWidth="1"/>
    <col min="14046" max="14048" width="3" style="745" customWidth="1"/>
    <col min="14049" max="14049" width="4.42578125" style="745" customWidth="1"/>
    <col min="14050" max="14051" width="3" style="745" customWidth="1"/>
    <col min="14052" max="14057" width="3.28515625" style="745" customWidth="1"/>
    <col min="14058" max="14059" width="9.140625" style="745" customWidth="1"/>
    <col min="14060" max="14063" width="3.28515625" style="745" customWidth="1"/>
    <col min="14064" max="14064" width="4.140625" style="745" customWidth="1"/>
    <col min="14065" max="14065" width="1.7109375" style="745" customWidth="1"/>
    <col min="14066" max="14070" width="3.28515625" style="745" customWidth="1"/>
    <col min="14071" max="14071" width="1.7109375" style="745" customWidth="1"/>
    <col min="14072" max="14076" width="3.28515625" style="745" customWidth="1"/>
    <col min="14077" max="14082" width="9.140625" style="745" customWidth="1"/>
    <col min="14083" max="14083" width="1.7109375" style="745" customWidth="1"/>
    <col min="14084" max="14088" width="3.28515625" style="745" customWidth="1"/>
    <col min="14089" max="14089" width="1.7109375" style="745" customWidth="1"/>
    <col min="14090" max="14090" width="16.5703125" style="745" bestFit="1" customWidth="1"/>
    <col min="14091" max="14092" width="10.28515625" style="745" customWidth="1"/>
    <col min="14093" max="14093" width="18" style="745" bestFit="1" customWidth="1"/>
    <col min="14094" max="14278" width="9.140625" style="745"/>
    <col min="14279" max="14286" width="9.140625" style="745" customWidth="1"/>
    <col min="14287" max="14287" width="10.140625" style="745" customWidth="1"/>
    <col min="14288" max="14288" width="1" style="745" customWidth="1"/>
    <col min="14289" max="14291" width="3.28515625" style="745" customWidth="1"/>
    <col min="14292" max="14292" width="1.85546875" style="745" customWidth="1"/>
    <col min="14293" max="14293" width="17.85546875" style="745" customWidth="1"/>
    <col min="14294" max="14294" width="1.85546875" style="745" customWidth="1"/>
    <col min="14295" max="14297" width="3.28515625" style="745" customWidth="1"/>
    <col min="14298" max="14298" width="2.85546875" style="745" customWidth="1"/>
    <col min="14299" max="14299" width="1.85546875" style="745" customWidth="1"/>
    <col min="14300" max="14300" width="19.7109375" style="745" customWidth="1"/>
    <col min="14301" max="14301" width="1.85546875" style="745" customWidth="1"/>
    <col min="14302" max="14304" width="3" style="745" customWidth="1"/>
    <col min="14305" max="14305" width="4.42578125" style="745" customWidth="1"/>
    <col min="14306" max="14307" width="3" style="745" customWidth="1"/>
    <col min="14308" max="14313" width="3.28515625" style="745" customWidth="1"/>
    <col min="14314" max="14315" width="9.140625" style="745" customWidth="1"/>
    <col min="14316" max="14319" width="3.28515625" style="745" customWidth="1"/>
    <col min="14320" max="14320" width="4.140625" style="745" customWidth="1"/>
    <col min="14321" max="14321" width="1.7109375" style="745" customWidth="1"/>
    <col min="14322" max="14326" width="3.28515625" style="745" customWidth="1"/>
    <col min="14327" max="14327" width="1.7109375" style="745" customWidth="1"/>
    <col min="14328" max="14332" width="3.28515625" style="745" customWidth="1"/>
    <col min="14333" max="14338" width="9.140625" style="745" customWidth="1"/>
    <col min="14339" max="14339" width="1.7109375" style="745" customWidth="1"/>
    <col min="14340" max="14344" width="3.28515625" style="745" customWidth="1"/>
    <col min="14345" max="14345" width="1.7109375" style="745" customWidth="1"/>
    <col min="14346" max="14346" width="16.5703125" style="745" bestFit="1" customWidth="1"/>
    <col min="14347" max="14348" width="10.28515625" style="745" customWidth="1"/>
    <col min="14349" max="14349" width="18" style="745" bestFit="1" customWidth="1"/>
    <col min="14350" max="14534" width="9.140625" style="745"/>
    <col min="14535" max="14542" width="9.140625" style="745" customWidth="1"/>
    <col min="14543" max="14543" width="10.140625" style="745" customWidth="1"/>
    <col min="14544" max="14544" width="1" style="745" customWidth="1"/>
    <col min="14545" max="14547" width="3.28515625" style="745" customWidth="1"/>
    <col min="14548" max="14548" width="1.85546875" style="745" customWidth="1"/>
    <col min="14549" max="14549" width="17.85546875" style="745" customWidth="1"/>
    <col min="14550" max="14550" width="1.85546875" style="745" customWidth="1"/>
    <col min="14551" max="14553" width="3.28515625" style="745" customWidth="1"/>
    <col min="14554" max="14554" width="2.85546875" style="745" customWidth="1"/>
    <col min="14555" max="14555" width="1.85546875" style="745" customWidth="1"/>
    <col min="14556" max="14556" width="19.7109375" style="745" customWidth="1"/>
    <col min="14557" max="14557" width="1.85546875" style="745" customWidth="1"/>
    <col min="14558" max="14560" width="3" style="745" customWidth="1"/>
    <col min="14561" max="14561" width="4.42578125" style="745" customWidth="1"/>
    <col min="14562" max="14563" width="3" style="745" customWidth="1"/>
    <col min="14564" max="14569" width="3.28515625" style="745" customWidth="1"/>
    <col min="14570" max="14571" width="9.140625" style="745" customWidth="1"/>
    <col min="14572" max="14575" width="3.28515625" style="745" customWidth="1"/>
    <col min="14576" max="14576" width="4.140625" style="745" customWidth="1"/>
    <col min="14577" max="14577" width="1.7109375" style="745" customWidth="1"/>
    <col min="14578" max="14582" width="3.28515625" style="745" customWidth="1"/>
    <col min="14583" max="14583" width="1.7109375" style="745" customWidth="1"/>
    <col min="14584" max="14588" width="3.28515625" style="745" customWidth="1"/>
    <col min="14589" max="14594" width="9.140625" style="745" customWidth="1"/>
    <col min="14595" max="14595" width="1.7109375" style="745" customWidth="1"/>
    <col min="14596" max="14600" width="3.28515625" style="745" customWidth="1"/>
    <col min="14601" max="14601" width="1.7109375" style="745" customWidth="1"/>
    <col min="14602" max="14602" width="16.5703125" style="745" bestFit="1" customWidth="1"/>
    <col min="14603" max="14604" width="10.28515625" style="745" customWidth="1"/>
    <col min="14605" max="14605" width="18" style="745" bestFit="1" customWidth="1"/>
    <col min="14606" max="14790" width="9.140625" style="745"/>
    <col min="14791" max="14798" width="9.140625" style="745" customWidth="1"/>
    <col min="14799" max="14799" width="10.140625" style="745" customWidth="1"/>
    <col min="14800" max="14800" width="1" style="745" customWidth="1"/>
    <col min="14801" max="14803" width="3.28515625" style="745" customWidth="1"/>
    <col min="14804" max="14804" width="1.85546875" style="745" customWidth="1"/>
    <col min="14805" max="14805" width="17.85546875" style="745" customWidth="1"/>
    <col min="14806" max="14806" width="1.85546875" style="745" customWidth="1"/>
    <col min="14807" max="14809" width="3.28515625" style="745" customWidth="1"/>
    <col min="14810" max="14810" width="2.85546875" style="745" customWidth="1"/>
    <col min="14811" max="14811" width="1.85546875" style="745" customWidth="1"/>
    <col min="14812" max="14812" width="19.7109375" style="745" customWidth="1"/>
    <col min="14813" max="14813" width="1.85546875" style="745" customWidth="1"/>
    <col min="14814" max="14816" width="3" style="745" customWidth="1"/>
    <col min="14817" max="14817" width="4.42578125" style="745" customWidth="1"/>
    <col min="14818" max="14819" width="3" style="745" customWidth="1"/>
    <col min="14820" max="14825" width="3.28515625" style="745" customWidth="1"/>
    <col min="14826" max="14827" width="9.140625" style="745" customWidth="1"/>
    <col min="14828" max="14831" width="3.28515625" style="745" customWidth="1"/>
    <col min="14832" max="14832" width="4.140625" style="745" customWidth="1"/>
    <col min="14833" max="14833" width="1.7109375" style="745" customWidth="1"/>
    <col min="14834" max="14838" width="3.28515625" style="745" customWidth="1"/>
    <col min="14839" max="14839" width="1.7109375" style="745" customWidth="1"/>
    <col min="14840" max="14844" width="3.28515625" style="745" customWidth="1"/>
    <col min="14845" max="14850" width="9.140625" style="745" customWidth="1"/>
    <col min="14851" max="14851" width="1.7109375" style="745" customWidth="1"/>
    <col min="14852" max="14856" width="3.28515625" style="745" customWidth="1"/>
    <col min="14857" max="14857" width="1.7109375" style="745" customWidth="1"/>
    <col min="14858" max="14858" width="16.5703125" style="745" bestFit="1" customWidth="1"/>
    <col min="14859" max="14860" width="10.28515625" style="745" customWidth="1"/>
    <col min="14861" max="14861" width="18" style="745" bestFit="1" customWidth="1"/>
    <col min="14862" max="15046" width="9.140625" style="745"/>
    <col min="15047" max="15054" width="9.140625" style="745" customWidth="1"/>
    <col min="15055" max="15055" width="10.140625" style="745" customWidth="1"/>
    <col min="15056" max="15056" width="1" style="745" customWidth="1"/>
    <col min="15057" max="15059" width="3.28515625" style="745" customWidth="1"/>
    <col min="15060" max="15060" width="1.85546875" style="745" customWidth="1"/>
    <col min="15061" max="15061" width="17.85546875" style="745" customWidth="1"/>
    <col min="15062" max="15062" width="1.85546875" style="745" customWidth="1"/>
    <col min="15063" max="15065" width="3.28515625" style="745" customWidth="1"/>
    <col min="15066" max="15066" width="2.85546875" style="745" customWidth="1"/>
    <col min="15067" max="15067" width="1.85546875" style="745" customWidth="1"/>
    <col min="15068" max="15068" width="19.7109375" style="745" customWidth="1"/>
    <col min="15069" max="15069" width="1.85546875" style="745" customWidth="1"/>
    <col min="15070" max="15072" width="3" style="745" customWidth="1"/>
    <col min="15073" max="15073" width="4.42578125" style="745" customWidth="1"/>
    <col min="15074" max="15075" width="3" style="745" customWidth="1"/>
    <col min="15076" max="15081" width="3.28515625" style="745" customWidth="1"/>
    <col min="15082" max="15083" width="9.140625" style="745" customWidth="1"/>
    <col min="15084" max="15087" width="3.28515625" style="745" customWidth="1"/>
    <col min="15088" max="15088" width="4.140625" style="745" customWidth="1"/>
    <col min="15089" max="15089" width="1.7109375" style="745" customWidth="1"/>
    <col min="15090" max="15094" width="3.28515625" style="745" customWidth="1"/>
    <col min="15095" max="15095" width="1.7109375" style="745" customWidth="1"/>
    <col min="15096" max="15100" width="3.28515625" style="745" customWidth="1"/>
    <col min="15101" max="15106" width="9.140625" style="745" customWidth="1"/>
    <col min="15107" max="15107" width="1.7109375" style="745" customWidth="1"/>
    <col min="15108" max="15112" width="3.28515625" style="745" customWidth="1"/>
    <col min="15113" max="15113" width="1.7109375" style="745" customWidth="1"/>
    <col min="15114" max="15114" width="16.5703125" style="745" bestFit="1" customWidth="1"/>
    <col min="15115" max="15116" width="10.28515625" style="745" customWidth="1"/>
    <col min="15117" max="15117" width="18" style="745" bestFit="1" customWidth="1"/>
    <col min="15118" max="15302" width="9.140625" style="745"/>
    <col min="15303" max="15310" width="9.140625" style="745" customWidth="1"/>
    <col min="15311" max="15311" width="10.140625" style="745" customWidth="1"/>
    <col min="15312" max="15312" width="1" style="745" customWidth="1"/>
    <col min="15313" max="15315" width="3.28515625" style="745" customWidth="1"/>
    <col min="15316" max="15316" width="1.85546875" style="745" customWidth="1"/>
    <col min="15317" max="15317" width="17.85546875" style="745" customWidth="1"/>
    <col min="15318" max="15318" width="1.85546875" style="745" customWidth="1"/>
    <col min="15319" max="15321" width="3.28515625" style="745" customWidth="1"/>
    <col min="15322" max="15322" width="2.85546875" style="745" customWidth="1"/>
    <col min="15323" max="15323" width="1.85546875" style="745" customWidth="1"/>
    <col min="15324" max="15324" width="19.7109375" style="745" customWidth="1"/>
    <col min="15325" max="15325" width="1.85546875" style="745" customWidth="1"/>
    <col min="15326" max="15328" width="3" style="745" customWidth="1"/>
    <col min="15329" max="15329" width="4.42578125" style="745" customWidth="1"/>
    <col min="15330" max="15331" width="3" style="745" customWidth="1"/>
    <col min="15332" max="15337" width="3.28515625" style="745" customWidth="1"/>
    <col min="15338" max="15339" width="9.140625" style="745" customWidth="1"/>
    <col min="15340" max="15343" width="3.28515625" style="745" customWidth="1"/>
    <col min="15344" max="15344" width="4.140625" style="745" customWidth="1"/>
    <col min="15345" max="15345" width="1.7109375" style="745" customWidth="1"/>
    <col min="15346" max="15350" width="3.28515625" style="745" customWidth="1"/>
    <col min="15351" max="15351" width="1.7109375" style="745" customWidth="1"/>
    <col min="15352" max="15356" width="3.28515625" style="745" customWidth="1"/>
    <col min="15357" max="15362" width="9.140625" style="745" customWidth="1"/>
    <col min="15363" max="15363" width="1.7109375" style="745" customWidth="1"/>
    <col min="15364" max="15368" width="3.28515625" style="745" customWidth="1"/>
    <col min="15369" max="15369" width="1.7109375" style="745" customWidth="1"/>
    <col min="15370" max="15370" width="16.5703125" style="745" bestFit="1" customWidth="1"/>
    <col min="15371" max="15372" width="10.28515625" style="745" customWidth="1"/>
    <col min="15373" max="15373" width="18" style="745" bestFit="1" customWidth="1"/>
    <col min="15374" max="15558" width="9.140625" style="745"/>
    <col min="15559" max="15566" width="9.140625" style="745" customWidth="1"/>
    <col min="15567" max="15567" width="10.140625" style="745" customWidth="1"/>
    <col min="15568" max="15568" width="1" style="745" customWidth="1"/>
    <col min="15569" max="15571" width="3.28515625" style="745" customWidth="1"/>
    <col min="15572" max="15572" width="1.85546875" style="745" customWidth="1"/>
    <col min="15573" max="15573" width="17.85546875" style="745" customWidth="1"/>
    <col min="15574" max="15574" width="1.85546875" style="745" customWidth="1"/>
    <col min="15575" max="15577" width="3.28515625" style="745" customWidth="1"/>
    <col min="15578" max="15578" width="2.85546875" style="745" customWidth="1"/>
    <col min="15579" max="15579" width="1.85546875" style="745" customWidth="1"/>
    <col min="15580" max="15580" width="19.7109375" style="745" customWidth="1"/>
    <col min="15581" max="15581" width="1.85546875" style="745" customWidth="1"/>
    <col min="15582" max="15584" width="3" style="745" customWidth="1"/>
    <col min="15585" max="15585" width="4.42578125" style="745" customWidth="1"/>
    <col min="15586" max="15587" width="3" style="745" customWidth="1"/>
    <col min="15588" max="15593" width="3.28515625" style="745" customWidth="1"/>
    <col min="15594" max="15595" width="9.140625" style="745" customWidth="1"/>
    <col min="15596" max="15599" width="3.28515625" style="745" customWidth="1"/>
    <col min="15600" max="15600" width="4.140625" style="745" customWidth="1"/>
    <col min="15601" max="15601" width="1.7109375" style="745" customWidth="1"/>
    <col min="15602" max="15606" width="3.28515625" style="745" customWidth="1"/>
    <col min="15607" max="15607" width="1.7109375" style="745" customWidth="1"/>
    <col min="15608" max="15612" width="3.28515625" style="745" customWidth="1"/>
    <col min="15613" max="15618" width="9.140625" style="745" customWidth="1"/>
    <col min="15619" max="15619" width="1.7109375" style="745" customWidth="1"/>
    <col min="15620" max="15624" width="3.28515625" style="745" customWidth="1"/>
    <col min="15625" max="15625" width="1.7109375" style="745" customWidth="1"/>
    <col min="15626" max="15626" width="16.5703125" style="745" bestFit="1" customWidth="1"/>
    <col min="15627" max="15628" width="10.28515625" style="745" customWidth="1"/>
    <col min="15629" max="15629" width="18" style="745" bestFit="1" customWidth="1"/>
    <col min="15630" max="15814" width="9.140625" style="745"/>
    <col min="15815" max="15822" width="9.140625" style="745" customWidth="1"/>
    <col min="15823" max="15823" width="10.140625" style="745" customWidth="1"/>
    <col min="15824" max="15824" width="1" style="745" customWidth="1"/>
    <col min="15825" max="15827" width="3.28515625" style="745" customWidth="1"/>
    <col min="15828" max="15828" width="1.85546875" style="745" customWidth="1"/>
    <col min="15829" max="15829" width="17.85546875" style="745" customWidth="1"/>
    <col min="15830" max="15830" width="1.85546875" style="745" customWidth="1"/>
    <col min="15831" max="15833" width="3.28515625" style="745" customWidth="1"/>
    <col min="15834" max="15834" width="2.85546875" style="745" customWidth="1"/>
    <col min="15835" max="15835" width="1.85546875" style="745" customWidth="1"/>
    <col min="15836" max="15836" width="19.7109375" style="745" customWidth="1"/>
    <col min="15837" max="15837" width="1.85546875" style="745" customWidth="1"/>
    <col min="15838" max="15840" width="3" style="745" customWidth="1"/>
    <col min="15841" max="15841" width="4.42578125" style="745" customWidth="1"/>
    <col min="15842" max="15843" width="3" style="745" customWidth="1"/>
    <col min="15844" max="15849" width="3.28515625" style="745" customWidth="1"/>
    <col min="15850" max="15851" width="9.140625" style="745" customWidth="1"/>
    <col min="15852" max="15855" width="3.28515625" style="745" customWidth="1"/>
    <col min="15856" max="15856" width="4.140625" style="745" customWidth="1"/>
    <col min="15857" max="15857" width="1.7109375" style="745" customWidth="1"/>
    <col min="15858" max="15862" width="3.28515625" style="745" customWidth="1"/>
    <col min="15863" max="15863" width="1.7109375" style="745" customWidth="1"/>
    <col min="15864" max="15868" width="3.28515625" style="745" customWidth="1"/>
    <col min="15869" max="15874" width="9.140625" style="745" customWidth="1"/>
    <col min="15875" max="15875" width="1.7109375" style="745" customWidth="1"/>
    <col min="15876" max="15880" width="3.28515625" style="745" customWidth="1"/>
    <col min="15881" max="15881" width="1.7109375" style="745" customWidth="1"/>
    <col min="15882" max="15882" width="16.5703125" style="745" bestFit="1" customWidth="1"/>
    <col min="15883" max="15884" width="10.28515625" style="745" customWidth="1"/>
    <col min="15885" max="15885" width="18" style="745" bestFit="1" customWidth="1"/>
    <col min="15886" max="16070" width="9.140625" style="745"/>
    <col min="16071" max="16078" width="9.140625" style="745" customWidth="1"/>
    <col min="16079" max="16079" width="10.140625" style="745" customWidth="1"/>
    <col min="16080" max="16080" width="1" style="745" customWidth="1"/>
    <col min="16081" max="16083" width="3.28515625" style="745" customWidth="1"/>
    <col min="16084" max="16084" width="1.85546875" style="745" customWidth="1"/>
    <col min="16085" max="16085" width="17.85546875" style="745" customWidth="1"/>
    <col min="16086" max="16086" width="1.85546875" style="745" customWidth="1"/>
    <col min="16087" max="16089" width="3.28515625" style="745" customWidth="1"/>
    <col min="16090" max="16090" width="2.85546875" style="745" customWidth="1"/>
    <col min="16091" max="16091" width="1.85546875" style="745" customWidth="1"/>
    <col min="16092" max="16092" width="19.7109375" style="745" customWidth="1"/>
    <col min="16093" max="16093" width="1.85546875" style="745" customWidth="1"/>
    <col min="16094" max="16096" width="3" style="745" customWidth="1"/>
    <col min="16097" max="16097" width="4.42578125" style="745" customWidth="1"/>
    <col min="16098" max="16099" width="3" style="745" customWidth="1"/>
    <col min="16100" max="16105" width="3.28515625" style="745" customWidth="1"/>
    <col min="16106" max="16107" width="9.140625" style="745" customWidth="1"/>
    <col min="16108" max="16111" width="3.28515625" style="745" customWidth="1"/>
    <col min="16112" max="16112" width="4.140625" style="745" customWidth="1"/>
    <col min="16113" max="16113" width="1.7109375" style="745" customWidth="1"/>
    <col min="16114" max="16118" width="3.28515625" style="745" customWidth="1"/>
    <col min="16119" max="16119" width="1.7109375" style="745" customWidth="1"/>
    <col min="16120" max="16124" width="3.28515625" style="745" customWidth="1"/>
    <col min="16125" max="16130" width="9.140625" style="745" customWidth="1"/>
    <col min="16131" max="16131" width="1.7109375" style="745" customWidth="1"/>
    <col min="16132" max="16136" width="3.28515625" style="745" customWidth="1"/>
    <col min="16137" max="16137" width="1.7109375" style="745" customWidth="1"/>
    <col min="16138" max="16138" width="16.5703125" style="745" bestFit="1" customWidth="1"/>
    <col min="16139" max="16140" width="10.28515625" style="745" customWidth="1"/>
    <col min="16141" max="16141" width="18" style="745" bestFit="1" customWidth="1"/>
    <col min="16142" max="16384" width="9.140625" style="745"/>
  </cols>
  <sheetData>
    <row r="1" spans="1:29" ht="15" customHeight="1">
      <c r="A1" s="744" t="s">
        <v>1510</v>
      </c>
      <c r="B1" s="745"/>
      <c r="G1" s="747"/>
      <c r="Y1" s="748" t="s">
        <v>2341</v>
      </c>
      <c r="Z1" s="749"/>
      <c r="AA1" s="749"/>
      <c r="AB1" s="750"/>
      <c r="AC1" s="751"/>
    </row>
    <row r="2" spans="1:29" ht="9.1999999999999993" customHeight="1" thickBot="1">
      <c r="A2" s="745"/>
      <c r="B2" s="745"/>
      <c r="G2" s="747"/>
      <c r="Y2" s="752"/>
      <c r="Z2" s="753"/>
      <c r="AA2" s="753"/>
      <c r="AB2" s="754"/>
      <c r="AC2" s="751"/>
    </row>
    <row r="3" spans="1:29" ht="15" customHeight="1">
      <c r="A3" s="745" t="s">
        <v>1512</v>
      </c>
      <c r="B3" s="745"/>
      <c r="G3" s="747"/>
      <c r="AC3" s="751"/>
    </row>
    <row r="4" spans="1:29" ht="15" customHeight="1">
      <c r="A4" s="745" t="s">
        <v>1513</v>
      </c>
      <c r="B4" s="745"/>
      <c r="G4" s="747"/>
      <c r="AC4" s="751"/>
    </row>
    <row r="5" spans="1:29" ht="15" customHeight="1">
      <c r="A5" s="745"/>
      <c r="B5" s="745"/>
      <c r="G5" s="747"/>
      <c r="AC5" s="751"/>
    </row>
    <row r="6" spans="1:29" ht="76.5" customHeight="1">
      <c r="A6" s="755" t="s">
        <v>2342</v>
      </c>
      <c r="C6" s="757"/>
      <c r="D6" s="758"/>
      <c r="E6" s="757"/>
      <c r="F6" s="759"/>
      <c r="G6" s="759"/>
      <c r="H6" s="757"/>
      <c r="I6" s="757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51"/>
    </row>
    <row r="7" spans="1:29" ht="15" customHeight="1" thickBot="1">
      <c r="B7" s="745"/>
      <c r="C7" s="756"/>
      <c r="E7" s="756"/>
      <c r="F7" s="761"/>
      <c r="G7" s="761"/>
      <c r="H7" s="756"/>
      <c r="I7" s="756"/>
      <c r="J7" s="756"/>
      <c r="K7" s="756"/>
      <c r="L7" s="756"/>
      <c r="M7" s="756"/>
      <c r="N7" s="756"/>
      <c r="O7" s="756"/>
      <c r="P7" s="756"/>
      <c r="Q7" s="756"/>
      <c r="R7" s="756"/>
      <c r="S7" s="756"/>
      <c r="T7" s="756"/>
      <c r="U7" s="756"/>
      <c r="V7" s="756"/>
      <c r="W7" s="756"/>
      <c r="X7" s="756"/>
      <c r="Y7" s="756"/>
      <c r="Z7" s="756"/>
      <c r="AA7" s="756"/>
      <c r="AB7" s="756"/>
      <c r="AC7" s="751"/>
    </row>
    <row r="8" spans="1:29" ht="23.45" customHeight="1" thickBot="1">
      <c r="A8" s="1032" t="s">
        <v>1515</v>
      </c>
      <c r="B8" s="1033"/>
      <c r="C8" s="1033"/>
      <c r="D8" s="1033"/>
      <c r="E8" s="1033"/>
      <c r="F8" s="1033"/>
      <c r="G8" s="1033"/>
      <c r="H8" s="1033"/>
      <c r="I8" s="1034"/>
      <c r="J8" s="756"/>
      <c r="K8" s="762" t="s">
        <v>2343</v>
      </c>
      <c r="L8" s="763"/>
      <c r="M8" s="763"/>
      <c r="N8" s="763"/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763"/>
      <c r="Z8" s="763"/>
      <c r="AA8" s="763"/>
      <c r="AB8" s="764"/>
      <c r="AC8" s="751"/>
    </row>
    <row r="9" spans="1:29" ht="15" customHeight="1">
      <c r="A9" s="765"/>
      <c r="B9" s="766"/>
      <c r="C9" s="767"/>
      <c r="D9" s="766"/>
      <c r="E9" s="768"/>
      <c r="F9" s="768"/>
      <c r="G9" s="766"/>
      <c r="H9" s="766"/>
      <c r="I9" s="769"/>
      <c r="J9" s="756"/>
      <c r="K9" s="770"/>
      <c r="L9" s="766"/>
      <c r="M9" s="766"/>
      <c r="N9" s="766"/>
      <c r="O9" s="766"/>
      <c r="P9" s="766"/>
      <c r="Q9" s="766"/>
      <c r="R9" s="766"/>
      <c r="S9" s="766"/>
      <c r="T9" s="766"/>
      <c r="U9" s="766"/>
      <c r="V9" s="766"/>
      <c r="W9" s="766"/>
      <c r="X9" s="766"/>
      <c r="Y9" s="766"/>
      <c r="Z9" s="766"/>
      <c r="AA9" s="766"/>
      <c r="AB9" s="769"/>
      <c r="AC9" s="751"/>
    </row>
    <row r="10" spans="1:29" ht="15" customHeight="1">
      <c r="A10" s="771" t="s">
        <v>1516</v>
      </c>
      <c r="B10" s="772">
        <v>0</v>
      </c>
      <c r="C10" s="772">
        <v>60</v>
      </c>
      <c r="D10" s="771" t="s">
        <v>1517</v>
      </c>
      <c r="E10" s="773"/>
      <c r="F10" s="772">
        <v>9</v>
      </c>
      <c r="G10" s="772">
        <v>0</v>
      </c>
      <c r="H10" s="772">
        <v>1</v>
      </c>
      <c r="I10" s="774"/>
      <c r="J10" s="756"/>
      <c r="K10" s="775" t="s">
        <v>1518</v>
      </c>
      <c r="L10" s="776"/>
      <c r="M10" s="776"/>
      <c r="N10" s="776"/>
      <c r="O10" s="776"/>
      <c r="P10" s="777"/>
      <c r="Q10" s="777"/>
      <c r="R10" s="778">
        <v>2</v>
      </c>
      <c r="S10" s="778">
        <v>0</v>
      </c>
      <c r="T10" s="778">
        <v>1</v>
      </c>
      <c r="U10" s="778">
        <v>9</v>
      </c>
      <c r="V10" s="777"/>
      <c r="W10" s="777"/>
      <c r="X10" s="777"/>
      <c r="Y10" s="777"/>
      <c r="Z10" s="777"/>
      <c r="AA10" s="777"/>
      <c r="AB10" s="779"/>
      <c r="AC10" s="751"/>
    </row>
    <row r="11" spans="1:29">
      <c r="A11" s="780"/>
      <c r="C11" s="771"/>
      <c r="D11" s="756"/>
      <c r="E11" s="761"/>
      <c r="F11" s="761"/>
      <c r="G11" s="756"/>
      <c r="H11" s="756"/>
      <c r="I11" s="774"/>
      <c r="J11" s="756"/>
      <c r="K11" s="781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74"/>
      <c r="AC11" s="751"/>
    </row>
    <row r="12" spans="1:29" ht="15" customHeight="1">
      <c r="A12" s="780"/>
      <c r="C12" s="771"/>
      <c r="D12" s="756"/>
      <c r="E12" s="761"/>
      <c r="F12" s="761"/>
      <c r="G12" s="756"/>
      <c r="H12" s="756"/>
      <c r="I12" s="774"/>
      <c r="J12" s="756"/>
      <c r="K12" s="782" t="s">
        <v>1519</v>
      </c>
      <c r="L12" s="783"/>
      <c r="M12" s="783"/>
      <c r="N12" s="783"/>
      <c r="O12" s="783"/>
      <c r="P12" s="783"/>
      <c r="Q12" s="756">
        <v>1</v>
      </c>
      <c r="R12" s="772"/>
      <c r="S12" s="756"/>
      <c r="T12" s="756">
        <v>2</v>
      </c>
      <c r="U12" s="772"/>
      <c r="V12" s="756"/>
      <c r="W12" s="756">
        <v>3</v>
      </c>
      <c r="X12" s="772"/>
      <c r="Y12" s="756"/>
      <c r="Z12" s="756">
        <v>4</v>
      </c>
      <c r="AA12" s="772"/>
      <c r="AB12" s="774"/>
      <c r="AC12" s="751"/>
    </row>
    <row r="13" spans="1:29" ht="10.15" customHeight="1">
      <c r="A13" s="780"/>
      <c r="C13" s="771"/>
      <c r="D13" s="756"/>
      <c r="E13" s="761"/>
      <c r="F13" s="761"/>
      <c r="G13" s="756"/>
      <c r="H13" s="756"/>
      <c r="I13" s="774"/>
      <c r="J13" s="756"/>
      <c r="K13" s="781"/>
      <c r="L13" s="756"/>
      <c r="M13" s="756"/>
      <c r="N13" s="756"/>
      <c r="O13" s="756"/>
      <c r="P13" s="756"/>
      <c r="Q13" s="756"/>
      <c r="R13" s="756"/>
      <c r="S13" s="756"/>
      <c r="T13" s="756"/>
      <c r="U13" s="756"/>
      <c r="V13" s="756"/>
      <c r="W13" s="756"/>
      <c r="X13" s="756"/>
      <c r="Y13" s="756"/>
      <c r="Z13" s="756"/>
      <c r="AA13" s="756"/>
      <c r="AB13" s="774"/>
      <c r="AC13" s="751"/>
    </row>
    <row r="14" spans="1:29" ht="15" customHeight="1">
      <c r="A14" s="780"/>
      <c r="C14" s="771"/>
      <c r="D14" s="756"/>
      <c r="E14" s="761"/>
      <c r="F14" s="761"/>
      <c r="G14" s="756"/>
      <c r="H14" s="756"/>
      <c r="I14" s="774"/>
      <c r="J14" s="756"/>
      <c r="K14" s="782" t="s">
        <v>1520</v>
      </c>
      <c r="L14" s="783"/>
      <c r="M14" s="783"/>
      <c r="N14" s="783"/>
      <c r="O14" s="783"/>
      <c r="P14" s="783"/>
      <c r="Q14" s="756"/>
      <c r="R14" s="772"/>
      <c r="S14" s="756"/>
      <c r="T14" s="756"/>
      <c r="U14" s="783" t="s">
        <v>2344</v>
      </c>
      <c r="V14" s="784"/>
      <c r="W14" s="784"/>
      <c r="X14" s="784"/>
      <c r="Y14" s="784"/>
      <c r="Z14" s="785"/>
      <c r="AA14" s="772" t="s">
        <v>2123</v>
      </c>
      <c r="AB14" s="774"/>
      <c r="AC14" s="751"/>
    </row>
    <row r="15" spans="1:29" ht="15" customHeight="1" thickBot="1">
      <c r="A15" s="786"/>
      <c r="B15" s="787"/>
      <c r="C15" s="788"/>
      <c r="D15" s="787"/>
      <c r="E15" s="789"/>
      <c r="F15" s="789"/>
      <c r="G15" s="787"/>
      <c r="H15" s="787"/>
      <c r="I15" s="790"/>
      <c r="J15" s="756"/>
      <c r="K15" s="791"/>
      <c r="L15" s="787"/>
      <c r="M15" s="787"/>
      <c r="N15" s="787"/>
      <c r="O15" s="787"/>
      <c r="P15" s="787"/>
      <c r="Q15" s="787"/>
      <c r="R15" s="787"/>
      <c r="S15" s="787"/>
      <c r="T15" s="787"/>
      <c r="U15" s="787"/>
      <c r="V15" s="787"/>
      <c r="W15" s="787"/>
      <c r="X15" s="787"/>
      <c r="Y15" s="787"/>
      <c r="Z15" s="787"/>
      <c r="AA15" s="787"/>
      <c r="AB15" s="790"/>
      <c r="AC15" s="751"/>
    </row>
    <row r="16" spans="1:29" ht="7.5" customHeight="1">
      <c r="B16" s="745"/>
      <c r="C16" s="756"/>
      <c r="D16" s="771"/>
      <c r="E16" s="756"/>
      <c r="F16" s="761"/>
      <c r="G16" s="761"/>
      <c r="H16" s="756"/>
      <c r="I16" s="756"/>
      <c r="J16" s="756"/>
      <c r="K16" s="756"/>
      <c r="L16" s="756"/>
      <c r="M16" s="756"/>
      <c r="N16" s="756"/>
      <c r="O16" s="756"/>
      <c r="P16" s="756"/>
      <c r="Q16" s="756"/>
      <c r="R16" s="756"/>
      <c r="S16" s="756"/>
      <c r="T16" s="756"/>
      <c r="U16" s="756"/>
      <c r="V16" s="756"/>
      <c r="W16" s="756"/>
      <c r="X16" s="756"/>
      <c r="Y16" s="756"/>
      <c r="Z16" s="756"/>
      <c r="AA16" s="756"/>
      <c r="AB16" s="756"/>
      <c r="AC16" s="751"/>
    </row>
    <row r="17" spans="1:29" ht="7.5" customHeight="1">
      <c r="B17" s="745"/>
      <c r="C17" s="756"/>
      <c r="D17" s="771"/>
      <c r="E17" s="756"/>
      <c r="F17" s="761"/>
      <c r="G17" s="761"/>
      <c r="H17" s="756"/>
      <c r="I17" s="756"/>
      <c r="J17" s="756"/>
      <c r="K17" s="756"/>
      <c r="L17" s="756"/>
      <c r="M17" s="756"/>
      <c r="N17" s="756"/>
      <c r="O17" s="756"/>
      <c r="P17" s="756"/>
      <c r="Q17" s="756"/>
      <c r="R17" s="756"/>
      <c r="S17" s="756"/>
      <c r="T17" s="756"/>
      <c r="U17" s="756"/>
      <c r="V17" s="756"/>
      <c r="W17" s="756"/>
      <c r="X17" s="756"/>
      <c r="Y17" s="756"/>
      <c r="Z17" s="756"/>
      <c r="AA17" s="756"/>
      <c r="AB17" s="756"/>
      <c r="AC17" s="751"/>
    </row>
    <row r="18" spans="1:29" ht="7.5" customHeight="1">
      <c r="B18" s="745"/>
      <c r="C18" s="756"/>
      <c r="D18" s="771"/>
      <c r="E18" s="756"/>
      <c r="F18" s="761"/>
      <c r="G18" s="761"/>
      <c r="H18" s="756"/>
      <c r="I18" s="756"/>
      <c r="J18" s="756"/>
      <c r="K18" s="756"/>
      <c r="L18" s="756"/>
      <c r="M18" s="756"/>
      <c r="N18" s="756"/>
      <c r="O18" s="756"/>
      <c r="P18" s="756"/>
      <c r="Q18" s="756"/>
      <c r="R18" s="756"/>
      <c r="S18" s="756"/>
      <c r="T18" s="756"/>
      <c r="U18" s="756"/>
      <c r="V18" s="756"/>
      <c r="W18" s="756"/>
      <c r="X18" s="756"/>
      <c r="Y18" s="756"/>
      <c r="Z18" s="756"/>
      <c r="AA18" s="756"/>
      <c r="AB18" s="756"/>
      <c r="AC18" s="751"/>
    </row>
    <row r="19" spans="1:29" ht="7.5" customHeight="1" thickBot="1">
      <c r="B19" s="745"/>
      <c r="C19" s="756"/>
      <c r="D19" s="771"/>
      <c r="E19" s="756"/>
      <c r="F19" s="761"/>
      <c r="G19" s="761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56"/>
      <c r="V19" s="756"/>
      <c r="W19" s="756"/>
      <c r="X19" s="756"/>
      <c r="Y19" s="756"/>
      <c r="Z19" s="756"/>
      <c r="AA19" s="756"/>
      <c r="AB19" s="756"/>
      <c r="AC19" s="751"/>
    </row>
    <row r="20" spans="1:29" ht="23.45" customHeight="1" thickBot="1">
      <c r="A20" s="1032" t="s">
        <v>1521</v>
      </c>
      <c r="B20" s="1033"/>
      <c r="C20" s="1033"/>
      <c r="D20" s="1033"/>
      <c r="E20" s="1033"/>
      <c r="F20" s="1033"/>
      <c r="G20" s="1033"/>
      <c r="H20" s="1033"/>
      <c r="I20" s="1033"/>
      <c r="J20" s="1033"/>
      <c r="K20" s="1033"/>
      <c r="L20" s="1033"/>
      <c r="M20" s="1033"/>
      <c r="N20" s="1033"/>
      <c r="O20" s="1033"/>
      <c r="P20" s="1033"/>
      <c r="Q20" s="1033"/>
      <c r="R20" s="1033"/>
      <c r="S20" s="1033"/>
      <c r="T20" s="1033"/>
      <c r="U20" s="1033"/>
      <c r="V20" s="1033"/>
      <c r="W20" s="1033"/>
      <c r="X20" s="1033"/>
      <c r="Y20" s="1033"/>
      <c r="Z20" s="1033"/>
      <c r="AA20" s="1033"/>
      <c r="AB20" s="1034"/>
      <c r="AC20" s="751"/>
    </row>
    <row r="21" spans="1:29" ht="15" customHeight="1">
      <c r="A21" s="792"/>
      <c r="B21" s="793"/>
      <c r="C21" s="794"/>
      <c r="D21" s="795"/>
      <c r="E21" s="794"/>
      <c r="F21" s="796"/>
      <c r="G21" s="759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97"/>
      <c r="AC21" s="751"/>
    </row>
    <row r="22" spans="1:29" ht="15" customHeight="1">
      <c r="A22" s="781"/>
      <c r="C22" s="756"/>
      <c r="D22" s="756"/>
      <c r="E22" s="784"/>
      <c r="F22" s="756"/>
      <c r="G22" s="747"/>
      <c r="I22" s="784" t="s">
        <v>1522</v>
      </c>
      <c r="J22" s="772" t="s">
        <v>2123</v>
      </c>
      <c r="K22" s="756"/>
      <c r="L22" s="756"/>
      <c r="M22" s="784" t="s">
        <v>1523</v>
      </c>
      <c r="N22" s="772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74"/>
      <c r="AC22" s="751"/>
    </row>
    <row r="23" spans="1:29" ht="15" customHeight="1" thickBot="1">
      <c r="A23" s="791"/>
      <c r="B23" s="787"/>
      <c r="C23" s="787"/>
      <c r="D23" s="788"/>
      <c r="E23" s="787"/>
      <c r="F23" s="789"/>
      <c r="G23" s="789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90"/>
      <c r="AC23" s="751"/>
    </row>
    <row r="24" spans="1:29" ht="7.5" customHeight="1">
      <c r="C24" s="756"/>
      <c r="D24" s="771"/>
      <c r="E24" s="766"/>
      <c r="F24" s="768"/>
      <c r="G24" s="768"/>
      <c r="H24" s="766"/>
      <c r="I24" s="766"/>
      <c r="J24" s="766"/>
      <c r="K24" s="766"/>
      <c r="L24" s="766"/>
      <c r="M24" s="766"/>
      <c r="N24" s="766"/>
      <c r="O24" s="766"/>
      <c r="P24" s="766"/>
      <c r="Q24" s="766"/>
      <c r="R24" s="766"/>
      <c r="S24" s="766"/>
      <c r="T24" s="766"/>
      <c r="U24" s="766"/>
      <c r="V24" s="766"/>
      <c r="W24" s="766"/>
      <c r="X24" s="766"/>
      <c r="Y24" s="766"/>
      <c r="Z24" s="766"/>
      <c r="AA24" s="766"/>
      <c r="AB24" s="766"/>
      <c r="AC24" s="751"/>
    </row>
    <row r="25" spans="1:29" ht="7.5" customHeight="1">
      <c r="C25" s="756"/>
      <c r="D25" s="771"/>
      <c r="E25" s="756"/>
      <c r="F25" s="761"/>
      <c r="G25" s="761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1"/>
    </row>
    <row r="26" spans="1:29" ht="7.5" customHeight="1">
      <c r="C26" s="756"/>
      <c r="D26" s="771"/>
      <c r="E26" s="756"/>
      <c r="F26" s="761"/>
      <c r="G26" s="761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1"/>
    </row>
    <row r="27" spans="1:29" ht="7.5" customHeight="1">
      <c r="C27" s="756"/>
      <c r="D27" s="771"/>
      <c r="E27" s="756"/>
      <c r="F27" s="761"/>
      <c r="G27" s="761"/>
      <c r="H27" s="756"/>
      <c r="I27" s="756"/>
      <c r="J27" s="756"/>
      <c r="K27" s="756"/>
      <c r="L27" s="756"/>
      <c r="M27" s="756"/>
      <c r="N27" s="756"/>
      <c r="O27" s="756"/>
      <c r="P27" s="756"/>
      <c r="Q27" s="756"/>
      <c r="R27" s="756"/>
      <c r="S27" s="756"/>
      <c r="T27" s="756"/>
      <c r="U27" s="756"/>
      <c r="V27" s="756"/>
      <c r="W27" s="756"/>
      <c r="X27" s="756"/>
      <c r="Y27" s="756"/>
      <c r="Z27" s="756"/>
      <c r="AA27" s="756"/>
      <c r="AB27" s="756"/>
      <c r="AC27" s="751"/>
    </row>
    <row r="28" spans="1:29" ht="21.75" customHeight="1" thickBot="1">
      <c r="A28" s="757"/>
      <c r="B28" s="757"/>
      <c r="C28" s="757"/>
      <c r="D28" s="771" t="s">
        <v>2345</v>
      </c>
      <c r="E28" s="757"/>
      <c r="F28" s="759"/>
      <c r="G28" s="759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7"/>
      <c r="W28" s="757"/>
      <c r="Y28" s="756"/>
      <c r="Z28" s="756"/>
      <c r="AA28" s="756"/>
      <c r="AB28" s="756"/>
    </row>
    <row r="29" spans="1:29" ht="29.25" thickBot="1">
      <c r="A29" s="910" t="s">
        <v>1524</v>
      </c>
      <c r="B29" s="798" t="s">
        <v>1525</v>
      </c>
      <c r="C29" s="799" t="s">
        <v>1526</v>
      </c>
      <c r="D29" s="800" t="s">
        <v>2346</v>
      </c>
      <c r="E29" s="800" t="s">
        <v>2347</v>
      </c>
      <c r="F29" s="801"/>
      <c r="G29" s="802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</row>
    <row r="30" spans="1:29" s="809" customFormat="1" ht="15">
      <c r="A30" s="911"/>
      <c r="B30" s="804" t="s">
        <v>2348</v>
      </c>
      <c r="C30" s="805" t="s">
        <v>2349</v>
      </c>
      <c r="D30" s="806">
        <f>+D31+D58+D95</f>
        <v>41895244</v>
      </c>
      <c r="E30" s="806">
        <f>+E31+E58+E95</f>
        <v>41775144</v>
      </c>
      <c r="F30" s="807"/>
      <c r="G30" s="808"/>
    </row>
    <row r="31" spans="1:29" s="809" customFormat="1" ht="15">
      <c r="A31" s="912"/>
      <c r="B31" s="810" t="s">
        <v>2350</v>
      </c>
      <c r="C31" s="811" t="s">
        <v>2351</v>
      </c>
      <c r="D31" s="812">
        <f>+D32+D35+D38+D43+D44-D53</f>
        <v>8509</v>
      </c>
      <c r="E31" s="812">
        <f>+E32+E35+E38+E43+E44-E53</f>
        <v>823</v>
      </c>
      <c r="F31" s="61"/>
      <c r="G31" s="808"/>
    </row>
    <row r="32" spans="1:29" s="816" customFormat="1" ht="15">
      <c r="A32" s="913"/>
      <c r="B32" s="813" t="s">
        <v>2352</v>
      </c>
      <c r="C32" s="814" t="s">
        <v>2353</v>
      </c>
      <c r="D32" s="815">
        <f>+D33-D34</f>
        <v>0</v>
      </c>
      <c r="E32" s="815">
        <f>+E33-E34</f>
        <v>0</v>
      </c>
      <c r="F32" s="807"/>
      <c r="G32" s="808"/>
      <c r="J32" s="809"/>
      <c r="K32" s="809"/>
    </row>
    <row r="33" spans="1:11" s="821" customFormat="1" ht="15">
      <c r="A33" s="914"/>
      <c r="B33" s="817" t="s">
        <v>2354</v>
      </c>
      <c r="C33" s="818" t="s">
        <v>2355</v>
      </c>
      <c r="D33" s="819">
        <f>+'Alimentazione SP A'!H4</f>
        <v>0</v>
      </c>
      <c r="E33" s="819">
        <f>+'Alimentazione SP A'!I4</f>
        <v>0</v>
      </c>
      <c r="F33" s="807"/>
      <c r="G33" s="820"/>
      <c r="J33" s="809"/>
      <c r="K33" s="809"/>
    </row>
    <row r="34" spans="1:11" s="821" customFormat="1" ht="15">
      <c r="A34" s="914"/>
      <c r="B34" s="817" t="s">
        <v>2356</v>
      </c>
      <c r="C34" s="818" t="s">
        <v>2357</v>
      </c>
      <c r="D34" s="819">
        <f>+'Alimentazione SP P'!H33</f>
        <v>0</v>
      </c>
      <c r="E34" s="819">
        <f>+'Alimentazione SP P'!I33</f>
        <v>0</v>
      </c>
      <c r="F34" s="807"/>
      <c r="G34" s="820"/>
      <c r="J34" s="809"/>
      <c r="K34" s="809"/>
    </row>
    <row r="35" spans="1:11" s="821" customFormat="1" ht="15">
      <c r="A35" s="915"/>
      <c r="B35" s="813" t="s">
        <v>2358</v>
      </c>
      <c r="C35" s="814" t="s">
        <v>2359</v>
      </c>
      <c r="D35" s="815">
        <f>+D36-D37</f>
        <v>0</v>
      </c>
      <c r="E35" s="815">
        <f>+E36-E37</f>
        <v>0</v>
      </c>
      <c r="F35" s="807"/>
      <c r="G35" s="820"/>
      <c r="J35" s="809"/>
      <c r="K35" s="809"/>
    </row>
    <row r="36" spans="1:11" s="821" customFormat="1" ht="15">
      <c r="A36" s="914"/>
      <c r="B36" s="817" t="s">
        <v>2360</v>
      </c>
      <c r="C36" s="818" t="s">
        <v>2361</v>
      </c>
      <c r="D36" s="819">
        <f>+'Alimentazione SP A'!H5</f>
        <v>0</v>
      </c>
      <c r="E36" s="819">
        <f>+'Alimentazione SP A'!I5</f>
        <v>0</v>
      </c>
      <c r="F36" s="807"/>
      <c r="G36" s="820"/>
      <c r="J36" s="809"/>
      <c r="K36" s="809"/>
    </row>
    <row r="37" spans="1:11" s="821" customFormat="1" ht="15">
      <c r="A37" s="914"/>
      <c r="B37" s="817" t="s">
        <v>2362</v>
      </c>
      <c r="C37" s="818" t="s">
        <v>2363</v>
      </c>
      <c r="D37" s="819">
        <f>+'Alimentazione SP P'!H34</f>
        <v>0</v>
      </c>
      <c r="E37" s="819">
        <f>+'Alimentazione SP P'!I34</f>
        <v>0</v>
      </c>
      <c r="F37" s="807"/>
      <c r="G37" s="820"/>
      <c r="J37" s="809"/>
      <c r="K37" s="809"/>
    </row>
    <row r="38" spans="1:11" s="821" customFormat="1" ht="28.5">
      <c r="A38" s="915"/>
      <c r="B38" s="813" t="s">
        <v>2364</v>
      </c>
      <c r="C38" s="814" t="s">
        <v>2365</v>
      </c>
      <c r="D38" s="815">
        <f>+D39-D40+D41-D42</f>
        <v>0</v>
      </c>
      <c r="E38" s="815">
        <f>+E39-E40+E41-E42</f>
        <v>0</v>
      </c>
      <c r="F38" s="807"/>
      <c r="G38" s="820"/>
      <c r="J38" s="809"/>
      <c r="K38" s="809"/>
    </row>
    <row r="39" spans="1:11" s="821" customFormat="1" ht="28.5">
      <c r="A39" s="914"/>
      <c r="B39" s="817" t="s">
        <v>2366</v>
      </c>
      <c r="C39" s="818" t="s">
        <v>2367</v>
      </c>
      <c r="D39" s="819">
        <f>+'Alimentazione SP A'!H7</f>
        <v>0</v>
      </c>
      <c r="E39" s="819">
        <f>+'Alimentazione SP A'!I7</f>
        <v>0</v>
      </c>
      <c r="F39" s="807"/>
      <c r="G39" s="820"/>
      <c r="J39" s="809"/>
      <c r="K39" s="809"/>
    </row>
    <row r="40" spans="1:11" s="821" customFormat="1" ht="28.5">
      <c r="A40" s="914"/>
      <c r="B40" s="817" t="s">
        <v>2368</v>
      </c>
      <c r="C40" s="818" t="s">
        <v>2369</v>
      </c>
      <c r="D40" s="819">
        <f>+'Alimentazione SP P'!H35</f>
        <v>0</v>
      </c>
      <c r="E40" s="819">
        <f>+'Alimentazione SP P'!I35</f>
        <v>0</v>
      </c>
      <c r="F40" s="807"/>
      <c r="G40" s="820"/>
      <c r="J40" s="809"/>
      <c r="K40" s="809"/>
    </row>
    <row r="41" spans="1:11" s="821" customFormat="1" ht="15">
      <c r="A41" s="914"/>
      <c r="B41" s="817" t="s">
        <v>2370</v>
      </c>
      <c r="C41" s="818" t="s">
        <v>2371</v>
      </c>
      <c r="D41" s="819">
        <f>+'Alimentazione SP A'!H8</f>
        <v>0</v>
      </c>
      <c r="E41" s="819">
        <f>+'Alimentazione SP A'!I8</f>
        <v>0</v>
      </c>
      <c r="F41" s="807"/>
      <c r="G41" s="820"/>
      <c r="J41" s="809"/>
      <c r="K41" s="809"/>
    </row>
    <row r="42" spans="1:11" s="821" customFormat="1" ht="28.5">
      <c r="A42" s="914"/>
      <c r="B42" s="817" t="s">
        <v>2372</v>
      </c>
      <c r="C42" s="818" t="s">
        <v>2373</v>
      </c>
      <c r="D42" s="819">
        <f>+'Alimentazione SP P'!H36</f>
        <v>0</v>
      </c>
      <c r="E42" s="819">
        <f>+'Alimentazione SP P'!I36</f>
        <v>0</v>
      </c>
      <c r="F42" s="807"/>
      <c r="G42" s="820"/>
      <c r="J42" s="809"/>
      <c r="K42" s="809"/>
    </row>
    <row r="43" spans="1:11" s="821" customFormat="1" ht="15">
      <c r="A43" s="914"/>
      <c r="B43" s="822" t="s">
        <v>2374</v>
      </c>
      <c r="C43" s="823" t="s">
        <v>2375</v>
      </c>
      <c r="D43" s="819">
        <f>+'Alimentazione SP A'!H9</f>
        <v>0</v>
      </c>
      <c r="E43" s="819">
        <f>+'Alimentazione SP A'!I9</f>
        <v>0</v>
      </c>
      <c r="F43" s="807"/>
      <c r="G43" s="820"/>
      <c r="J43" s="809"/>
      <c r="K43" s="809"/>
    </row>
    <row r="44" spans="1:11" s="821" customFormat="1" ht="15">
      <c r="A44" s="915"/>
      <c r="B44" s="813" t="s">
        <v>2376</v>
      </c>
      <c r="C44" s="814" t="s">
        <v>2377</v>
      </c>
      <c r="D44" s="815">
        <f>+D45-D46+D47-D48+D49-D50+D51-D52</f>
        <v>8509</v>
      </c>
      <c r="E44" s="815">
        <f>+E45-E46+E47-E48+E49-E50+E51-E52</f>
        <v>823</v>
      </c>
      <c r="F44" s="807"/>
      <c r="G44" s="820"/>
      <c r="J44" s="809"/>
      <c r="K44" s="809"/>
    </row>
    <row r="45" spans="1:11" s="821" customFormat="1" ht="15">
      <c r="A45" s="914"/>
      <c r="B45" s="817" t="s">
        <v>2378</v>
      </c>
      <c r="C45" s="818" t="s">
        <v>2379</v>
      </c>
      <c r="D45" s="819">
        <f>+'Alimentazione SP A'!H11</f>
        <v>232365</v>
      </c>
      <c r="E45" s="819">
        <f>+'Alimentazione SP A'!I11</f>
        <v>223825</v>
      </c>
      <c r="F45" s="807"/>
      <c r="G45" s="820"/>
      <c r="J45" s="809"/>
      <c r="K45" s="809"/>
    </row>
    <row r="46" spans="1:11" s="821" customFormat="1" ht="15">
      <c r="A46" s="914"/>
      <c r="B46" s="817" t="s">
        <v>2380</v>
      </c>
      <c r="C46" s="818" t="s">
        <v>2381</v>
      </c>
      <c r="D46" s="819">
        <f>+'Alimentazione SP P'!H37</f>
        <v>223856</v>
      </c>
      <c r="E46" s="819">
        <f>+'Alimentazione SP P'!I37</f>
        <v>223002</v>
      </c>
      <c r="F46" s="807"/>
      <c r="G46" s="820"/>
      <c r="J46" s="809"/>
      <c r="K46" s="809"/>
    </row>
    <row r="47" spans="1:11" s="821" customFormat="1" ht="15">
      <c r="A47" s="914"/>
      <c r="B47" s="817" t="s">
        <v>2382</v>
      </c>
      <c r="C47" s="818" t="s">
        <v>2383</v>
      </c>
      <c r="D47" s="819">
        <f>+'Alimentazione SP A'!H12</f>
        <v>39838</v>
      </c>
      <c r="E47" s="819">
        <f>+'Alimentazione SP A'!I12</f>
        <v>39838</v>
      </c>
      <c r="F47" s="807"/>
      <c r="G47" s="820"/>
      <c r="J47" s="809"/>
      <c r="K47" s="809"/>
    </row>
    <row r="48" spans="1:11" s="821" customFormat="1" ht="15">
      <c r="A48" s="914"/>
      <c r="B48" s="817" t="s">
        <v>2384</v>
      </c>
      <c r="C48" s="818" t="s">
        <v>2385</v>
      </c>
      <c r="D48" s="819">
        <f>+'Alimentazione SP P'!H38</f>
        <v>39838</v>
      </c>
      <c r="E48" s="819">
        <f>+'Alimentazione SP P'!I38</f>
        <v>39838</v>
      </c>
      <c r="F48" s="807"/>
      <c r="G48" s="820"/>
      <c r="J48" s="809"/>
      <c r="K48" s="809"/>
    </row>
    <row r="49" spans="1:11" s="821" customFormat="1" ht="15">
      <c r="A49" s="914"/>
      <c r="B49" s="817" t="s">
        <v>2386</v>
      </c>
      <c r="C49" s="818" t="s">
        <v>2387</v>
      </c>
      <c r="D49" s="819">
        <f>+'Alimentazione SP A'!H13</f>
        <v>0</v>
      </c>
      <c r="E49" s="819">
        <f>+'Alimentazione SP A'!I13</f>
        <v>0</v>
      </c>
      <c r="F49" s="807"/>
      <c r="G49" s="820"/>
      <c r="J49" s="809"/>
      <c r="K49" s="809"/>
    </row>
    <row r="50" spans="1:11" s="821" customFormat="1" ht="15">
      <c r="A50" s="914"/>
      <c r="B50" s="817" t="s">
        <v>2388</v>
      </c>
      <c r="C50" s="818" t="s">
        <v>2389</v>
      </c>
      <c r="D50" s="819">
        <f>+'Alimentazione SP P'!H39</f>
        <v>0</v>
      </c>
      <c r="E50" s="819">
        <f>+'Alimentazione SP P'!I39</f>
        <v>0</v>
      </c>
      <c r="F50" s="807"/>
      <c r="G50" s="820"/>
      <c r="J50" s="809"/>
      <c r="K50" s="809"/>
    </row>
    <row r="51" spans="1:11" s="821" customFormat="1" ht="15">
      <c r="A51" s="914"/>
      <c r="B51" s="817" t="s">
        <v>2390</v>
      </c>
      <c r="C51" s="818" t="s">
        <v>2391</v>
      </c>
      <c r="D51" s="819">
        <f>+'Alimentazione SP A'!H14</f>
        <v>0</v>
      </c>
      <c r="E51" s="819">
        <f>+'Alimentazione SP A'!I14</f>
        <v>0</v>
      </c>
      <c r="F51" s="807"/>
      <c r="G51" s="820"/>
      <c r="J51" s="809"/>
      <c r="K51" s="809"/>
    </row>
    <row r="52" spans="1:11" s="821" customFormat="1" ht="15">
      <c r="A52" s="914"/>
      <c r="B52" s="817" t="s">
        <v>2392</v>
      </c>
      <c r="C52" s="818" t="s">
        <v>2393</v>
      </c>
      <c r="D52" s="819">
        <f>+'Alimentazione SP P'!H40</f>
        <v>0</v>
      </c>
      <c r="E52" s="819">
        <f>+'Alimentazione SP P'!I40</f>
        <v>0</v>
      </c>
      <c r="F52" s="807"/>
      <c r="G52" s="820"/>
      <c r="J52" s="809"/>
      <c r="K52" s="809"/>
    </row>
    <row r="53" spans="1:11" s="821" customFormat="1" ht="15">
      <c r="A53" s="915"/>
      <c r="B53" s="813" t="s">
        <v>2394</v>
      </c>
      <c r="C53" s="814" t="s">
        <v>2395</v>
      </c>
      <c r="D53" s="815">
        <f>SUM(D54:D57)</f>
        <v>0</v>
      </c>
      <c r="E53" s="815">
        <f>SUM(E54:E57)</f>
        <v>0</v>
      </c>
      <c r="F53" s="807"/>
      <c r="G53" s="820"/>
      <c r="J53" s="809"/>
      <c r="K53" s="809"/>
    </row>
    <row r="54" spans="1:11" s="821" customFormat="1" ht="15">
      <c r="A54" s="916"/>
      <c r="B54" s="817" t="s">
        <v>2396</v>
      </c>
      <c r="C54" s="818" t="s">
        <v>2397</v>
      </c>
      <c r="D54" s="819">
        <f>+'Alimentazione SP P'!H50</f>
        <v>0</v>
      </c>
      <c r="E54" s="819">
        <f>+'Alimentazione SP P'!I50</f>
        <v>0</v>
      </c>
      <c r="F54" s="807"/>
      <c r="G54" s="820"/>
      <c r="J54" s="809"/>
      <c r="K54" s="809"/>
    </row>
    <row r="55" spans="1:11" s="821" customFormat="1" ht="15">
      <c r="A55" s="914"/>
      <c r="B55" s="817" t="s">
        <v>2398</v>
      </c>
      <c r="C55" s="818" t="s">
        <v>2399</v>
      </c>
      <c r="D55" s="819">
        <f>+'Alimentazione SP P'!H51</f>
        <v>0</v>
      </c>
      <c r="E55" s="819">
        <f>+'Alimentazione SP P'!I51</f>
        <v>0</v>
      </c>
      <c r="F55" s="807"/>
      <c r="G55" s="820"/>
      <c r="J55" s="809"/>
      <c r="K55" s="809"/>
    </row>
    <row r="56" spans="1:11" s="821" customFormat="1" ht="28.5">
      <c r="A56" s="914"/>
      <c r="B56" s="817" t="s">
        <v>2400</v>
      </c>
      <c r="C56" s="818" t="s">
        <v>2401</v>
      </c>
      <c r="D56" s="819">
        <f>+'Alimentazione SP P'!H52</f>
        <v>0</v>
      </c>
      <c r="E56" s="819">
        <f>+'Alimentazione SP P'!I52</f>
        <v>0</v>
      </c>
      <c r="F56" s="807"/>
      <c r="G56" s="820"/>
      <c r="J56" s="809"/>
      <c r="K56" s="809"/>
    </row>
    <row r="57" spans="1:11" s="821" customFormat="1" ht="15.75" thickBot="1">
      <c r="A57" s="917"/>
      <c r="B57" s="824" t="s">
        <v>2402</v>
      </c>
      <c r="C57" s="825" t="s">
        <v>2403</v>
      </c>
      <c r="D57" s="819">
        <f>+'Alimentazione SP P'!H53</f>
        <v>0</v>
      </c>
      <c r="E57" s="819">
        <f>+'Alimentazione SP P'!I53</f>
        <v>0</v>
      </c>
      <c r="F57" s="807"/>
      <c r="G57" s="820"/>
      <c r="J57" s="809"/>
      <c r="K57" s="809"/>
    </row>
    <row r="58" spans="1:11" s="821" customFormat="1" ht="15">
      <c r="A58" s="918"/>
      <c r="B58" s="826" t="s">
        <v>2404</v>
      </c>
      <c r="C58" s="827" t="s">
        <v>2405</v>
      </c>
      <c r="D58" s="828">
        <f>+D59+D62+D69+D72+D75+D78+D81+D82+D85-D86</f>
        <v>25407403</v>
      </c>
      <c r="E58" s="828">
        <f>+E59+E62+E69+E72+E75+E78+E81+E82+E85-E86</f>
        <v>25603593</v>
      </c>
      <c r="F58" s="61"/>
      <c r="G58" s="808"/>
      <c r="J58" s="809"/>
      <c r="K58" s="809"/>
    </row>
    <row r="59" spans="1:11" s="821" customFormat="1" ht="15">
      <c r="A59" s="915"/>
      <c r="B59" s="813" t="s">
        <v>2406</v>
      </c>
      <c r="C59" s="814" t="s">
        <v>2407</v>
      </c>
      <c r="D59" s="815">
        <f>+D60+D61</f>
        <v>0</v>
      </c>
      <c r="E59" s="815">
        <f>+E60+E61</f>
        <v>0</v>
      </c>
      <c r="F59" s="807"/>
      <c r="G59" s="808"/>
      <c r="J59" s="809"/>
      <c r="K59" s="809"/>
    </row>
    <row r="60" spans="1:11" s="821" customFormat="1" ht="15">
      <c r="A60" s="914"/>
      <c r="B60" s="817" t="s">
        <v>2408</v>
      </c>
      <c r="C60" s="818" t="s">
        <v>2409</v>
      </c>
      <c r="D60" s="819">
        <f>+'Alimentazione SP A'!H17</f>
        <v>0</v>
      </c>
      <c r="E60" s="819">
        <f>+'Alimentazione SP A'!I17</f>
        <v>0</v>
      </c>
      <c r="F60" s="807"/>
      <c r="G60" s="820"/>
      <c r="J60" s="809"/>
      <c r="K60" s="809"/>
    </row>
    <row r="61" spans="1:11" s="821" customFormat="1" ht="15">
      <c r="A61" s="914"/>
      <c r="B61" s="817" t="s">
        <v>2410</v>
      </c>
      <c r="C61" s="818" t="s">
        <v>2411</v>
      </c>
      <c r="D61" s="819">
        <f>+'Alimentazione SP A'!H18</f>
        <v>0</v>
      </c>
      <c r="E61" s="819">
        <f>+'Alimentazione SP A'!I18</f>
        <v>0</v>
      </c>
      <c r="F61" s="807"/>
      <c r="G61" s="820"/>
      <c r="J61" s="809"/>
      <c r="K61" s="809"/>
    </row>
    <row r="62" spans="1:11" s="821" customFormat="1" ht="15">
      <c r="A62" s="915"/>
      <c r="B62" s="813" t="s">
        <v>2412</v>
      </c>
      <c r="C62" s="814" t="s">
        <v>2413</v>
      </c>
      <c r="D62" s="815">
        <f>+D63+D66</f>
        <v>16294852</v>
      </c>
      <c r="E62" s="815">
        <f>+E63+E66</f>
        <v>17092092</v>
      </c>
      <c r="F62" s="807"/>
      <c r="G62" s="820"/>
      <c r="J62" s="809"/>
      <c r="K62" s="809"/>
    </row>
    <row r="63" spans="1:11" s="821" customFormat="1" ht="15">
      <c r="A63" s="914"/>
      <c r="B63" s="817" t="s">
        <v>2414</v>
      </c>
      <c r="C63" s="818" t="s">
        <v>2415</v>
      </c>
      <c r="D63" s="819">
        <f>+D64-D65</f>
        <v>901283</v>
      </c>
      <c r="E63" s="819">
        <f>+E64-E65</f>
        <v>948991</v>
      </c>
      <c r="F63" s="807"/>
      <c r="G63" s="820"/>
      <c r="J63" s="809"/>
      <c r="K63" s="809"/>
    </row>
    <row r="64" spans="1:11" s="821" customFormat="1" ht="15">
      <c r="A64" s="914"/>
      <c r="B64" s="817" t="s">
        <v>2416</v>
      </c>
      <c r="C64" s="818" t="s">
        <v>2417</v>
      </c>
      <c r="D64" s="819">
        <f>+'Alimentazione SP A'!H20</f>
        <v>1590247</v>
      </c>
      <c r="E64" s="819">
        <f>+'Alimentazione SP A'!I20</f>
        <v>1590247</v>
      </c>
      <c r="F64" s="807"/>
      <c r="G64" s="820"/>
      <c r="J64" s="809"/>
      <c r="K64" s="809"/>
    </row>
    <row r="65" spans="1:11" s="821" customFormat="1" ht="15">
      <c r="A65" s="914"/>
      <c r="B65" s="817" t="s">
        <v>2418</v>
      </c>
      <c r="C65" s="818" t="s">
        <v>2419</v>
      </c>
      <c r="D65" s="819">
        <f>+'Alimentazione SP P'!H42</f>
        <v>688964</v>
      </c>
      <c r="E65" s="819">
        <f>+'Alimentazione SP P'!I42</f>
        <v>641256</v>
      </c>
      <c r="F65" s="807"/>
      <c r="G65" s="820"/>
      <c r="J65" s="809"/>
      <c r="K65" s="809"/>
    </row>
    <row r="66" spans="1:11" s="821" customFormat="1" ht="15">
      <c r="A66" s="914"/>
      <c r="B66" s="817" t="s">
        <v>2420</v>
      </c>
      <c r="C66" s="818" t="s">
        <v>2421</v>
      </c>
      <c r="D66" s="819">
        <f>+D67-D68</f>
        <v>15393569</v>
      </c>
      <c r="E66" s="819">
        <f>+E67-E68</f>
        <v>16143101</v>
      </c>
      <c r="F66" s="807"/>
      <c r="G66" s="820"/>
      <c r="J66" s="809"/>
      <c r="K66" s="809"/>
    </row>
    <row r="67" spans="1:11" s="821" customFormat="1" ht="15">
      <c r="A67" s="914"/>
      <c r="B67" s="817" t="s">
        <v>2422</v>
      </c>
      <c r="C67" s="818" t="s">
        <v>2423</v>
      </c>
      <c r="D67" s="819">
        <f>+'Alimentazione SP A'!H21</f>
        <v>25043367</v>
      </c>
      <c r="E67" s="819">
        <f>+'Alimentazione SP A'!I21</f>
        <v>25041598</v>
      </c>
      <c r="F67" s="807"/>
      <c r="G67" s="820"/>
      <c r="J67" s="809"/>
      <c r="K67" s="809"/>
    </row>
    <row r="68" spans="1:11" s="821" customFormat="1" ht="15">
      <c r="A68" s="914"/>
      <c r="B68" s="817" t="s">
        <v>2424</v>
      </c>
      <c r="C68" s="818" t="s">
        <v>2425</v>
      </c>
      <c r="D68" s="819">
        <f>+'Alimentazione SP P'!H43</f>
        <v>9649798</v>
      </c>
      <c r="E68" s="819">
        <f>+'Alimentazione SP P'!I43</f>
        <v>8898497</v>
      </c>
      <c r="F68" s="807"/>
      <c r="G68" s="820"/>
      <c r="J68" s="809"/>
      <c r="K68" s="809"/>
    </row>
    <row r="69" spans="1:11" s="821" customFormat="1" ht="15">
      <c r="A69" s="915"/>
      <c r="B69" s="813" t="s">
        <v>2426</v>
      </c>
      <c r="C69" s="814" t="s">
        <v>2427</v>
      </c>
      <c r="D69" s="815">
        <f>+D70-D71</f>
        <v>1023</v>
      </c>
      <c r="E69" s="815">
        <f>+E70-E71</f>
        <v>1250</v>
      </c>
      <c r="F69" s="807"/>
      <c r="G69" s="820"/>
      <c r="J69" s="809"/>
      <c r="K69" s="809"/>
    </row>
    <row r="70" spans="1:11" s="821" customFormat="1" ht="15">
      <c r="A70" s="914"/>
      <c r="B70" s="817" t="s">
        <v>2428</v>
      </c>
      <c r="C70" s="818" t="s">
        <v>2429</v>
      </c>
      <c r="D70" s="819">
        <f>+'Alimentazione SP A'!H22</f>
        <v>3142568</v>
      </c>
      <c r="E70" s="819">
        <f>+'Alimentazione SP A'!I22</f>
        <v>3142568</v>
      </c>
      <c r="F70" s="807"/>
      <c r="G70" s="820"/>
      <c r="J70" s="809"/>
      <c r="K70" s="809"/>
    </row>
    <row r="71" spans="1:11" s="821" customFormat="1" ht="15">
      <c r="A71" s="914"/>
      <c r="B71" s="817" t="s">
        <v>2430</v>
      </c>
      <c r="C71" s="818" t="s">
        <v>2431</v>
      </c>
      <c r="D71" s="819">
        <f>+'Alimentazione SP P'!H44</f>
        <v>3141545</v>
      </c>
      <c r="E71" s="819">
        <f>+'Alimentazione SP P'!I44</f>
        <v>3141318</v>
      </c>
      <c r="F71" s="807"/>
      <c r="G71" s="820"/>
      <c r="J71" s="809"/>
      <c r="K71" s="809"/>
    </row>
    <row r="72" spans="1:11" s="821" customFormat="1" ht="15">
      <c r="A72" s="915"/>
      <c r="B72" s="813" t="s">
        <v>2432</v>
      </c>
      <c r="C72" s="814" t="s">
        <v>2433</v>
      </c>
      <c r="D72" s="815">
        <f>+D73-D74</f>
        <v>2537957</v>
      </c>
      <c r="E72" s="815">
        <f>+E73-E74</f>
        <v>2243805</v>
      </c>
      <c r="F72" s="807"/>
      <c r="G72" s="820"/>
      <c r="J72" s="809"/>
      <c r="K72" s="809"/>
    </row>
    <row r="73" spans="1:11" s="821" customFormat="1" ht="15">
      <c r="A73" s="914"/>
      <c r="B73" s="817" t="s">
        <v>2434</v>
      </c>
      <c r="C73" s="818" t="s">
        <v>2435</v>
      </c>
      <c r="D73" s="819">
        <f>+'Alimentazione SP A'!H23</f>
        <v>24570887</v>
      </c>
      <c r="E73" s="819">
        <f>+'Alimentazione SP A'!I23</f>
        <v>23577983</v>
      </c>
      <c r="F73" s="807"/>
      <c r="G73" s="820"/>
      <c r="J73" s="809"/>
      <c r="K73" s="809"/>
    </row>
    <row r="74" spans="1:11" s="821" customFormat="1" ht="15">
      <c r="A74" s="914"/>
      <c r="B74" s="817" t="s">
        <v>2436</v>
      </c>
      <c r="C74" s="818" t="s">
        <v>2437</v>
      </c>
      <c r="D74" s="819">
        <f>+'Alimentazione SP P'!H45</f>
        <v>22032930</v>
      </c>
      <c r="E74" s="819">
        <f>+'Alimentazione SP P'!I45</f>
        <v>21334178</v>
      </c>
      <c r="F74" s="807"/>
      <c r="G74" s="820"/>
      <c r="J74" s="809"/>
      <c r="K74" s="809"/>
    </row>
    <row r="75" spans="1:11" s="821" customFormat="1" ht="15">
      <c r="A75" s="915"/>
      <c r="B75" s="813" t="s">
        <v>2438</v>
      </c>
      <c r="C75" s="814" t="s">
        <v>2439</v>
      </c>
      <c r="D75" s="815">
        <f>+D76-D77</f>
        <v>69539</v>
      </c>
      <c r="E75" s="815">
        <f>+E76-E77</f>
        <v>77940</v>
      </c>
      <c r="F75" s="807"/>
      <c r="G75" s="820"/>
      <c r="J75" s="809"/>
      <c r="K75" s="809"/>
    </row>
    <row r="76" spans="1:11" s="821" customFormat="1" ht="15">
      <c r="A76" s="914"/>
      <c r="B76" s="817" t="s">
        <v>2440</v>
      </c>
      <c r="C76" s="818" t="s">
        <v>2441</v>
      </c>
      <c r="D76" s="819">
        <f>+'Alimentazione SP A'!H24</f>
        <v>2072850</v>
      </c>
      <c r="E76" s="819">
        <f>+'Alimentazione SP A'!I24</f>
        <v>2065681</v>
      </c>
      <c r="F76" s="807"/>
      <c r="G76" s="820"/>
      <c r="J76" s="809"/>
      <c r="K76" s="809"/>
    </row>
    <row r="77" spans="1:11" s="821" customFormat="1" ht="15">
      <c r="A77" s="914"/>
      <c r="B77" s="817" t="s">
        <v>2442</v>
      </c>
      <c r="C77" s="818" t="s">
        <v>2443</v>
      </c>
      <c r="D77" s="819">
        <f>+'Alimentazione SP P'!H46</f>
        <v>2003311</v>
      </c>
      <c r="E77" s="819">
        <f>+'Alimentazione SP P'!I46</f>
        <v>1987741</v>
      </c>
      <c r="F77" s="807"/>
      <c r="G77" s="820"/>
      <c r="J77" s="809"/>
      <c r="K77" s="809"/>
    </row>
    <row r="78" spans="1:11" s="821" customFormat="1" ht="15">
      <c r="A78" s="915"/>
      <c r="B78" s="813" t="s">
        <v>2444</v>
      </c>
      <c r="C78" s="814" t="s">
        <v>2445</v>
      </c>
      <c r="D78" s="815">
        <f>+D79-D80</f>
        <v>9714</v>
      </c>
      <c r="E78" s="815">
        <f>+E79-E80</f>
        <v>0</v>
      </c>
      <c r="F78" s="807"/>
      <c r="G78" s="820"/>
      <c r="J78" s="809"/>
      <c r="K78" s="809"/>
    </row>
    <row r="79" spans="1:11" s="821" customFormat="1" ht="15">
      <c r="A79" s="914"/>
      <c r="B79" s="817" t="s">
        <v>2446</v>
      </c>
      <c r="C79" s="818" t="s">
        <v>2447</v>
      </c>
      <c r="D79" s="819">
        <f>+'Alimentazione SP A'!H25</f>
        <v>252582</v>
      </c>
      <c r="E79" s="819">
        <f>+'Alimentazione SP A'!I25</f>
        <v>241249</v>
      </c>
      <c r="F79" s="807"/>
      <c r="G79" s="820"/>
      <c r="J79" s="809"/>
      <c r="K79" s="809"/>
    </row>
    <row r="80" spans="1:11" s="821" customFormat="1" ht="15">
      <c r="A80" s="914"/>
      <c r="B80" s="817" t="s">
        <v>2448</v>
      </c>
      <c r="C80" s="818" t="s">
        <v>2449</v>
      </c>
      <c r="D80" s="819">
        <f>+'Alimentazione SP P'!H47</f>
        <v>242868</v>
      </c>
      <c r="E80" s="819">
        <f>+'Alimentazione SP P'!I47</f>
        <v>241249</v>
      </c>
      <c r="F80" s="807"/>
      <c r="G80" s="820"/>
      <c r="J80" s="809"/>
      <c r="K80" s="809"/>
    </row>
    <row r="81" spans="1:11" s="821" customFormat="1" ht="15">
      <c r="A81" s="914"/>
      <c r="B81" s="822" t="s">
        <v>2450</v>
      </c>
      <c r="C81" s="823" t="s">
        <v>2451</v>
      </c>
      <c r="D81" s="819">
        <f>+'Alimentazione SP A'!H26</f>
        <v>0</v>
      </c>
      <c r="E81" s="819">
        <f>+'Alimentazione SP A'!I26</f>
        <v>0</v>
      </c>
      <c r="F81" s="807"/>
      <c r="G81" s="820"/>
      <c r="J81" s="809"/>
      <c r="K81" s="809"/>
    </row>
    <row r="82" spans="1:11" s="821" customFormat="1" ht="15">
      <c r="A82" s="915"/>
      <c r="B82" s="813" t="s">
        <v>2452</v>
      </c>
      <c r="C82" s="814" t="s">
        <v>2453</v>
      </c>
      <c r="D82" s="815">
        <f>+D83-D84</f>
        <v>400134</v>
      </c>
      <c r="E82" s="815">
        <f>+E83-E84</f>
        <v>383342</v>
      </c>
      <c r="F82" s="807"/>
      <c r="G82" s="820"/>
      <c r="J82" s="809"/>
      <c r="K82" s="809"/>
    </row>
    <row r="83" spans="1:11" s="821" customFormat="1" ht="15">
      <c r="A83" s="914"/>
      <c r="B83" s="817" t="s">
        <v>2454</v>
      </c>
      <c r="C83" s="818" t="s">
        <v>2455</v>
      </c>
      <c r="D83" s="819">
        <f>+'Alimentazione SP A'!H27</f>
        <v>4552748</v>
      </c>
      <c r="E83" s="819">
        <f>+'Alimentazione SP A'!I27</f>
        <v>4339396</v>
      </c>
      <c r="F83" s="807"/>
      <c r="G83" s="820"/>
      <c r="J83" s="809"/>
      <c r="K83" s="809"/>
    </row>
    <row r="84" spans="1:11" s="821" customFormat="1" ht="15">
      <c r="A84" s="914"/>
      <c r="B84" s="817" t="s">
        <v>2456</v>
      </c>
      <c r="C84" s="818" t="s">
        <v>2457</v>
      </c>
      <c r="D84" s="819">
        <f>+'Alimentazione SP P'!H48</f>
        <v>4152614</v>
      </c>
      <c r="E84" s="819">
        <f>+'Alimentazione SP P'!I48</f>
        <v>3956054</v>
      </c>
      <c r="F84" s="807"/>
      <c r="G84" s="820"/>
      <c r="J84" s="809"/>
      <c r="K84" s="809"/>
    </row>
    <row r="85" spans="1:11" s="821" customFormat="1" ht="15">
      <c r="A85" s="914"/>
      <c r="B85" s="822" t="s">
        <v>2458</v>
      </c>
      <c r="C85" s="823" t="s">
        <v>2459</v>
      </c>
      <c r="D85" s="819">
        <f>+'Alimentazione SP A'!H28</f>
        <v>6094184</v>
      </c>
      <c r="E85" s="819">
        <f>+'Alimentazione SP A'!I28</f>
        <v>5805164</v>
      </c>
      <c r="F85" s="807"/>
      <c r="G85" s="820"/>
      <c r="J85" s="809"/>
      <c r="K85" s="809"/>
    </row>
    <row r="86" spans="1:11" s="821" customFormat="1" ht="15">
      <c r="A86" s="915"/>
      <c r="B86" s="813" t="s">
        <v>2460</v>
      </c>
      <c r="C86" s="814" t="s">
        <v>2461</v>
      </c>
      <c r="D86" s="815">
        <f>SUM(D87:D94)</f>
        <v>0</v>
      </c>
      <c r="E86" s="815">
        <f>SUM(E87:E94)</f>
        <v>0</v>
      </c>
      <c r="F86" s="807"/>
      <c r="G86" s="820"/>
      <c r="J86" s="809"/>
      <c r="K86" s="809"/>
    </row>
    <row r="87" spans="1:11" s="821" customFormat="1" ht="15">
      <c r="A87" s="914"/>
      <c r="B87" s="817" t="s">
        <v>2462</v>
      </c>
      <c r="C87" s="818" t="s">
        <v>2463</v>
      </c>
      <c r="D87" s="819">
        <f>+'Alimentazione SP P'!H55+'Alimentazione SP P'!H56</f>
        <v>0</v>
      </c>
      <c r="E87" s="819">
        <f>+'Alimentazione SP P'!I55+'Alimentazione SP P'!I56</f>
        <v>0</v>
      </c>
      <c r="F87" s="807"/>
      <c r="G87" s="820"/>
      <c r="J87" s="809"/>
      <c r="K87" s="809"/>
    </row>
    <row r="88" spans="1:11" s="821" customFormat="1" ht="15">
      <c r="A88" s="914"/>
      <c r="B88" s="817" t="s">
        <v>2464</v>
      </c>
      <c r="C88" s="818" t="s">
        <v>2465</v>
      </c>
      <c r="D88" s="819">
        <f>+'Alimentazione SP P'!H57+'Alimentazione SP P'!H58</f>
        <v>0</v>
      </c>
      <c r="E88" s="819">
        <f>+'Alimentazione SP P'!I57+'Alimentazione SP P'!I58</f>
        <v>0</v>
      </c>
      <c r="F88" s="807"/>
      <c r="G88" s="820"/>
      <c r="J88" s="809"/>
      <c r="K88" s="809"/>
    </row>
    <row r="89" spans="1:11" s="821" customFormat="1" ht="15">
      <c r="A89" s="914"/>
      <c r="B89" s="817" t="s">
        <v>2466</v>
      </c>
      <c r="C89" s="818" t="s">
        <v>2467</v>
      </c>
      <c r="D89" s="819">
        <f>+'Alimentazione SP P'!H59</f>
        <v>0</v>
      </c>
      <c r="E89" s="819">
        <f>+'Alimentazione SP P'!I59</f>
        <v>0</v>
      </c>
      <c r="F89" s="807"/>
      <c r="G89" s="820"/>
      <c r="J89" s="809"/>
      <c r="K89" s="809"/>
    </row>
    <row r="90" spans="1:11" s="821" customFormat="1" ht="15">
      <c r="A90" s="914"/>
      <c r="B90" s="817" t="s">
        <v>2468</v>
      </c>
      <c r="C90" s="818" t="s">
        <v>2469</v>
      </c>
      <c r="D90" s="819">
        <f>+'Alimentazione SP P'!H60</f>
        <v>0</v>
      </c>
      <c r="E90" s="819">
        <f>+'Alimentazione SP P'!I60</f>
        <v>0</v>
      </c>
      <c r="F90" s="807"/>
      <c r="G90" s="820"/>
      <c r="J90" s="809"/>
      <c r="K90" s="809"/>
    </row>
    <row r="91" spans="1:11" s="821" customFormat="1" ht="15">
      <c r="A91" s="914"/>
      <c r="B91" s="817" t="s">
        <v>2470</v>
      </c>
      <c r="C91" s="818" t="s">
        <v>2471</v>
      </c>
      <c r="D91" s="819">
        <f>+'Alimentazione SP P'!H61</f>
        <v>0</v>
      </c>
      <c r="E91" s="819">
        <f>+'Alimentazione SP P'!I61</f>
        <v>0</v>
      </c>
      <c r="F91" s="807"/>
      <c r="G91" s="820"/>
      <c r="J91" s="809"/>
      <c r="K91" s="809"/>
    </row>
    <row r="92" spans="1:11" s="821" customFormat="1" ht="15">
      <c r="A92" s="914"/>
      <c r="B92" s="817" t="s">
        <v>2472</v>
      </c>
      <c r="C92" s="818" t="s">
        <v>2473</v>
      </c>
      <c r="D92" s="819">
        <f>+'Alimentazione SP P'!H62</f>
        <v>0</v>
      </c>
      <c r="E92" s="819">
        <f>+'Alimentazione SP P'!I62</f>
        <v>0</v>
      </c>
      <c r="F92" s="807"/>
      <c r="G92" s="820"/>
      <c r="J92" s="809"/>
      <c r="K92" s="809"/>
    </row>
    <row r="93" spans="1:11" s="821" customFormat="1" ht="15">
      <c r="A93" s="914"/>
      <c r="B93" s="817" t="s">
        <v>2474</v>
      </c>
      <c r="C93" s="818" t="s">
        <v>2475</v>
      </c>
      <c r="D93" s="819">
        <f>+'Alimentazione SP P'!H63</f>
        <v>0</v>
      </c>
      <c r="E93" s="819">
        <f>+'Alimentazione SP P'!I63</f>
        <v>0</v>
      </c>
      <c r="F93" s="807"/>
      <c r="G93" s="820"/>
      <c r="J93" s="809"/>
      <c r="K93" s="809"/>
    </row>
    <row r="94" spans="1:11" s="821" customFormat="1" ht="15.75" thickBot="1">
      <c r="A94" s="917"/>
      <c r="B94" s="824" t="s">
        <v>2476</v>
      </c>
      <c r="C94" s="825" t="s">
        <v>2477</v>
      </c>
      <c r="D94" s="819">
        <f>+'Alimentazione SP P'!H64</f>
        <v>0</v>
      </c>
      <c r="E94" s="819">
        <f>+'Alimentazione SP P'!I64</f>
        <v>0</v>
      </c>
      <c r="F94" s="807"/>
      <c r="G94" s="820"/>
      <c r="J94" s="809"/>
      <c r="K94" s="809"/>
    </row>
    <row r="95" spans="1:11" s="821" customFormat="1" ht="15">
      <c r="A95" s="918"/>
      <c r="B95" s="826" t="s">
        <v>2478</v>
      </c>
      <c r="C95" s="827" t="s">
        <v>2479</v>
      </c>
      <c r="D95" s="828">
        <f>+D96+D101</f>
        <v>16479332</v>
      </c>
      <c r="E95" s="828">
        <f>+E96+E101</f>
        <v>16170728</v>
      </c>
      <c r="F95" s="807"/>
      <c r="G95" s="820"/>
      <c r="J95" s="809"/>
      <c r="K95" s="809"/>
    </row>
    <row r="96" spans="1:11" s="821" customFormat="1" ht="15">
      <c r="A96" s="915"/>
      <c r="B96" s="813" t="s">
        <v>2480</v>
      </c>
      <c r="C96" s="814" t="s">
        <v>2481</v>
      </c>
      <c r="D96" s="815">
        <f>SUM(D97:D100)</f>
        <v>16471332</v>
      </c>
      <c r="E96" s="815">
        <f>SUM(E97:E100)</f>
        <v>16162728</v>
      </c>
      <c r="F96" s="807"/>
      <c r="G96" s="820"/>
      <c r="J96" s="809"/>
      <c r="K96" s="809"/>
    </row>
    <row r="97" spans="1:11" s="821" customFormat="1" ht="15">
      <c r="A97" s="914"/>
      <c r="B97" s="817" t="s">
        <v>2482</v>
      </c>
      <c r="C97" s="818" t="s">
        <v>2483</v>
      </c>
      <c r="D97" s="819">
        <f>+'Alimentazione SP A'!H31-'Alimentazione SP P'!H66</f>
        <v>16202596</v>
      </c>
      <c r="E97" s="819">
        <f>+'Alimentazione SP A'!I31-'Alimentazione SP P'!I66</f>
        <v>15893992</v>
      </c>
      <c r="F97" s="807"/>
      <c r="G97" s="820"/>
      <c r="J97" s="809"/>
      <c r="K97" s="809"/>
    </row>
    <row r="98" spans="1:11" s="821" customFormat="1" ht="15">
      <c r="A98" s="914"/>
      <c r="B98" s="817" t="s">
        <v>2484</v>
      </c>
      <c r="C98" s="818" t="s">
        <v>2485</v>
      </c>
      <c r="D98" s="819">
        <f>+'Alimentazione SP A'!H32-'Alimentazione SP P'!H67</f>
        <v>0</v>
      </c>
      <c r="E98" s="819">
        <f>+'Alimentazione SP A'!I32-'Alimentazione SP P'!I67</f>
        <v>0</v>
      </c>
      <c r="F98" s="807"/>
      <c r="G98" s="820"/>
      <c r="J98" s="809"/>
      <c r="K98" s="809"/>
    </row>
    <row r="99" spans="1:11" s="821" customFormat="1" ht="15">
      <c r="A99" s="914"/>
      <c r="B99" s="817" t="s">
        <v>2486</v>
      </c>
      <c r="C99" s="818" t="s">
        <v>2487</v>
      </c>
      <c r="D99" s="819">
        <f>+'Alimentazione SP A'!H33-'Alimentazione SP P'!H68</f>
        <v>0</v>
      </c>
      <c r="E99" s="819">
        <f>+'Alimentazione SP A'!I33-'Alimentazione SP P'!I68</f>
        <v>0</v>
      </c>
      <c r="F99" s="807"/>
      <c r="G99" s="820"/>
      <c r="J99" s="809"/>
      <c r="K99" s="809"/>
    </row>
    <row r="100" spans="1:11" s="821" customFormat="1" ht="15">
      <c r="A100" s="914"/>
      <c r="B100" s="817" t="s">
        <v>2488</v>
      </c>
      <c r="C100" s="818" t="s">
        <v>2489</v>
      </c>
      <c r="D100" s="819">
        <f>+'Alimentazione SP A'!H35+'Alimentazione SP A'!H36+'Alimentazione SP A'!H37-'Alimentazione SP P'!H69</f>
        <v>268736</v>
      </c>
      <c r="E100" s="819">
        <f>+'Alimentazione SP A'!I35+'Alimentazione SP A'!I36+'Alimentazione SP A'!I37-'Alimentazione SP P'!I69</f>
        <v>268736</v>
      </c>
      <c r="F100" s="807"/>
      <c r="G100" s="820"/>
      <c r="J100" s="809"/>
      <c r="K100" s="809"/>
    </row>
    <row r="101" spans="1:11" s="821" customFormat="1" ht="15">
      <c r="A101" s="915"/>
      <c r="B101" s="813" t="s">
        <v>2490</v>
      </c>
      <c r="C101" s="814" t="s">
        <v>2491</v>
      </c>
      <c r="D101" s="815">
        <f>+D102+D103</f>
        <v>8000</v>
      </c>
      <c r="E101" s="815">
        <f>+E102+E103</f>
        <v>8000</v>
      </c>
      <c r="F101" s="807"/>
      <c r="G101" s="820"/>
      <c r="J101" s="809"/>
      <c r="K101" s="809"/>
    </row>
    <row r="102" spans="1:11" s="821" customFormat="1" ht="15">
      <c r="A102" s="914"/>
      <c r="B102" s="817" t="s">
        <v>2492</v>
      </c>
      <c r="C102" s="818" t="s">
        <v>2493</v>
      </c>
      <c r="D102" s="819">
        <f>+'Alimentazione SP A'!H39</f>
        <v>8000</v>
      </c>
      <c r="E102" s="819">
        <f>+'Alimentazione SP A'!I39</f>
        <v>8000</v>
      </c>
      <c r="F102" s="807"/>
      <c r="G102" s="820"/>
      <c r="J102" s="809"/>
      <c r="K102" s="809"/>
    </row>
    <row r="103" spans="1:11" s="821" customFormat="1" ht="15">
      <c r="A103" s="914"/>
      <c r="B103" s="817" t="s">
        <v>2494</v>
      </c>
      <c r="C103" s="818" t="s">
        <v>2495</v>
      </c>
      <c r="D103" s="819">
        <f>SUM(D104:D107)</f>
        <v>0</v>
      </c>
      <c r="E103" s="819">
        <f>SUM(E104:E107)</f>
        <v>0</v>
      </c>
      <c r="F103" s="807"/>
      <c r="G103" s="820"/>
      <c r="J103" s="809"/>
      <c r="K103" s="809"/>
    </row>
    <row r="104" spans="1:11" s="821" customFormat="1" ht="15">
      <c r="A104" s="914"/>
      <c r="B104" s="817" t="s">
        <v>2496</v>
      </c>
      <c r="C104" s="818" t="s">
        <v>2497</v>
      </c>
      <c r="D104" s="819">
        <f>+'Alimentazione SP A'!H41</f>
        <v>0</v>
      </c>
      <c r="E104" s="819">
        <f>+'Alimentazione SP A'!I41</f>
        <v>0</v>
      </c>
      <c r="F104" s="807"/>
      <c r="G104" s="820"/>
      <c r="J104" s="809"/>
      <c r="K104" s="809"/>
    </row>
    <row r="105" spans="1:11" s="821" customFormat="1" ht="15">
      <c r="A105" s="914"/>
      <c r="B105" s="817" t="s">
        <v>2498</v>
      </c>
      <c r="C105" s="818" t="s">
        <v>2499</v>
      </c>
      <c r="D105" s="819">
        <f>+'Alimentazione SP A'!H42</f>
        <v>0</v>
      </c>
      <c r="E105" s="819">
        <f>+'Alimentazione SP A'!I42</f>
        <v>0</v>
      </c>
      <c r="F105" s="807"/>
      <c r="G105" s="820"/>
      <c r="J105" s="809"/>
      <c r="K105" s="809"/>
    </row>
    <row r="106" spans="1:11" s="821" customFormat="1" ht="15">
      <c r="A106" s="914"/>
      <c r="B106" s="817" t="s">
        <v>2500</v>
      </c>
      <c r="C106" s="818" t="s">
        <v>2501</v>
      </c>
      <c r="D106" s="819">
        <f>+'Alimentazione SP A'!H43</f>
        <v>0</v>
      </c>
      <c r="E106" s="819">
        <f>+'Alimentazione SP A'!I43</f>
        <v>0</v>
      </c>
      <c r="F106" s="807"/>
      <c r="G106" s="820"/>
      <c r="J106" s="809"/>
      <c r="K106" s="809"/>
    </row>
    <row r="107" spans="1:11" s="821" customFormat="1" ht="15.75" thickBot="1">
      <c r="A107" s="917"/>
      <c r="B107" s="824" t="s">
        <v>2502</v>
      </c>
      <c r="C107" s="825" t="s">
        <v>2503</v>
      </c>
      <c r="D107" s="819">
        <f>+'Alimentazione SP A'!H44</f>
        <v>0</v>
      </c>
      <c r="E107" s="819">
        <f>+'Alimentazione SP A'!I44</f>
        <v>0</v>
      </c>
      <c r="F107" s="807"/>
      <c r="G107" s="820"/>
      <c r="J107" s="809"/>
      <c r="K107" s="809"/>
    </row>
    <row r="108" spans="1:11" s="821" customFormat="1" ht="15">
      <c r="A108" s="911"/>
      <c r="B108" s="804" t="s">
        <v>2504</v>
      </c>
      <c r="C108" s="805" t="s">
        <v>2505</v>
      </c>
      <c r="D108" s="829">
        <f>+D109+D128+D192+D195</f>
        <v>34973309</v>
      </c>
      <c r="E108" s="829">
        <f>+E109+E128+E192+E195</f>
        <v>28496954</v>
      </c>
      <c r="F108" s="807"/>
      <c r="G108" s="820"/>
      <c r="J108" s="809"/>
      <c r="K108" s="809"/>
    </row>
    <row r="109" spans="1:11" s="821" customFormat="1" ht="15">
      <c r="A109" s="912"/>
      <c r="B109" s="810" t="s">
        <v>2506</v>
      </c>
      <c r="C109" s="811" t="s">
        <v>2507</v>
      </c>
      <c r="D109" s="812">
        <f>+D110+D120</f>
        <v>1072099</v>
      </c>
      <c r="E109" s="812">
        <f>+E110+E120</f>
        <v>1019898</v>
      </c>
      <c r="F109" s="807"/>
      <c r="G109" s="820"/>
      <c r="J109" s="809"/>
      <c r="K109" s="809"/>
    </row>
    <row r="110" spans="1:11" s="821" customFormat="1" ht="15">
      <c r="A110" s="915"/>
      <c r="B110" s="813" t="s">
        <v>2508</v>
      </c>
      <c r="C110" s="814" t="s">
        <v>2509</v>
      </c>
      <c r="D110" s="815">
        <f>SUM(D111:D119)</f>
        <v>979730</v>
      </c>
      <c r="E110" s="815">
        <f>SUM(E111:E119)</f>
        <v>914266</v>
      </c>
      <c r="F110" s="807"/>
      <c r="G110" s="820"/>
      <c r="J110" s="809"/>
      <c r="K110" s="809"/>
    </row>
    <row r="111" spans="1:11" s="821" customFormat="1" ht="15">
      <c r="A111" s="914"/>
      <c r="B111" s="817" t="s">
        <v>2510</v>
      </c>
      <c r="C111" s="818" t="s">
        <v>2511</v>
      </c>
      <c r="D111" s="819">
        <f>+'Alimentazione SP A'!H48+'Alimentazione SP A'!H49+'Alimentazione SP A'!H50</f>
        <v>54683</v>
      </c>
      <c r="E111" s="819">
        <f>+'Alimentazione SP A'!I48+'Alimentazione SP A'!I49+'Alimentazione SP A'!I50</f>
        <v>76703</v>
      </c>
      <c r="F111" s="807"/>
      <c r="G111" s="820"/>
      <c r="J111" s="809"/>
      <c r="K111" s="809"/>
    </row>
    <row r="112" spans="1:11" s="821" customFormat="1" ht="15">
      <c r="A112" s="914"/>
      <c r="B112" s="817" t="s">
        <v>2512</v>
      </c>
      <c r="C112" s="818" t="s">
        <v>2513</v>
      </c>
      <c r="D112" s="819">
        <f>+'Alimentazione SP A'!H51</f>
        <v>0</v>
      </c>
      <c r="E112" s="819">
        <f>+'Alimentazione SP A'!I51</f>
        <v>0</v>
      </c>
      <c r="F112" s="807"/>
      <c r="G112" s="820"/>
      <c r="J112" s="809"/>
      <c r="K112" s="809"/>
    </row>
    <row r="113" spans="1:11" s="821" customFormat="1" ht="15">
      <c r="A113" s="914"/>
      <c r="B113" s="817" t="s">
        <v>2514</v>
      </c>
      <c r="C113" s="818" t="s">
        <v>2515</v>
      </c>
      <c r="D113" s="819">
        <f>+'Alimentazione SP A'!H53+'Alimentazione SP A'!H54+'Alimentazione SP A'!H55</f>
        <v>857851</v>
      </c>
      <c r="E113" s="819">
        <f>+'Alimentazione SP A'!I53+'Alimentazione SP A'!I54+'Alimentazione SP A'!I55</f>
        <v>763915</v>
      </c>
      <c r="F113" s="807"/>
      <c r="G113" s="820"/>
      <c r="J113" s="809"/>
      <c r="K113" s="809"/>
    </row>
    <row r="114" spans="1:11" s="821" customFormat="1" ht="15">
      <c r="A114" s="914"/>
      <c r="B114" s="817" t="s">
        <v>2516</v>
      </c>
      <c r="C114" s="818" t="s">
        <v>2517</v>
      </c>
      <c r="D114" s="819">
        <f>+'Alimentazione SP A'!H56</f>
        <v>96</v>
      </c>
      <c r="E114" s="819">
        <f>+'Alimentazione SP A'!I56</f>
        <v>457</v>
      </c>
      <c r="F114" s="807"/>
      <c r="G114" s="820"/>
      <c r="J114" s="809"/>
      <c r="K114" s="809"/>
    </row>
    <row r="115" spans="1:11" s="821" customFormat="1" ht="15">
      <c r="A115" s="914"/>
      <c r="B115" s="817" t="s">
        <v>2518</v>
      </c>
      <c r="C115" s="818" t="s">
        <v>2519</v>
      </c>
      <c r="D115" s="819">
        <f>+'Alimentazione SP A'!H57</f>
        <v>0</v>
      </c>
      <c r="E115" s="819">
        <f>+'Alimentazione SP A'!I57</f>
        <v>0</v>
      </c>
      <c r="F115" s="807"/>
      <c r="G115" s="820"/>
      <c r="J115" s="809"/>
      <c r="K115" s="809"/>
    </row>
    <row r="116" spans="1:11" s="821" customFormat="1" ht="15">
      <c r="A116" s="914"/>
      <c r="B116" s="817" t="s">
        <v>2520</v>
      </c>
      <c r="C116" s="818" t="s">
        <v>2521</v>
      </c>
      <c r="D116" s="819">
        <f>+'Alimentazione SP A'!H58</f>
        <v>14113</v>
      </c>
      <c r="E116" s="819">
        <f>+'Alimentazione SP A'!I58</f>
        <v>9018</v>
      </c>
      <c r="F116" s="807"/>
      <c r="G116" s="820"/>
      <c r="J116" s="809"/>
      <c r="K116" s="809"/>
    </row>
    <row r="117" spans="1:11" s="821" customFormat="1" ht="15">
      <c r="A117" s="914"/>
      <c r="B117" s="817" t="s">
        <v>2522</v>
      </c>
      <c r="C117" s="818" t="s">
        <v>2523</v>
      </c>
      <c r="D117" s="819">
        <f>+'Alimentazione SP A'!H59</f>
        <v>0</v>
      </c>
      <c r="E117" s="819">
        <f>+'Alimentazione SP A'!I59</f>
        <v>0</v>
      </c>
      <c r="F117" s="807"/>
      <c r="G117" s="820"/>
      <c r="J117" s="809"/>
      <c r="K117" s="809"/>
    </row>
    <row r="118" spans="1:11" s="821" customFormat="1" ht="15">
      <c r="A118" s="914"/>
      <c r="B118" s="817" t="s">
        <v>2524</v>
      </c>
      <c r="C118" s="818" t="s">
        <v>2525</v>
      </c>
      <c r="D118" s="819">
        <f>+'Alimentazione SP A'!H60</f>
        <v>52987</v>
      </c>
      <c r="E118" s="819">
        <f>+'Alimentazione SP A'!I60</f>
        <v>64173</v>
      </c>
      <c r="F118" s="807"/>
      <c r="G118" s="820"/>
      <c r="J118" s="809"/>
      <c r="K118" s="809"/>
    </row>
    <row r="119" spans="1:11" s="821" customFormat="1" ht="15">
      <c r="A119" s="914"/>
      <c r="B119" s="817" t="s">
        <v>2526</v>
      </c>
      <c r="C119" s="818" t="s">
        <v>2527</v>
      </c>
      <c r="D119" s="819">
        <f>+'Alimentazione SP A'!H61</f>
        <v>0</v>
      </c>
      <c r="E119" s="819">
        <f>+'Alimentazione SP A'!I61</f>
        <v>0</v>
      </c>
      <c r="F119" s="807"/>
      <c r="G119" s="820"/>
      <c r="J119" s="809"/>
      <c r="K119" s="809"/>
    </row>
    <row r="120" spans="1:11" s="821" customFormat="1" ht="15">
      <c r="A120" s="915"/>
      <c r="B120" s="813" t="s">
        <v>2528</v>
      </c>
      <c r="C120" s="814" t="s">
        <v>2529</v>
      </c>
      <c r="D120" s="815">
        <f>SUM(D121:D127)</f>
        <v>92369</v>
      </c>
      <c r="E120" s="815">
        <f>SUM(E121:E127)</f>
        <v>105632</v>
      </c>
      <c r="F120" s="807"/>
      <c r="G120" s="820"/>
      <c r="J120" s="809"/>
      <c r="K120" s="809"/>
    </row>
    <row r="121" spans="1:11" s="821" customFormat="1" ht="15">
      <c r="A121" s="914"/>
      <c r="B121" s="817" t="s">
        <v>2530</v>
      </c>
      <c r="C121" s="818" t="s">
        <v>2531</v>
      </c>
      <c r="D121" s="819">
        <f>+'Alimentazione SP A'!H63</f>
        <v>21</v>
      </c>
      <c r="E121" s="819">
        <f>+'Alimentazione SP A'!I63</f>
        <v>21</v>
      </c>
      <c r="F121" s="807"/>
      <c r="G121" s="820"/>
      <c r="J121" s="809"/>
      <c r="K121" s="809"/>
    </row>
    <row r="122" spans="1:11" s="821" customFormat="1" ht="15">
      <c r="A122" s="914"/>
      <c r="B122" s="817" t="s">
        <v>2532</v>
      </c>
      <c r="C122" s="818" t="s">
        <v>2533</v>
      </c>
      <c r="D122" s="819">
        <f>+'Alimentazione SP A'!H64</f>
        <v>7345</v>
      </c>
      <c r="E122" s="819">
        <f>+'Alimentazione SP A'!I64</f>
        <v>18155</v>
      </c>
      <c r="F122" s="807"/>
      <c r="G122" s="820"/>
      <c r="J122" s="809"/>
      <c r="K122" s="809"/>
    </row>
    <row r="123" spans="1:11" s="821" customFormat="1" ht="15">
      <c r="A123" s="914"/>
      <c r="B123" s="817" t="s">
        <v>2534</v>
      </c>
      <c r="C123" s="818" t="s">
        <v>2535</v>
      </c>
      <c r="D123" s="819">
        <f>+'Alimentazione SP A'!H65</f>
        <v>1558</v>
      </c>
      <c r="E123" s="819">
        <f>+'Alimentazione SP A'!I65</f>
        <v>1556</v>
      </c>
      <c r="F123" s="807"/>
      <c r="G123" s="820"/>
      <c r="J123" s="809"/>
      <c r="K123" s="809"/>
    </row>
    <row r="124" spans="1:11" s="821" customFormat="1" ht="15">
      <c r="A124" s="914"/>
      <c r="B124" s="817" t="s">
        <v>2536</v>
      </c>
      <c r="C124" s="818" t="s">
        <v>2537</v>
      </c>
      <c r="D124" s="819">
        <f>+'Alimentazione SP A'!H66</f>
        <v>72241</v>
      </c>
      <c r="E124" s="819">
        <f>+'Alimentazione SP A'!I66</f>
        <v>74373</v>
      </c>
      <c r="F124" s="807"/>
      <c r="G124" s="820"/>
      <c r="J124" s="809"/>
      <c r="K124" s="809"/>
    </row>
    <row r="125" spans="1:11" s="821" customFormat="1" ht="15">
      <c r="A125" s="914"/>
      <c r="B125" s="817" t="s">
        <v>2538</v>
      </c>
      <c r="C125" s="818" t="s">
        <v>2539</v>
      </c>
      <c r="D125" s="819">
        <f>+'Alimentazione SP A'!H67</f>
        <v>4531</v>
      </c>
      <c r="E125" s="819">
        <f>+'Alimentazione SP A'!I67</f>
        <v>4745</v>
      </c>
      <c r="F125" s="807"/>
      <c r="G125" s="820"/>
      <c r="J125" s="809"/>
      <c r="K125" s="809"/>
    </row>
    <row r="126" spans="1:11" s="821" customFormat="1" ht="15">
      <c r="A126" s="914"/>
      <c r="B126" s="817" t="s">
        <v>2540</v>
      </c>
      <c r="C126" s="818" t="s">
        <v>2541</v>
      </c>
      <c r="D126" s="819">
        <f>+'Alimentazione SP A'!H68</f>
        <v>6673</v>
      </c>
      <c r="E126" s="819">
        <f>+'Alimentazione SP A'!I68</f>
        <v>6782</v>
      </c>
      <c r="F126" s="807"/>
      <c r="G126" s="820"/>
      <c r="J126" s="809"/>
      <c r="K126" s="809"/>
    </row>
    <row r="127" spans="1:11" s="821" customFormat="1" ht="15.75" thickBot="1">
      <c r="A127" s="917"/>
      <c r="B127" s="824" t="s">
        <v>2542</v>
      </c>
      <c r="C127" s="825" t="s">
        <v>2543</v>
      </c>
      <c r="D127" s="819">
        <f>+'Alimentazione SP A'!H69</f>
        <v>0</v>
      </c>
      <c r="E127" s="819">
        <f>+'Alimentazione SP A'!I69</f>
        <v>0</v>
      </c>
      <c r="F127" s="807"/>
      <c r="G127" s="820"/>
      <c r="J127" s="809"/>
      <c r="K127" s="809"/>
    </row>
    <row r="128" spans="1:11" s="821" customFormat="1" ht="15">
      <c r="A128" s="918"/>
      <c r="B128" s="826" t="s">
        <v>2544</v>
      </c>
      <c r="C128" s="827" t="s">
        <v>2545</v>
      </c>
      <c r="D128" s="828">
        <f>+D129+D145+D166+D167+D176++D180+D181</f>
        <v>12844952</v>
      </c>
      <c r="E128" s="828">
        <f>+E129+E145+E166+E167+E176++E180+E181</f>
        <v>19526812</v>
      </c>
      <c r="F128" s="807"/>
      <c r="G128" s="820"/>
      <c r="J128" s="809"/>
      <c r="K128" s="809"/>
    </row>
    <row r="129" spans="1:11" s="821" customFormat="1" ht="15">
      <c r="A129" s="915"/>
      <c r="B129" s="813" t="s">
        <v>2546</v>
      </c>
      <c r="C129" s="814" t="s">
        <v>2547</v>
      </c>
      <c r="D129" s="815">
        <f>SUM(D130:D139,D144)</f>
        <v>1861757</v>
      </c>
      <c r="E129" s="815">
        <f>SUM(E130:E139,E144)</f>
        <v>1538522</v>
      </c>
      <c r="F129" s="807"/>
      <c r="G129" s="820"/>
      <c r="J129" s="809"/>
      <c r="K129" s="809"/>
    </row>
    <row r="130" spans="1:11" s="833" customFormat="1" ht="15">
      <c r="A130" s="919" t="s">
        <v>1595</v>
      </c>
      <c r="B130" s="830" t="s">
        <v>2548</v>
      </c>
      <c r="C130" s="831" t="s">
        <v>2549</v>
      </c>
      <c r="D130" s="819">
        <f>+'Alimentazione SP A'!H72-'Alimentazione SP P'!H70</f>
        <v>0</v>
      </c>
      <c r="E130" s="819">
        <f>+'Alimentazione SP A'!I72-'Alimentazione SP P'!I70</f>
        <v>0</v>
      </c>
      <c r="F130" s="61"/>
      <c r="G130" s="832"/>
      <c r="J130" s="809"/>
      <c r="K130" s="809"/>
    </row>
    <row r="131" spans="1:11" s="833" customFormat="1" ht="15">
      <c r="A131" s="919" t="s">
        <v>1595</v>
      </c>
      <c r="B131" s="830" t="s">
        <v>2550</v>
      </c>
      <c r="C131" s="831" t="s">
        <v>2551</v>
      </c>
      <c r="D131" s="819">
        <f>+'Alimentazione SP A'!H73-'Alimentazione SP P'!H71</f>
        <v>0</v>
      </c>
      <c r="E131" s="819">
        <f>+'Alimentazione SP A'!I73-'Alimentazione SP P'!I71</f>
        <v>0</v>
      </c>
      <c r="F131" s="834"/>
      <c r="G131" s="835"/>
      <c r="J131" s="809"/>
      <c r="K131" s="809"/>
    </row>
    <row r="132" spans="1:11" s="833" customFormat="1" ht="15">
      <c r="A132" s="919" t="s">
        <v>1591</v>
      </c>
      <c r="B132" s="830" t="s">
        <v>2552</v>
      </c>
      <c r="C132" s="831" t="s">
        <v>2553</v>
      </c>
      <c r="D132" s="819">
        <f>+'Alimentazione SP A'!H74-'Alimentazione SP P'!H72</f>
        <v>0</v>
      </c>
      <c r="E132" s="819">
        <f>+'Alimentazione SP A'!I74-'Alimentazione SP P'!I72</f>
        <v>0</v>
      </c>
      <c r="F132" s="834"/>
      <c r="G132" s="835"/>
      <c r="J132" s="809"/>
      <c r="K132" s="809"/>
    </row>
    <row r="133" spans="1:11" s="833" customFormat="1" ht="15">
      <c r="A133" s="920"/>
      <c r="B133" s="830" t="s">
        <v>2554</v>
      </c>
      <c r="C133" s="831" t="s">
        <v>2555</v>
      </c>
      <c r="D133" s="819">
        <f>+'Alimentazione SP A'!H75-'Alimentazione SP P'!H73</f>
        <v>0</v>
      </c>
      <c r="E133" s="819">
        <f>+'Alimentazione SP A'!I75-'Alimentazione SP P'!I73</f>
        <v>0</v>
      </c>
      <c r="F133" s="834"/>
      <c r="G133" s="835"/>
      <c r="J133" s="809"/>
      <c r="K133" s="809"/>
    </row>
    <row r="134" spans="1:11" s="833" customFormat="1" ht="28.5">
      <c r="A134" s="919" t="s">
        <v>1595</v>
      </c>
      <c r="B134" s="830" t="s">
        <v>2556</v>
      </c>
      <c r="C134" s="831" t="s">
        <v>2557</v>
      </c>
      <c r="D134" s="819">
        <f>+'Alimentazione SP A'!H76-'Alimentazione SP P'!H74</f>
        <v>0</v>
      </c>
      <c r="E134" s="819">
        <f>+'Alimentazione SP A'!I76-'Alimentazione SP P'!I74</f>
        <v>0</v>
      </c>
      <c r="F134" s="834"/>
      <c r="G134" s="835"/>
      <c r="J134" s="809"/>
      <c r="K134" s="809"/>
    </row>
    <row r="135" spans="1:11" s="833" customFormat="1" ht="15">
      <c r="A135" s="919" t="s">
        <v>1595</v>
      </c>
      <c r="B135" s="830" t="s">
        <v>2558</v>
      </c>
      <c r="C135" s="831" t="s">
        <v>2559</v>
      </c>
      <c r="D135" s="819">
        <f>+'Alimentazione SP A'!H77-'Alimentazione SP P'!H75</f>
        <v>0</v>
      </c>
      <c r="E135" s="819">
        <f>+'Alimentazione SP A'!I77-'Alimentazione SP P'!I75</f>
        <v>0</v>
      </c>
      <c r="F135" s="834"/>
      <c r="G135" s="835"/>
      <c r="J135" s="809"/>
      <c r="K135" s="809"/>
    </row>
    <row r="136" spans="1:11" s="833" customFormat="1" ht="15">
      <c r="A136" s="919" t="s">
        <v>1595</v>
      </c>
      <c r="B136" s="830" t="s">
        <v>2560</v>
      </c>
      <c r="C136" s="831" t="s">
        <v>2561</v>
      </c>
      <c r="D136" s="819">
        <f>+'Alimentazione SP A'!H79+'Alimentazione SP A'!H80+'Alimentazione SP A'!H81-'Alimentazione SP P'!H76</f>
        <v>0</v>
      </c>
      <c r="E136" s="819">
        <f>+'Alimentazione SP A'!I79+'Alimentazione SP A'!I80+'Alimentazione SP A'!I81-'Alimentazione SP P'!I76</f>
        <v>0</v>
      </c>
      <c r="F136" s="834"/>
      <c r="G136" s="835"/>
      <c r="J136" s="809"/>
      <c r="K136" s="809"/>
    </row>
    <row r="137" spans="1:11" s="834" customFormat="1" ht="15">
      <c r="A137" s="919" t="s">
        <v>1595</v>
      </c>
      <c r="B137" s="830" t="s">
        <v>2562</v>
      </c>
      <c r="C137" s="831" t="s">
        <v>2563</v>
      </c>
      <c r="D137" s="819">
        <f>+'Alimentazione SP A'!H82-'Alimentazione SP P'!H77</f>
        <v>0</v>
      </c>
      <c r="E137" s="819">
        <f>+'Alimentazione SP A'!I82-'Alimentazione SP P'!I77</f>
        <v>0</v>
      </c>
      <c r="G137" s="832"/>
      <c r="J137" s="809"/>
      <c r="K137" s="809"/>
    </row>
    <row r="138" spans="1:11" s="833" customFormat="1" ht="15">
      <c r="A138" s="919" t="s">
        <v>1595</v>
      </c>
      <c r="B138" s="830" t="s">
        <v>2564</v>
      </c>
      <c r="C138" s="831" t="s">
        <v>2565</v>
      </c>
      <c r="D138" s="819">
        <f>+'Alimentazione SP A'!H83-'Alimentazione SP P'!H78</f>
        <v>0</v>
      </c>
      <c r="E138" s="819">
        <f>+'Alimentazione SP A'!I83-'Alimentazione SP P'!I78</f>
        <v>0</v>
      </c>
      <c r="F138" s="61"/>
      <c r="G138" s="832"/>
      <c r="J138" s="809"/>
      <c r="K138" s="809"/>
    </row>
    <row r="139" spans="1:11" s="833" customFormat="1" ht="15">
      <c r="A139" s="921"/>
      <c r="B139" s="836" t="s">
        <v>2566</v>
      </c>
      <c r="C139" s="837" t="s">
        <v>2567</v>
      </c>
      <c r="D139" s="838">
        <f>+D140+D141+D142+D143</f>
        <v>1861757</v>
      </c>
      <c r="E139" s="838">
        <f>+E140+E141+E142+E143</f>
        <v>1538522</v>
      </c>
      <c r="F139" s="61"/>
      <c r="G139" s="832"/>
      <c r="J139" s="809"/>
      <c r="K139" s="809"/>
    </row>
    <row r="140" spans="1:11" s="833" customFormat="1" ht="15">
      <c r="A140" s="919" t="s">
        <v>1595</v>
      </c>
      <c r="B140" s="830" t="s">
        <v>2568</v>
      </c>
      <c r="C140" s="831" t="s">
        <v>2569</v>
      </c>
      <c r="D140" s="819">
        <f>+'Alimentazione SP A'!H85-'Alimentazione SP P'!H79</f>
        <v>0</v>
      </c>
      <c r="E140" s="819">
        <f>+'Alimentazione SP A'!I85-'Alimentazione SP P'!I79</f>
        <v>49783</v>
      </c>
      <c r="F140" s="61"/>
      <c r="G140" s="832"/>
      <c r="J140" s="809"/>
      <c r="K140" s="809"/>
    </row>
    <row r="141" spans="1:11" s="833" customFormat="1" ht="15">
      <c r="A141" s="919" t="s">
        <v>1595</v>
      </c>
      <c r="B141" s="830" t="s">
        <v>2570</v>
      </c>
      <c r="C141" s="831" t="s">
        <v>2571</v>
      </c>
      <c r="D141" s="819">
        <f>+'Alimentazione SP A'!H86-'Alimentazione SP P'!H80</f>
        <v>1861757</v>
      </c>
      <c r="E141" s="819">
        <f>+'Alimentazione SP A'!I86-'Alimentazione SP P'!I80</f>
        <v>1488739</v>
      </c>
      <c r="F141" s="61"/>
      <c r="G141" s="832"/>
      <c r="J141" s="809"/>
      <c r="K141" s="809"/>
    </row>
    <row r="142" spans="1:11" s="833" customFormat="1" ht="15">
      <c r="A142" s="919" t="s">
        <v>1595</v>
      </c>
      <c r="B142" s="830" t="s">
        <v>2572</v>
      </c>
      <c r="C142" s="831" t="s">
        <v>2573</v>
      </c>
      <c r="D142" s="819">
        <f>+'Alimentazione SP A'!H88+'Alimentazione SP A'!H89+'Alimentazione SP A'!H90-'Alimentazione SP P'!H81</f>
        <v>0</v>
      </c>
      <c r="E142" s="819">
        <f>+'Alimentazione SP A'!I88+'Alimentazione SP A'!I89+'Alimentazione SP A'!I90-'Alimentazione SP P'!I81</f>
        <v>0</v>
      </c>
      <c r="F142" s="61"/>
      <c r="G142" s="832"/>
      <c r="J142" s="809"/>
      <c r="K142" s="809"/>
    </row>
    <row r="143" spans="1:11" s="833" customFormat="1" ht="15">
      <c r="A143" s="919" t="s">
        <v>1595</v>
      </c>
      <c r="B143" s="830" t="s">
        <v>2574</v>
      </c>
      <c r="C143" s="831" t="s">
        <v>2575</v>
      </c>
      <c r="D143" s="819">
        <f>+'Alimentazione SP A'!H91-'Alimentazione SP P'!H82</f>
        <v>0</v>
      </c>
      <c r="E143" s="819">
        <f>+'Alimentazione SP A'!I91-'Alimentazione SP P'!I82</f>
        <v>0</v>
      </c>
      <c r="F143" s="61"/>
      <c r="G143" s="832"/>
      <c r="J143" s="809"/>
      <c r="K143" s="809"/>
    </row>
    <row r="144" spans="1:11" s="833" customFormat="1" ht="15">
      <c r="A144" s="919"/>
      <c r="B144" s="830" t="s">
        <v>2576</v>
      </c>
      <c r="C144" s="831" t="s">
        <v>2577</v>
      </c>
      <c r="D144" s="819">
        <f>+'Alimentazione SP A'!H93+'Alimentazione SP A'!H94+'Alimentazione SP A'!H95-'Alimentazione SP P'!H83</f>
        <v>0</v>
      </c>
      <c r="E144" s="819">
        <f>+'Alimentazione SP A'!I93+'Alimentazione SP A'!I94+'Alimentazione SP A'!I95-'Alimentazione SP P'!I83</f>
        <v>0</v>
      </c>
      <c r="F144" s="61"/>
      <c r="G144" s="832"/>
      <c r="J144" s="809"/>
      <c r="K144" s="809"/>
    </row>
    <row r="145" spans="1:11" s="833" customFormat="1" ht="15">
      <c r="A145" s="915"/>
      <c r="B145" s="813" t="s">
        <v>2578</v>
      </c>
      <c r="C145" s="814" t="s">
        <v>2579</v>
      </c>
      <c r="D145" s="815">
        <f>+D146+D157+D164+D165</f>
        <v>7225378</v>
      </c>
      <c r="E145" s="815">
        <f>+E146+E157+E164+E165</f>
        <v>7337531</v>
      </c>
      <c r="F145" s="61"/>
      <c r="G145" s="832"/>
      <c r="J145" s="809"/>
      <c r="K145" s="809"/>
    </row>
    <row r="146" spans="1:11" s="833" customFormat="1" ht="15">
      <c r="A146" s="921"/>
      <c r="B146" s="836" t="s">
        <v>2580</v>
      </c>
      <c r="C146" s="837" t="s">
        <v>2581</v>
      </c>
      <c r="D146" s="838">
        <f>SUM(D147:D156)</f>
        <v>3616748</v>
      </c>
      <c r="E146" s="838">
        <f>SUM(E147:E156)</f>
        <v>3949550</v>
      </c>
      <c r="F146" s="61"/>
      <c r="G146" s="832"/>
      <c r="J146" s="809"/>
      <c r="K146" s="809"/>
    </row>
    <row r="147" spans="1:11" s="833" customFormat="1" ht="15">
      <c r="A147" s="919" t="s">
        <v>2582</v>
      </c>
      <c r="B147" s="830" t="s">
        <v>2583</v>
      </c>
      <c r="C147" s="831" t="s">
        <v>2584</v>
      </c>
      <c r="D147" s="819">
        <f>+'Alimentazione SP A'!H98-'Alimentazione SP P'!H84</f>
        <v>0</v>
      </c>
      <c r="E147" s="819">
        <f>+'Alimentazione SP A'!I98-'Alimentazione SP P'!I84</f>
        <v>0</v>
      </c>
      <c r="F147" s="61"/>
      <c r="G147" s="832"/>
      <c r="J147" s="809"/>
      <c r="K147" s="809"/>
    </row>
    <row r="148" spans="1:11" s="833" customFormat="1" ht="28.5">
      <c r="A148" s="919" t="s">
        <v>1546</v>
      </c>
      <c r="B148" s="830" t="s">
        <v>2585</v>
      </c>
      <c r="C148" s="831" t="s">
        <v>2586</v>
      </c>
      <c r="D148" s="819">
        <f>+'Alimentazione SP A'!H99-'Alimentazione SP P'!H85</f>
        <v>0</v>
      </c>
      <c r="E148" s="819">
        <f>+'Alimentazione SP A'!I99-'Alimentazione SP P'!I85</f>
        <v>0</v>
      </c>
      <c r="F148" s="61"/>
      <c r="G148" s="832"/>
      <c r="J148" s="809"/>
      <c r="K148" s="809"/>
    </row>
    <row r="149" spans="1:11" s="834" customFormat="1" ht="28.5">
      <c r="A149" s="919" t="s">
        <v>2582</v>
      </c>
      <c r="B149" s="830" t="s">
        <v>2587</v>
      </c>
      <c r="C149" s="839" t="s">
        <v>2588</v>
      </c>
      <c r="D149" s="819">
        <f>+'Alimentazione SP A'!H100-'Alimentazione SP P'!H86</f>
        <v>526805</v>
      </c>
      <c r="E149" s="819">
        <f>+'Alimentazione SP A'!I100-'Alimentazione SP P'!I86</f>
        <v>1744035</v>
      </c>
      <c r="F149" s="833"/>
      <c r="G149" s="832"/>
      <c r="J149" s="809"/>
      <c r="K149" s="809"/>
    </row>
    <row r="150" spans="1:11" s="833" customFormat="1" ht="15">
      <c r="A150" s="919" t="s">
        <v>2582</v>
      </c>
      <c r="B150" s="830" t="s">
        <v>2589</v>
      </c>
      <c r="C150" s="831" t="s">
        <v>2590</v>
      </c>
      <c r="D150" s="819">
        <f>+'Alimentazione SP A'!H101-'Alimentazione SP P'!H87</f>
        <v>0</v>
      </c>
      <c r="E150" s="819">
        <f>+'Alimentazione SP A'!I101-'Alimentazione SP P'!I87</f>
        <v>0</v>
      </c>
      <c r="F150" s="834"/>
      <c r="G150" s="835"/>
      <c r="J150" s="809"/>
      <c r="K150" s="809"/>
    </row>
    <row r="151" spans="1:11" s="833" customFormat="1" ht="28.5">
      <c r="A151" s="919" t="s">
        <v>2582</v>
      </c>
      <c r="B151" s="830" t="s">
        <v>2591</v>
      </c>
      <c r="C151" s="831" t="s">
        <v>2592</v>
      </c>
      <c r="D151" s="819">
        <f>+'Alimentazione SP A'!H102-'Alimentazione SP P'!H88</f>
        <v>0</v>
      </c>
      <c r="E151" s="819">
        <f>+'Alimentazione SP A'!I102-'Alimentazione SP P'!I88</f>
        <v>0</v>
      </c>
      <c r="F151" s="834"/>
      <c r="G151" s="835"/>
      <c r="J151" s="809"/>
      <c r="K151" s="809"/>
    </row>
    <row r="152" spans="1:11" s="833" customFormat="1" ht="28.5">
      <c r="A152" s="919" t="s">
        <v>2582</v>
      </c>
      <c r="B152" s="830" t="s">
        <v>2593</v>
      </c>
      <c r="C152" s="831" t="s">
        <v>2594</v>
      </c>
      <c r="D152" s="819">
        <f>+'Alimentazione SP A'!H103-'Alimentazione SP P'!H89</f>
        <v>0</v>
      </c>
      <c r="E152" s="819">
        <f>+'Alimentazione SP A'!I103-'Alimentazione SP P'!I89</f>
        <v>0</v>
      </c>
      <c r="F152" s="834"/>
      <c r="G152" s="835"/>
      <c r="J152" s="809"/>
      <c r="K152" s="809"/>
    </row>
    <row r="153" spans="1:11" s="833" customFormat="1" ht="15">
      <c r="A153" s="919" t="s">
        <v>2582</v>
      </c>
      <c r="B153" s="830" t="s">
        <v>2595</v>
      </c>
      <c r="C153" s="831" t="s">
        <v>2596</v>
      </c>
      <c r="D153" s="819">
        <f>+'Alimentazione SP A'!H105+'Alimentazione SP A'!H106+'Alimentazione SP A'!H107-'Alimentazione SP P'!H90</f>
        <v>305735</v>
      </c>
      <c r="E153" s="819">
        <f>+'Alimentazione SP A'!I105+'Alimentazione SP A'!I106+'Alimentazione SP A'!I107-'Alimentazione SP P'!I90</f>
        <v>88031</v>
      </c>
      <c r="F153" s="834"/>
      <c r="G153" s="835"/>
      <c r="J153" s="809"/>
      <c r="K153" s="809"/>
    </row>
    <row r="154" spans="1:11" s="834" customFormat="1" ht="28.5">
      <c r="A154" s="922" t="s">
        <v>2582</v>
      </c>
      <c r="B154" s="830" t="s">
        <v>2597</v>
      </c>
      <c r="C154" s="839" t="s">
        <v>2598</v>
      </c>
      <c r="D154" s="819">
        <f>+'Alimentazione SP A'!H108-'Alimentazione SP P'!H91</f>
        <v>0</v>
      </c>
      <c r="E154" s="819">
        <f>+'Alimentazione SP A'!I108-'Alimentazione SP P'!I91</f>
        <v>0</v>
      </c>
      <c r="G154" s="832"/>
      <c r="J154" s="809"/>
      <c r="K154" s="809"/>
    </row>
    <row r="155" spans="1:11" s="833" customFormat="1" ht="15">
      <c r="A155" s="922" t="s">
        <v>2582</v>
      </c>
      <c r="B155" s="830" t="s">
        <v>2599</v>
      </c>
      <c r="C155" s="839" t="s">
        <v>2600</v>
      </c>
      <c r="D155" s="819">
        <f>+'Alimentazione SP A'!H110+'Alimentazione SP A'!H111+'Alimentazione SP A'!H112+'Alimentazione SP A'!H113-'Alimentazione SP P'!H92</f>
        <v>2784208</v>
      </c>
      <c r="E155" s="819">
        <f>+'Alimentazione SP A'!I110+'Alimentazione SP A'!I111+'Alimentazione SP A'!I112+'Alimentazione SP A'!I113-'Alimentazione SP P'!I92</f>
        <v>2117484</v>
      </c>
      <c r="F155" s="834"/>
      <c r="G155" s="835"/>
      <c r="J155" s="809"/>
      <c r="K155" s="809"/>
    </row>
    <row r="156" spans="1:11" s="834" customFormat="1" ht="28.5">
      <c r="A156" s="922" t="s">
        <v>2582</v>
      </c>
      <c r="B156" s="830" t="s">
        <v>2601</v>
      </c>
      <c r="C156" s="839" t="s">
        <v>2602</v>
      </c>
      <c r="D156" s="819">
        <f>+'Alimentazione SP A'!H114-'Alimentazione SP P'!H93</f>
        <v>0</v>
      </c>
      <c r="E156" s="819">
        <f>+'Alimentazione SP A'!I114-'Alimentazione SP P'!I93</f>
        <v>0</v>
      </c>
      <c r="G156" s="832"/>
      <c r="J156" s="809"/>
      <c r="K156" s="809"/>
    </row>
    <row r="157" spans="1:11" s="821" customFormat="1" ht="28.5">
      <c r="A157" s="923"/>
      <c r="B157" s="836" t="s">
        <v>2603</v>
      </c>
      <c r="C157" s="840" t="s">
        <v>2604</v>
      </c>
      <c r="D157" s="838">
        <f>SUM(D158:D163)</f>
        <v>3608630</v>
      </c>
      <c r="E157" s="838">
        <f>SUM(E158:E163)</f>
        <v>3387981</v>
      </c>
      <c r="F157" s="841"/>
      <c r="G157" s="842"/>
      <c r="J157" s="809"/>
      <c r="K157" s="809"/>
    </row>
    <row r="158" spans="1:11" s="821" customFormat="1" ht="28.5">
      <c r="A158" s="924" t="s">
        <v>2582</v>
      </c>
      <c r="B158" s="817" t="s">
        <v>2605</v>
      </c>
      <c r="C158" s="843" t="s">
        <v>2606</v>
      </c>
      <c r="D158" s="819">
        <f>+'Alimentazione SP A'!H116-'Alimentazione SP P'!H94</f>
        <v>3608630</v>
      </c>
      <c r="E158" s="819">
        <f>+'Alimentazione SP A'!I116-'Alimentazione SP P'!I94</f>
        <v>3387981</v>
      </c>
      <c r="F158" s="841"/>
      <c r="G158" s="842"/>
      <c r="J158" s="809"/>
      <c r="K158" s="809"/>
    </row>
    <row r="159" spans="1:11" s="821" customFormat="1" ht="28.5">
      <c r="A159" s="924" t="s">
        <v>2582</v>
      </c>
      <c r="B159" s="817" t="s">
        <v>2607</v>
      </c>
      <c r="C159" s="818" t="s">
        <v>2608</v>
      </c>
      <c r="D159" s="819">
        <f>+'Alimentazione SP A'!H117-'Alimentazione SP P'!H95</f>
        <v>0</v>
      </c>
      <c r="E159" s="819">
        <f>+'Alimentazione SP A'!I117-'Alimentazione SP P'!I95</f>
        <v>0</v>
      </c>
      <c r="F159" s="841"/>
      <c r="G159" s="842"/>
      <c r="J159" s="809"/>
      <c r="K159" s="809"/>
    </row>
    <row r="160" spans="1:11" s="821" customFormat="1" ht="15">
      <c r="A160" s="924" t="s">
        <v>2582</v>
      </c>
      <c r="B160" s="817" t="s">
        <v>2609</v>
      </c>
      <c r="C160" s="843" t="s">
        <v>2610</v>
      </c>
      <c r="D160" s="819">
        <f>+'Alimentazione SP A'!H118-'Alimentazione SP P'!H96</f>
        <v>0</v>
      </c>
      <c r="E160" s="819">
        <f>+'Alimentazione SP A'!I118-'Alimentazione SP P'!I96</f>
        <v>0</v>
      </c>
      <c r="F160" s="841"/>
      <c r="G160" s="842"/>
      <c r="J160" s="809"/>
      <c r="K160" s="809"/>
    </row>
    <row r="161" spans="1:11" s="821" customFormat="1" ht="42.75">
      <c r="A161" s="922" t="s">
        <v>2582</v>
      </c>
      <c r="B161" s="830" t="s">
        <v>2611</v>
      </c>
      <c r="C161" s="839" t="s">
        <v>2612</v>
      </c>
      <c r="D161" s="819">
        <f>+'Alimentazione SP A'!H119</f>
        <v>0</v>
      </c>
      <c r="E161" s="819">
        <f>+'Alimentazione SP A'!I119</f>
        <v>0</v>
      </c>
      <c r="F161" s="841"/>
      <c r="G161" s="842"/>
      <c r="J161" s="809"/>
      <c r="K161" s="809"/>
    </row>
    <row r="162" spans="1:11" s="821" customFormat="1" ht="15">
      <c r="A162" s="922" t="s">
        <v>2582</v>
      </c>
      <c r="B162" s="830" t="s">
        <v>2613</v>
      </c>
      <c r="C162" s="839" t="s">
        <v>2614</v>
      </c>
      <c r="D162" s="819">
        <f>+'Alimentazione SP A'!H120-'Alimentazione SP P'!H97</f>
        <v>0</v>
      </c>
      <c r="E162" s="819">
        <f>+'Alimentazione SP A'!I120-'Alimentazione SP P'!I97</f>
        <v>0</v>
      </c>
      <c r="F162" s="841"/>
      <c r="G162" s="842"/>
      <c r="J162" s="809"/>
      <c r="K162" s="809"/>
    </row>
    <row r="163" spans="1:11" s="821" customFormat="1" ht="28.5">
      <c r="A163" s="922" t="s">
        <v>2582</v>
      </c>
      <c r="B163" s="830" t="s">
        <v>2615</v>
      </c>
      <c r="C163" s="839" t="s">
        <v>2616</v>
      </c>
      <c r="D163" s="819">
        <f>+'Alimentazione SP A'!H121-'Alimentazione SP P'!H98</f>
        <v>0</v>
      </c>
      <c r="E163" s="819">
        <f>+'Alimentazione SP A'!I121-'Alimentazione SP P'!I98</f>
        <v>0</v>
      </c>
      <c r="F163" s="841"/>
      <c r="G163" s="842"/>
      <c r="J163" s="809"/>
      <c r="K163" s="809"/>
    </row>
    <row r="164" spans="1:11" s="841" customFormat="1" ht="15">
      <c r="A164" s="925"/>
      <c r="B164" s="817" t="s">
        <v>2617</v>
      </c>
      <c r="C164" s="843" t="s">
        <v>2618</v>
      </c>
      <c r="D164" s="819">
        <f>+'Alimentazione SP A'!H122</f>
        <v>0</v>
      </c>
      <c r="E164" s="819">
        <f>+'Alimentazione SP A'!I122</f>
        <v>0</v>
      </c>
      <c r="G164" s="820"/>
      <c r="J164" s="809"/>
      <c r="K164" s="809"/>
    </row>
    <row r="165" spans="1:11" s="841" customFormat="1" ht="28.5">
      <c r="A165" s="925" t="s">
        <v>2582</v>
      </c>
      <c r="B165" s="817" t="s">
        <v>2619</v>
      </c>
      <c r="C165" s="843" t="s">
        <v>2620</v>
      </c>
      <c r="D165" s="819">
        <f>+'Alimentazione SP A'!H123</f>
        <v>0</v>
      </c>
      <c r="E165" s="819">
        <f>+'Alimentazione SP A'!I123</f>
        <v>0</v>
      </c>
      <c r="G165" s="820"/>
      <c r="J165" s="809"/>
      <c r="K165" s="809"/>
    </row>
    <row r="166" spans="1:11" s="821" customFormat="1" ht="15">
      <c r="A166" s="914"/>
      <c r="B166" s="822" t="s">
        <v>2621</v>
      </c>
      <c r="C166" s="823" t="s">
        <v>2622</v>
      </c>
      <c r="D166" s="819">
        <f>+'Alimentazione SP A'!H125+'Alimentazione SP A'!H126+'Alimentazione SP A'!H127-'Alimentazione SP P'!H99</f>
        <v>0</v>
      </c>
      <c r="E166" s="819">
        <f>+'Alimentazione SP A'!I125+'Alimentazione SP A'!I126+'Alimentazione SP A'!I127-'Alimentazione SP P'!I99</f>
        <v>0</v>
      </c>
      <c r="F166" s="807"/>
      <c r="G166" s="820"/>
      <c r="J166" s="809"/>
      <c r="K166" s="809"/>
    </row>
    <row r="167" spans="1:11" s="821" customFormat="1" ht="15">
      <c r="A167" s="926"/>
      <c r="B167" s="813" t="s">
        <v>2623</v>
      </c>
      <c r="C167" s="814" t="s">
        <v>2624</v>
      </c>
      <c r="D167" s="815">
        <f>+D168+D172+D173+D174+D175</f>
        <v>2178189</v>
      </c>
      <c r="E167" s="815">
        <f>+E168+E172+E173+E174+E175</f>
        <v>7627254</v>
      </c>
      <c r="F167" s="807"/>
      <c r="G167" s="820"/>
      <c r="J167" s="809"/>
      <c r="K167" s="809"/>
    </row>
    <row r="168" spans="1:11" s="821" customFormat="1" ht="15">
      <c r="A168" s="921"/>
      <c r="B168" s="836" t="s">
        <v>2625</v>
      </c>
      <c r="C168" s="837" t="s">
        <v>2626</v>
      </c>
      <c r="D168" s="838">
        <f>+D169+D170+D171</f>
        <v>2035955</v>
      </c>
      <c r="E168" s="838">
        <f>+E169+E170+E171</f>
        <v>7484852</v>
      </c>
      <c r="F168" s="841"/>
      <c r="G168" s="842"/>
      <c r="J168" s="809"/>
      <c r="K168" s="809"/>
    </row>
    <row r="169" spans="1:11" s="821" customFormat="1" ht="28.5">
      <c r="A169" s="914" t="s">
        <v>1546</v>
      </c>
      <c r="B169" s="817" t="s">
        <v>2627</v>
      </c>
      <c r="C169" s="818" t="s">
        <v>2628</v>
      </c>
      <c r="D169" s="819">
        <f>+'Alimentazione SP A'!H130-'Alimentazione SP P'!H100</f>
        <v>0</v>
      </c>
      <c r="E169" s="819">
        <f>+'Alimentazione SP A'!I130-'Alimentazione SP P'!I100</f>
        <v>0</v>
      </c>
      <c r="F169" s="841"/>
      <c r="G169" s="842"/>
      <c r="J169" s="809"/>
      <c r="K169" s="809"/>
    </row>
    <row r="170" spans="1:11" s="821" customFormat="1" ht="28.5">
      <c r="A170" s="919" t="s">
        <v>1546</v>
      </c>
      <c r="B170" s="830" t="s">
        <v>2629</v>
      </c>
      <c r="C170" s="831" t="s">
        <v>2630</v>
      </c>
      <c r="D170" s="819">
        <f>+'Alimentazione SP A'!H132+'Alimentazione SP A'!H133+'Alimentazione SP A'!H134-'Alimentazione SP P'!H101</f>
        <v>931214</v>
      </c>
      <c r="E170" s="819">
        <f>+'Alimentazione SP A'!I132+'Alimentazione SP A'!I133+'Alimentazione SP A'!I134-'Alimentazione SP P'!I101</f>
        <v>1526595</v>
      </c>
      <c r="F170" s="841"/>
      <c r="G170" s="842"/>
      <c r="J170" s="809"/>
      <c r="K170" s="809"/>
    </row>
    <row r="171" spans="1:11" s="821" customFormat="1" ht="28.5">
      <c r="A171" s="919" t="s">
        <v>1546</v>
      </c>
      <c r="B171" s="830" t="s">
        <v>2631</v>
      </c>
      <c r="C171" s="831" t="s">
        <v>2632</v>
      </c>
      <c r="D171" s="819">
        <f>+'Alimentazione SP A'!H136+'Alimentazione SP A'!H137+'Alimentazione SP A'!H138-'Alimentazione SP P'!H102</f>
        <v>1104741</v>
      </c>
      <c r="E171" s="819">
        <f>+'Alimentazione SP A'!I136+'Alimentazione SP A'!I137+'Alimentazione SP A'!I138-'Alimentazione SP P'!I102</f>
        <v>5958257</v>
      </c>
      <c r="F171" s="841"/>
      <c r="G171" s="842"/>
      <c r="J171" s="809"/>
      <c r="K171" s="809"/>
    </row>
    <row r="172" spans="1:11" s="821" customFormat="1" ht="15">
      <c r="A172" s="919" t="s">
        <v>2582</v>
      </c>
      <c r="B172" s="830" t="s">
        <v>2633</v>
      </c>
      <c r="C172" s="831" t="s">
        <v>2634</v>
      </c>
      <c r="D172" s="819">
        <f>+'Alimentazione SP A'!H139-'Alimentazione SP P'!H103</f>
        <v>0</v>
      </c>
      <c r="E172" s="819">
        <f>+'Alimentazione SP A'!I139-'Alimentazione SP P'!I103</f>
        <v>0</v>
      </c>
      <c r="F172" s="841"/>
      <c r="G172" s="842"/>
      <c r="J172" s="809"/>
      <c r="K172" s="809"/>
    </row>
    <row r="173" spans="1:11" s="821" customFormat="1" ht="42.75">
      <c r="A173" s="919" t="s">
        <v>2582</v>
      </c>
      <c r="B173" s="830" t="s">
        <v>2635</v>
      </c>
      <c r="C173" s="831" t="s">
        <v>2636</v>
      </c>
      <c r="D173" s="819">
        <f>+'Alimentazione SP A'!H140</f>
        <v>0</v>
      </c>
      <c r="E173" s="819">
        <f>+'Alimentazione SP A'!I140</f>
        <v>0</v>
      </c>
      <c r="F173" s="841"/>
      <c r="G173" s="842"/>
      <c r="J173" s="809"/>
      <c r="K173" s="809"/>
    </row>
    <row r="174" spans="1:11" s="821" customFormat="1" ht="15">
      <c r="A174" s="919" t="s">
        <v>1595</v>
      </c>
      <c r="B174" s="830" t="s">
        <v>2637</v>
      </c>
      <c r="C174" s="831" t="s">
        <v>2638</v>
      </c>
      <c r="D174" s="819">
        <f>+'Alimentazione SP A'!H142+'Alimentazione SP A'!H143+'Alimentazione SP A'!H144-'Alimentazione SP P'!H104</f>
        <v>142234</v>
      </c>
      <c r="E174" s="819">
        <f>+'Alimentazione SP A'!I142+'Alimentazione SP A'!I143+'Alimentazione SP A'!I144-'Alimentazione SP P'!I104</f>
        <v>142402</v>
      </c>
      <c r="F174" s="841"/>
      <c r="G174" s="842"/>
      <c r="J174" s="809"/>
      <c r="K174" s="809"/>
    </row>
    <row r="175" spans="1:11" s="821" customFormat="1" ht="28.5">
      <c r="A175" s="922" t="s">
        <v>1546</v>
      </c>
      <c r="B175" s="830" t="s">
        <v>2639</v>
      </c>
      <c r="C175" s="844" t="s">
        <v>2640</v>
      </c>
      <c r="D175" s="819">
        <f>+'Alimentazione SP A'!H145</f>
        <v>0</v>
      </c>
      <c r="E175" s="819">
        <f>+'Alimentazione SP A'!I145</f>
        <v>0</v>
      </c>
      <c r="F175" s="841"/>
      <c r="G175" s="842"/>
      <c r="J175" s="809"/>
      <c r="K175" s="809"/>
    </row>
    <row r="176" spans="1:11" s="821" customFormat="1" ht="28.5">
      <c r="A176" s="915"/>
      <c r="B176" s="813" t="s">
        <v>2641</v>
      </c>
      <c r="C176" s="814" t="s">
        <v>2642</v>
      </c>
      <c r="D176" s="815">
        <f>+D177+D178+D179</f>
        <v>0</v>
      </c>
      <c r="E176" s="815">
        <f>+E177+E178+E179</f>
        <v>596730</v>
      </c>
      <c r="F176" s="807"/>
      <c r="G176" s="820"/>
      <c r="J176" s="809"/>
      <c r="K176" s="809"/>
    </row>
    <row r="177" spans="1:11" s="821" customFormat="1" ht="15">
      <c r="A177" s="914"/>
      <c r="B177" s="817" t="s">
        <v>2643</v>
      </c>
      <c r="C177" s="818" t="s">
        <v>2644</v>
      </c>
      <c r="D177" s="819">
        <f>+'Alimentazione SP A'!H147-'Alimentazione SP P'!H105</f>
        <v>0</v>
      </c>
      <c r="E177" s="819">
        <f>+'Alimentazione SP A'!I147-'Alimentazione SP P'!I105</f>
        <v>550753</v>
      </c>
      <c r="F177" s="807"/>
      <c r="G177" s="820"/>
      <c r="J177" s="809"/>
      <c r="K177" s="809"/>
    </row>
    <row r="178" spans="1:11" s="821" customFormat="1" ht="15">
      <c r="A178" s="914"/>
      <c r="B178" s="817" t="s">
        <v>2645</v>
      </c>
      <c r="C178" s="818" t="s">
        <v>2646</v>
      </c>
      <c r="D178" s="819">
        <f>+'Alimentazione SP A'!H148-'Alimentazione SP P'!H106</f>
        <v>0</v>
      </c>
      <c r="E178" s="819">
        <f>+'Alimentazione SP A'!I148-'Alimentazione SP P'!I106</f>
        <v>0</v>
      </c>
      <c r="F178" s="807"/>
      <c r="G178" s="820"/>
      <c r="J178" s="809"/>
      <c r="K178" s="809"/>
    </row>
    <row r="179" spans="1:11" s="821" customFormat="1" ht="15">
      <c r="A179" s="914"/>
      <c r="B179" s="817" t="s">
        <v>2647</v>
      </c>
      <c r="C179" s="818" t="s">
        <v>2648</v>
      </c>
      <c r="D179" s="819">
        <f>+'Alimentazione SP A'!H150+'Alimentazione SP A'!H151+'Alimentazione SP A'!H152-'Alimentazione SP P'!H107</f>
        <v>0</v>
      </c>
      <c r="E179" s="819">
        <f>+'Alimentazione SP A'!I150+'Alimentazione SP A'!I151+'Alimentazione SP A'!I152-'Alimentazione SP P'!I107</f>
        <v>45977</v>
      </c>
      <c r="F179" s="807"/>
      <c r="G179" s="820"/>
      <c r="J179" s="809"/>
      <c r="K179" s="809"/>
    </row>
    <row r="180" spans="1:11" s="821" customFormat="1" ht="15">
      <c r="A180" s="914"/>
      <c r="B180" s="822" t="s">
        <v>2649</v>
      </c>
      <c r="C180" s="823" t="s">
        <v>2650</v>
      </c>
      <c r="D180" s="819">
        <f>+'Alimentazione SP A'!H154+'Alimentazione SP A'!H155+'Alimentazione SP A'!H156+'Alimentazione SP A'!H157+'Alimentazione SP A'!H158+'Alimentazione SP A'!H159-'Alimentazione SP P'!H108</f>
        <v>0</v>
      </c>
      <c r="E180" s="819">
        <f>+'Alimentazione SP A'!I154+'Alimentazione SP A'!I155+'Alimentazione SP A'!I156+'Alimentazione SP A'!I157+'Alimentazione SP A'!I158+'Alimentazione SP A'!I159-'Alimentazione SP P'!I108</f>
        <v>0</v>
      </c>
      <c r="F180" s="807"/>
      <c r="G180" s="820"/>
      <c r="J180" s="809"/>
      <c r="K180" s="809"/>
    </row>
    <row r="181" spans="1:11" s="821" customFormat="1" ht="15">
      <c r="A181" s="915"/>
      <c r="B181" s="813" t="s">
        <v>2651</v>
      </c>
      <c r="C181" s="814" t="s">
        <v>2652</v>
      </c>
      <c r="D181" s="815">
        <f>+D182+D183+D184+D185+D186+D189</f>
        <v>1579628</v>
      </c>
      <c r="E181" s="815">
        <f>+E182+E183+E184+E185+E186+E189</f>
        <v>2426775</v>
      </c>
      <c r="F181" s="807"/>
      <c r="G181" s="820"/>
      <c r="J181" s="809"/>
      <c r="K181" s="809"/>
    </row>
    <row r="182" spans="1:11" s="821" customFormat="1" ht="15">
      <c r="A182" s="914"/>
      <c r="B182" s="817" t="s">
        <v>2653</v>
      </c>
      <c r="C182" s="818" t="s">
        <v>2654</v>
      </c>
      <c r="D182" s="819">
        <f>+'Alimentazione SP A'!H162+'Alimentazione SP A'!H163+'Alimentazione SP A'!H164+'Alimentazione SP A'!H165+'Alimentazione SP A'!H166-'Alimentazione SP P'!H109</f>
        <v>1293758</v>
      </c>
      <c r="E182" s="819">
        <f>+'Alimentazione SP A'!I162+'Alimentazione SP A'!I163+'Alimentazione SP A'!I164+'Alimentazione SP A'!I165+'Alimentazione SP A'!I166-'Alimentazione SP P'!I109</f>
        <v>2222371</v>
      </c>
      <c r="F182" s="807"/>
      <c r="G182" s="820"/>
      <c r="J182" s="809"/>
      <c r="K182" s="809"/>
    </row>
    <row r="183" spans="1:11" s="821" customFormat="1" ht="15">
      <c r="A183" s="914"/>
      <c r="B183" s="817" t="s">
        <v>2655</v>
      </c>
      <c r="C183" s="818" t="s">
        <v>2656</v>
      </c>
      <c r="D183" s="819">
        <f>+'Alimentazione SP A'!H167-'Alimentazione SP P'!H110</f>
        <v>0</v>
      </c>
      <c r="E183" s="819">
        <f>+'Alimentazione SP A'!I167-'Alimentazione SP P'!I110</f>
        <v>0</v>
      </c>
      <c r="F183" s="807"/>
      <c r="G183" s="820"/>
      <c r="J183" s="809"/>
      <c r="K183" s="809"/>
    </row>
    <row r="184" spans="1:11" s="821" customFormat="1" ht="15">
      <c r="A184" s="914"/>
      <c r="B184" s="817" t="s">
        <v>2657</v>
      </c>
      <c r="C184" s="818" t="s">
        <v>2658</v>
      </c>
      <c r="D184" s="819">
        <f>+'Alimentazione SP A'!H169+'Alimentazione SP A'!H170+'Alimentazione SP A'!H171+'Alimentazione SP A'!H172-'Alimentazione SP P'!H111</f>
        <v>204941</v>
      </c>
      <c r="E184" s="819">
        <f>+'Alimentazione SP A'!I169+'Alimentazione SP A'!I170+'Alimentazione SP A'!I171+'Alimentazione SP A'!I172-'Alimentazione SP P'!I111</f>
        <v>176162</v>
      </c>
      <c r="F184" s="807"/>
      <c r="G184" s="820"/>
      <c r="J184" s="809"/>
      <c r="K184" s="809"/>
    </row>
    <row r="185" spans="1:11" s="821" customFormat="1" ht="15">
      <c r="A185" s="914"/>
      <c r="B185" s="817" t="s">
        <v>2659</v>
      </c>
      <c r="C185" s="818" t="s">
        <v>2660</v>
      </c>
      <c r="D185" s="819">
        <f>+'Alimentazione SP A'!H173-'Alimentazione SP P'!H112</f>
        <v>0</v>
      </c>
      <c r="E185" s="819">
        <f>+'Alimentazione SP A'!I173-'Alimentazione SP P'!I112</f>
        <v>0</v>
      </c>
      <c r="F185" s="807"/>
      <c r="G185" s="820"/>
      <c r="J185" s="809"/>
      <c r="K185" s="809"/>
    </row>
    <row r="186" spans="1:11" s="821" customFormat="1" ht="15">
      <c r="A186" s="921"/>
      <c r="B186" s="836" t="s">
        <v>2661</v>
      </c>
      <c r="C186" s="837" t="s">
        <v>2662</v>
      </c>
      <c r="D186" s="838">
        <f>+D187+D188</f>
        <v>80929</v>
      </c>
      <c r="E186" s="838">
        <f>+E187+E188</f>
        <v>28242</v>
      </c>
      <c r="F186" s="807"/>
      <c r="G186" s="820"/>
      <c r="J186" s="809"/>
      <c r="K186" s="809"/>
    </row>
    <row r="187" spans="1:11" s="821" customFormat="1" ht="15">
      <c r="A187" s="916"/>
      <c r="B187" s="845" t="s">
        <v>2663</v>
      </c>
      <c r="C187" s="846" t="s">
        <v>2664</v>
      </c>
      <c r="D187" s="819">
        <f>+'Alimentazione SP A'!H177+'Alimentazione SP A'!H178+'Alimentazione SP A'!H179+'Alimentazione SP A'!H180+'Alimentazione SP A'!H181+'Alimentazione SP A'!H182-'Alimentazione SP P'!H113</f>
        <v>80929</v>
      </c>
      <c r="E187" s="819">
        <f>+'Alimentazione SP A'!I177+'Alimentazione SP A'!I178+'Alimentazione SP A'!I179+'Alimentazione SP A'!I180+'Alimentazione SP A'!I181+'Alimentazione SP A'!I182-'Alimentazione SP P'!I113</f>
        <v>28242</v>
      </c>
      <c r="F187" s="807"/>
      <c r="G187" s="820"/>
      <c r="J187" s="809"/>
      <c r="K187" s="809"/>
    </row>
    <row r="188" spans="1:11" s="821" customFormat="1" ht="15">
      <c r="A188" s="914"/>
      <c r="B188" s="847" t="s">
        <v>2665</v>
      </c>
      <c r="C188" s="848" t="s">
        <v>2666</v>
      </c>
      <c r="D188" s="819">
        <f>+'Alimentazione SP A'!H183</f>
        <v>0</v>
      </c>
      <c r="E188" s="819">
        <f>+'Alimentazione SP A'!I183</f>
        <v>0</v>
      </c>
      <c r="F188" s="807"/>
      <c r="G188" s="820"/>
      <c r="J188" s="809"/>
      <c r="K188" s="809"/>
    </row>
    <row r="189" spans="1:11" s="821" customFormat="1" ht="28.5">
      <c r="A189" s="921"/>
      <c r="B189" s="849" t="s">
        <v>2667</v>
      </c>
      <c r="C189" s="850" t="s">
        <v>2668</v>
      </c>
      <c r="D189" s="838">
        <f>+D190+D191</f>
        <v>0</v>
      </c>
      <c r="E189" s="838">
        <f>+E190+E191</f>
        <v>0</v>
      </c>
      <c r="F189" s="807"/>
      <c r="G189" s="820"/>
      <c r="J189" s="809"/>
      <c r="K189" s="809"/>
    </row>
    <row r="190" spans="1:11" s="821" customFormat="1" ht="28.5">
      <c r="A190" s="916"/>
      <c r="B190" s="845" t="s">
        <v>2669</v>
      </c>
      <c r="C190" s="848" t="s">
        <v>2670</v>
      </c>
      <c r="D190" s="819">
        <f>+'Alimentazione SP A'!H185-'Alimentazione SP P'!H114</f>
        <v>0</v>
      </c>
      <c r="E190" s="819">
        <f>+'Alimentazione SP A'!I185-'Alimentazione SP P'!I114</f>
        <v>0</v>
      </c>
      <c r="F190" s="807"/>
      <c r="G190" s="820"/>
      <c r="J190" s="809"/>
      <c r="K190" s="809"/>
    </row>
    <row r="191" spans="1:11" s="821" customFormat="1" ht="15">
      <c r="A191" s="914"/>
      <c r="B191" s="845" t="s">
        <v>2671</v>
      </c>
      <c r="C191" s="848" t="s">
        <v>2672</v>
      </c>
      <c r="D191" s="819">
        <f>+'Alimentazione SP A'!H186</f>
        <v>0</v>
      </c>
      <c r="E191" s="819">
        <f>+'Alimentazione SP A'!I186</f>
        <v>0</v>
      </c>
      <c r="F191" s="807"/>
      <c r="G191" s="820"/>
      <c r="J191" s="809"/>
      <c r="K191" s="809"/>
    </row>
    <row r="192" spans="1:11" s="821" customFormat="1" ht="28.5">
      <c r="A192" s="918"/>
      <c r="B192" s="851" t="s">
        <v>2673</v>
      </c>
      <c r="C192" s="852" t="s">
        <v>2674</v>
      </c>
      <c r="D192" s="853">
        <f>+D193+D194</f>
        <v>0</v>
      </c>
      <c r="E192" s="853">
        <f>+E193+E194</f>
        <v>0</v>
      </c>
      <c r="F192" s="807"/>
      <c r="G192" s="820"/>
      <c r="J192" s="809"/>
      <c r="K192" s="809"/>
    </row>
    <row r="193" spans="1:11" s="821" customFormat="1" ht="15">
      <c r="A193" s="914"/>
      <c r="B193" s="822" t="s">
        <v>2675</v>
      </c>
      <c r="C193" s="823" t="s">
        <v>2676</v>
      </c>
      <c r="D193" s="819">
        <f>+'Alimentazione SP A'!H189+'Alimentazione SP A'!H190+'Alimentazione SP A'!H191</f>
        <v>0</v>
      </c>
      <c r="E193" s="819">
        <f>+'Alimentazione SP A'!I189+'Alimentazione SP A'!I190+'Alimentazione SP A'!I191</f>
        <v>0</v>
      </c>
      <c r="F193" s="807"/>
      <c r="G193" s="820"/>
      <c r="J193" s="809"/>
      <c r="K193" s="809"/>
    </row>
    <row r="194" spans="1:11" s="821" customFormat="1" ht="15.75" thickBot="1">
      <c r="A194" s="917"/>
      <c r="B194" s="854" t="s">
        <v>2677</v>
      </c>
      <c r="C194" s="855" t="s">
        <v>2678</v>
      </c>
      <c r="D194" s="819">
        <f>+'Alimentazione SP A'!H192</f>
        <v>0</v>
      </c>
      <c r="E194" s="819">
        <f>+'Alimentazione SP A'!I192</f>
        <v>0</v>
      </c>
      <c r="F194" s="807"/>
      <c r="G194" s="820"/>
      <c r="J194" s="809"/>
      <c r="K194" s="809"/>
    </row>
    <row r="195" spans="1:11" s="821" customFormat="1" ht="15">
      <c r="A195" s="918"/>
      <c r="B195" s="826" t="s">
        <v>2679</v>
      </c>
      <c r="C195" s="827" t="s">
        <v>2680</v>
      </c>
      <c r="D195" s="828">
        <f>+D196+D197+D198+D199</f>
        <v>21056258</v>
      </c>
      <c r="E195" s="828">
        <f>+E196+E197+E198+E199</f>
        <v>7950244</v>
      </c>
      <c r="F195" s="807"/>
      <c r="G195" s="820"/>
      <c r="J195" s="809"/>
      <c r="K195" s="809"/>
    </row>
    <row r="196" spans="1:11" s="821" customFormat="1" ht="15">
      <c r="A196" s="914"/>
      <c r="B196" s="822" t="s">
        <v>2681</v>
      </c>
      <c r="C196" s="823" t="s">
        <v>2682</v>
      </c>
      <c r="D196" s="819">
        <f>+SUM('Alimentazione SP A'!H196:H213)</f>
        <v>69666</v>
      </c>
      <c r="E196" s="819">
        <f>+SUM('Alimentazione SP A'!I196:I213)</f>
        <v>37600</v>
      </c>
      <c r="F196" s="807"/>
      <c r="G196" s="820"/>
      <c r="J196" s="809"/>
      <c r="K196" s="809"/>
    </row>
    <row r="197" spans="1:11" s="821" customFormat="1" ht="15">
      <c r="A197" s="914"/>
      <c r="B197" s="822" t="s">
        <v>2683</v>
      </c>
      <c r="C197" s="823" t="s">
        <v>2684</v>
      </c>
      <c r="D197" s="819">
        <f>+'Alimentazione SP A'!H215+'Alimentazione SP A'!H216+'Alimentazione SP A'!H217</f>
        <v>20980526</v>
      </c>
      <c r="E197" s="819">
        <f>+'Alimentazione SP A'!I215+'Alimentazione SP A'!I216+'Alimentazione SP A'!I217</f>
        <v>7907733</v>
      </c>
      <c r="F197" s="807"/>
      <c r="G197" s="820"/>
      <c r="J197" s="809"/>
      <c r="K197" s="809"/>
    </row>
    <row r="198" spans="1:11" s="821" customFormat="1" ht="15">
      <c r="A198" s="914"/>
      <c r="B198" s="822" t="s">
        <v>2685</v>
      </c>
      <c r="C198" s="823" t="s">
        <v>2686</v>
      </c>
      <c r="D198" s="819">
        <f>+'Alimentazione SP A'!H218</f>
        <v>0</v>
      </c>
      <c r="E198" s="819">
        <f>+'Alimentazione SP A'!I218</f>
        <v>0</v>
      </c>
      <c r="F198" s="807"/>
      <c r="G198" s="820"/>
      <c r="J198" s="809"/>
      <c r="K198" s="809"/>
    </row>
    <row r="199" spans="1:11" s="821" customFormat="1" ht="15.75" thickBot="1">
      <c r="A199" s="917"/>
      <c r="B199" s="854" t="s">
        <v>2687</v>
      </c>
      <c r="C199" s="855" t="s">
        <v>2688</v>
      </c>
      <c r="D199" s="819">
        <f>+SUM('Alimentazione SP A'!H220:H226)</f>
        <v>6066</v>
      </c>
      <c r="E199" s="819">
        <f>+SUM('Alimentazione SP A'!I220:I226)</f>
        <v>4911</v>
      </c>
      <c r="F199" s="807"/>
      <c r="G199" s="820"/>
      <c r="J199" s="809"/>
      <c r="K199" s="809"/>
    </row>
    <row r="200" spans="1:11" s="821" customFormat="1" ht="15">
      <c r="A200" s="911"/>
      <c r="B200" s="804" t="s">
        <v>2689</v>
      </c>
      <c r="C200" s="805" t="s">
        <v>2690</v>
      </c>
      <c r="D200" s="829">
        <f>+D201+D204</f>
        <v>100214</v>
      </c>
      <c r="E200" s="829">
        <f>+E201+E204</f>
        <v>504353</v>
      </c>
      <c r="F200" s="807"/>
      <c r="G200" s="820"/>
      <c r="J200" s="809"/>
      <c r="K200" s="809"/>
    </row>
    <row r="201" spans="1:11" s="821" customFormat="1" ht="15">
      <c r="A201" s="912"/>
      <c r="B201" s="810" t="s">
        <v>2691</v>
      </c>
      <c r="C201" s="811" t="s">
        <v>2692</v>
      </c>
      <c r="D201" s="812">
        <f>+D202+D203</f>
        <v>39861</v>
      </c>
      <c r="E201" s="812">
        <f>+E202+E203</f>
        <v>488864</v>
      </c>
      <c r="F201" s="807"/>
      <c r="G201" s="820"/>
      <c r="J201" s="809"/>
      <c r="K201" s="809"/>
    </row>
    <row r="202" spans="1:11" s="821" customFormat="1" ht="15">
      <c r="A202" s="914"/>
      <c r="B202" s="822" t="s">
        <v>2693</v>
      </c>
      <c r="C202" s="823" t="s">
        <v>2694</v>
      </c>
      <c r="D202" s="819">
        <f>+'Alimentazione SP A'!H242</f>
        <v>36285</v>
      </c>
      <c r="E202" s="819">
        <f>+'Alimentazione SP A'!I242</f>
        <v>91154</v>
      </c>
      <c r="F202" s="807"/>
      <c r="G202" s="820"/>
      <c r="J202" s="809"/>
      <c r="K202" s="809"/>
    </row>
    <row r="203" spans="1:11" s="821" customFormat="1" ht="15">
      <c r="A203" s="927" t="s">
        <v>1546</v>
      </c>
      <c r="B203" s="822" t="s">
        <v>2695</v>
      </c>
      <c r="C203" s="823" t="s">
        <v>2696</v>
      </c>
      <c r="D203" s="819">
        <f>+'Alimentazione SP A'!H243</f>
        <v>3576</v>
      </c>
      <c r="E203" s="819">
        <f>+'Alimentazione SP A'!I243</f>
        <v>397710</v>
      </c>
      <c r="F203" s="807"/>
      <c r="G203" s="820"/>
      <c r="J203" s="809"/>
      <c r="K203" s="809"/>
    </row>
    <row r="204" spans="1:11" s="821" customFormat="1" ht="15">
      <c r="A204" s="912"/>
      <c r="B204" s="810" t="s">
        <v>2697</v>
      </c>
      <c r="C204" s="811" t="s">
        <v>2698</v>
      </c>
      <c r="D204" s="812">
        <f>+D205+D206</f>
        <v>60353</v>
      </c>
      <c r="E204" s="812">
        <f>+E205+E206</f>
        <v>15489</v>
      </c>
      <c r="F204" s="807"/>
      <c r="G204" s="820"/>
      <c r="J204" s="809"/>
      <c r="K204" s="809"/>
    </row>
    <row r="205" spans="1:11" s="821" customFormat="1" ht="15">
      <c r="A205" s="914"/>
      <c r="B205" s="822" t="s">
        <v>2699</v>
      </c>
      <c r="C205" s="823" t="s">
        <v>2700</v>
      </c>
      <c r="D205" s="819">
        <f>+'Alimentazione SP A'!H245</f>
        <v>60353</v>
      </c>
      <c r="E205" s="819">
        <f>+'Alimentazione SP A'!I245</f>
        <v>15489</v>
      </c>
      <c r="F205" s="807"/>
      <c r="G205" s="820"/>
      <c r="J205" s="809"/>
      <c r="K205" s="809"/>
    </row>
    <row r="206" spans="1:11" s="821" customFormat="1" ht="15.75" thickBot="1">
      <c r="A206" s="928" t="s">
        <v>1546</v>
      </c>
      <c r="B206" s="854" t="s">
        <v>2701</v>
      </c>
      <c r="C206" s="855" t="s">
        <v>2702</v>
      </c>
      <c r="D206" s="819">
        <f>+'Alimentazione SP A'!H246</f>
        <v>0</v>
      </c>
      <c r="E206" s="819">
        <f>+'Alimentazione SP A'!I246</f>
        <v>0</v>
      </c>
      <c r="F206" s="807"/>
      <c r="G206" s="820"/>
      <c r="J206" s="809"/>
      <c r="K206" s="809"/>
    </row>
    <row r="207" spans="1:11" s="821" customFormat="1" ht="15.75" thickBot="1">
      <c r="A207" s="929"/>
      <c r="B207" s="856" t="s">
        <v>2703</v>
      </c>
      <c r="C207" s="857" t="s">
        <v>2704</v>
      </c>
      <c r="D207" s="858">
        <f>+D30+D108+D200</f>
        <v>76968767</v>
      </c>
      <c r="E207" s="858">
        <f>+E30+E108+E200</f>
        <v>70776451</v>
      </c>
      <c r="F207" s="807"/>
      <c r="G207" s="820"/>
      <c r="J207" s="809"/>
      <c r="K207" s="809"/>
    </row>
    <row r="208" spans="1:11" s="821" customFormat="1" ht="15">
      <c r="A208" s="930"/>
      <c r="B208" s="804" t="s">
        <v>2705</v>
      </c>
      <c r="C208" s="859" t="s">
        <v>2706</v>
      </c>
      <c r="D208" s="860">
        <f>+D209+D210+D211+D212+D213</f>
        <v>2782163</v>
      </c>
      <c r="E208" s="860">
        <f>+E209+E210+E211+E212+E213</f>
        <v>2779698</v>
      </c>
      <c r="F208" s="807"/>
      <c r="G208" s="820"/>
      <c r="J208" s="809"/>
      <c r="K208" s="809"/>
    </row>
    <row r="209" spans="1:11" s="821" customFormat="1" ht="15">
      <c r="A209" s="914"/>
      <c r="B209" s="861" t="s">
        <v>2707</v>
      </c>
      <c r="C209" s="862" t="s">
        <v>2708</v>
      </c>
      <c r="D209" s="819">
        <f>+'Alimentazione SP A'!H249</f>
        <v>0</v>
      </c>
      <c r="E209" s="819">
        <f>+'Alimentazione SP A'!I249</f>
        <v>0</v>
      </c>
      <c r="F209" s="807"/>
      <c r="G209" s="820"/>
      <c r="J209" s="809"/>
      <c r="K209" s="809"/>
    </row>
    <row r="210" spans="1:11" s="821" customFormat="1" ht="15">
      <c r="A210" s="914"/>
      <c r="B210" s="861" t="s">
        <v>2709</v>
      </c>
      <c r="C210" s="862" t="s">
        <v>2710</v>
      </c>
      <c r="D210" s="819">
        <f>+'Alimentazione SP A'!H250</f>
        <v>0</v>
      </c>
      <c r="E210" s="819">
        <f>+'Alimentazione SP A'!I250</f>
        <v>0</v>
      </c>
      <c r="F210" s="807"/>
      <c r="G210" s="820"/>
      <c r="J210" s="809"/>
      <c r="K210" s="809"/>
    </row>
    <row r="211" spans="1:11" s="821" customFormat="1" ht="15">
      <c r="A211" s="914"/>
      <c r="B211" s="861" t="s">
        <v>2711</v>
      </c>
      <c r="C211" s="862" t="s">
        <v>2712</v>
      </c>
      <c r="D211" s="819">
        <f>+'Alimentazione SP A'!H251</f>
        <v>0</v>
      </c>
      <c r="E211" s="819">
        <f>+'Alimentazione SP A'!I251</f>
        <v>0</v>
      </c>
      <c r="F211" s="807"/>
      <c r="G211" s="820"/>
      <c r="J211" s="809"/>
      <c r="K211" s="809"/>
    </row>
    <row r="212" spans="1:11" s="821" customFormat="1" ht="15">
      <c r="A212" s="931"/>
      <c r="B212" s="861" t="s">
        <v>2713</v>
      </c>
      <c r="C212" s="862" t="s">
        <v>2714</v>
      </c>
      <c r="D212" s="819">
        <f>+'Alimentazione SP A'!H252</f>
        <v>0</v>
      </c>
      <c r="E212" s="819">
        <f>+'Alimentazione SP A'!I252</f>
        <v>0</v>
      </c>
      <c r="F212" s="807"/>
      <c r="G212" s="820"/>
      <c r="J212" s="809"/>
      <c r="K212" s="809"/>
    </row>
    <row r="213" spans="1:11" s="821" customFormat="1" ht="15.75" thickBot="1">
      <c r="A213" s="917"/>
      <c r="B213" s="863" t="s">
        <v>2715</v>
      </c>
      <c r="C213" s="864" t="s">
        <v>2716</v>
      </c>
      <c r="D213" s="819">
        <f>+'Alimentazione SP A'!H254+'Alimentazione SP A'!H255+'Alimentazione SP A'!H256+'Alimentazione SP A'!H257+'Alimentazione SP A'!H258+'Alimentazione SP A'!H259+'Alimentazione SP A'!H260</f>
        <v>2782163</v>
      </c>
      <c r="E213" s="819">
        <f>+'Alimentazione SP A'!I254+'Alimentazione SP A'!I255+'Alimentazione SP A'!I256+'Alimentazione SP A'!I257+'Alimentazione SP A'!I258+'Alimentazione SP A'!I259+'Alimentazione SP A'!I260</f>
        <v>2779698</v>
      </c>
      <c r="F213" s="807"/>
      <c r="G213" s="820"/>
      <c r="J213" s="809"/>
      <c r="K213" s="809"/>
    </row>
    <row r="214" spans="1:11" s="821" customFormat="1" ht="15">
      <c r="A214" s="930"/>
      <c r="B214" s="804" t="s">
        <v>2717</v>
      </c>
      <c r="C214" s="805" t="s">
        <v>2718</v>
      </c>
      <c r="D214" s="829">
        <f>+D215+D216+D225+D226+D232+D236+D237</f>
        <v>43823467</v>
      </c>
      <c r="E214" s="829">
        <f>+E215+E216+E225+E226+E232+E236+E237</f>
        <v>41465583</v>
      </c>
      <c r="F214" s="807"/>
      <c r="G214" s="820"/>
      <c r="J214" s="809"/>
      <c r="K214" s="809"/>
    </row>
    <row r="215" spans="1:11" s="821" customFormat="1" ht="15">
      <c r="A215" s="914"/>
      <c r="B215" s="865" t="s">
        <v>2719</v>
      </c>
      <c r="C215" s="866" t="s">
        <v>2720</v>
      </c>
      <c r="D215" s="819">
        <f>+'Alimentazione SP P'!H4</f>
        <v>103489</v>
      </c>
      <c r="E215" s="819">
        <f>+'Alimentazione SP P'!I4</f>
        <v>103489</v>
      </c>
      <c r="F215" s="807"/>
      <c r="G215" s="820"/>
      <c r="J215" s="809"/>
      <c r="K215" s="809"/>
    </row>
    <row r="216" spans="1:11" s="821" customFormat="1" ht="15">
      <c r="A216" s="912"/>
      <c r="B216" s="810" t="s">
        <v>2721</v>
      </c>
      <c r="C216" s="811" t="s">
        <v>2722</v>
      </c>
      <c r="D216" s="812">
        <f>+D217+D218+D222+D223+D224</f>
        <v>38681677</v>
      </c>
      <c r="E216" s="812">
        <f>+E217+E218+E222+E223+E224</f>
        <v>36485801</v>
      </c>
      <c r="F216" s="807"/>
      <c r="G216" s="820"/>
      <c r="J216" s="809"/>
      <c r="K216" s="809"/>
    </row>
    <row r="217" spans="1:11" s="821" customFormat="1" ht="15">
      <c r="A217" s="914"/>
      <c r="B217" s="822" t="s">
        <v>2723</v>
      </c>
      <c r="C217" s="823" t="s">
        <v>2724</v>
      </c>
      <c r="D217" s="819">
        <f>+'Alimentazione SP P'!H6</f>
        <v>3682720</v>
      </c>
      <c r="E217" s="819">
        <f>+'Alimentazione SP P'!I6</f>
        <v>3884964</v>
      </c>
      <c r="F217" s="807"/>
      <c r="G217" s="820"/>
      <c r="J217" s="809"/>
      <c r="K217" s="809"/>
    </row>
    <row r="218" spans="1:11" s="821" customFormat="1" ht="15">
      <c r="A218" s="915"/>
      <c r="B218" s="813" t="s">
        <v>2725</v>
      </c>
      <c r="C218" s="814" t="s">
        <v>2726</v>
      </c>
      <c r="D218" s="815">
        <f>+D219+D220+D221</f>
        <v>22690829</v>
      </c>
      <c r="E218" s="815">
        <f>+E219+E220+E221</f>
        <v>22332348</v>
      </c>
      <c r="F218" s="807"/>
      <c r="G218" s="820"/>
      <c r="J218" s="809"/>
      <c r="K218" s="809"/>
    </row>
    <row r="219" spans="1:11" s="821" customFormat="1" ht="15">
      <c r="A219" s="914"/>
      <c r="B219" s="817" t="s">
        <v>2727</v>
      </c>
      <c r="C219" s="818" t="s">
        <v>2728</v>
      </c>
      <c r="D219" s="819">
        <f>+'Alimentazione SP P'!H8</f>
        <v>15142619</v>
      </c>
      <c r="E219" s="819">
        <f>+'Alimentazione SP P'!I8</f>
        <v>15144551</v>
      </c>
      <c r="F219" s="807"/>
      <c r="G219" s="820"/>
      <c r="J219" s="809"/>
      <c r="K219" s="809"/>
    </row>
    <row r="220" spans="1:11" s="821" customFormat="1" ht="15">
      <c r="A220" s="914"/>
      <c r="B220" s="817" t="s">
        <v>2729</v>
      </c>
      <c r="C220" s="818" t="s">
        <v>2730</v>
      </c>
      <c r="D220" s="819">
        <f>+'Alimentazione SP P'!H9</f>
        <v>900730</v>
      </c>
      <c r="E220" s="819">
        <f>+'Alimentazione SP P'!I9</f>
        <v>291614</v>
      </c>
      <c r="F220" s="807"/>
      <c r="G220" s="820"/>
      <c r="J220" s="809"/>
      <c r="K220" s="809"/>
    </row>
    <row r="221" spans="1:11" s="821" customFormat="1" ht="15">
      <c r="A221" s="914"/>
      <c r="B221" s="817" t="s">
        <v>2731</v>
      </c>
      <c r="C221" s="818" t="s">
        <v>2732</v>
      </c>
      <c r="D221" s="819">
        <f>+'Alimentazione SP P'!H10</f>
        <v>6647480</v>
      </c>
      <c r="E221" s="819">
        <f>+'Alimentazione SP P'!I10</f>
        <v>6896183</v>
      </c>
      <c r="F221" s="807"/>
      <c r="G221" s="820"/>
      <c r="J221" s="809"/>
      <c r="K221" s="809"/>
    </row>
    <row r="222" spans="1:11" s="821" customFormat="1" ht="15">
      <c r="A222" s="914"/>
      <c r="B222" s="822" t="s">
        <v>2733</v>
      </c>
      <c r="C222" s="823" t="s">
        <v>2734</v>
      </c>
      <c r="D222" s="819">
        <f>+'Alimentazione SP P'!H12+'Alimentazione SP P'!H13</f>
        <v>12256669</v>
      </c>
      <c r="E222" s="819">
        <f>+'Alimentazione SP P'!I12+'Alimentazione SP P'!I13</f>
        <v>10216672</v>
      </c>
      <c r="F222" s="807"/>
      <c r="G222" s="820"/>
      <c r="J222" s="809"/>
      <c r="K222" s="809"/>
    </row>
    <row r="223" spans="1:11" s="821" customFormat="1" ht="15">
      <c r="A223" s="914"/>
      <c r="B223" s="822" t="s">
        <v>2735</v>
      </c>
      <c r="C223" s="823" t="s">
        <v>2736</v>
      </c>
      <c r="D223" s="819">
        <f>+'Alimentazione SP P'!H15+'Alimentazione SP P'!H16</f>
        <v>51459</v>
      </c>
      <c r="E223" s="819">
        <f>+'Alimentazione SP P'!I15+'Alimentazione SP P'!I16</f>
        <v>51817</v>
      </c>
      <c r="F223" s="807"/>
      <c r="G223" s="820"/>
      <c r="J223" s="809"/>
      <c r="K223" s="809"/>
    </row>
    <row r="224" spans="1:11" s="821" customFormat="1" ht="28.5">
      <c r="A224" s="914"/>
      <c r="B224" s="822" t="s">
        <v>2737</v>
      </c>
      <c r="C224" s="823" t="s">
        <v>2738</v>
      </c>
      <c r="D224" s="819">
        <f>+'Alimentazione SP P'!H17</f>
        <v>0</v>
      </c>
      <c r="E224" s="819">
        <f>+'Alimentazione SP P'!I17</f>
        <v>0</v>
      </c>
      <c r="F224" s="807"/>
      <c r="G224" s="820"/>
      <c r="J224" s="809"/>
      <c r="K224" s="809"/>
    </row>
    <row r="225" spans="1:11" s="821" customFormat="1" ht="28.5">
      <c r="A225" s="914"/>
      <c r="B225" s="865" t="s">
        <v>2739</v>
      </c>
      <c r="C225" s="866" t="s">
        <v>2740</v>
      </c>
      <c r="D225" s="819">
        <f>+'Alimentazione SP P'!H18</f>
        <v>1981749</v>
      </c>
      <c r="E225" s="819">
        <f>+'Alimentazione SP P'!I18</f>
        <v>1883750</v>
      </c>
      <c r="F225" s="807"/>
      <c r="G225" s="820"/>
      <c r="J225" s="809"/>
      <c r="K225" s="809"/>
    </row>
    <row r="226" spans="1:11" s="821" customFormat="1" ht="15">
      <c r="A226" s="912"/>
      <c r="B226" s="810" t="s">
        <v>2741</v>
      </c>
      <c r="C226" s="811" t="s">
        <v>2742</v>
      </c>
      <c r="D226" s="812">
        <f>+D227+D228+D229+D230+D231</f>
        <v>2949689</v>
      </c>
      <c r="E226" s="812">
        <f>+E227+E228+E229+E230+E231</f>
        <v>2878542</v>
      </c>
      <c r="F226" s="807"/>
      <c r="G226" s="820"/>
      <c r="J226" s="809"/>
      <c r="K226" s="809"/>
    </row>
    <row r="227" spans="1:11" s="821" customFormat="1" ht="15">
      <c r="A227" s="914"/>
      <c r="B227" s="822" t="s">
        <v>2743</v>
      </c>
      <c r="C227" s="823" t="s">
        <v>2744</v>
      </c>
      <c r="D227" s="819">
        <f>+'Alimentazione SP P'!H20</f>
        <v>0</v>
      </c>
      <c r="E227" s="819">
        <f>+'Alimentazione SP P'!I20</f>
        <v>0</v>
      </c>
      <c r="F227" s="807"/>
      <c r="G227" s="820"/>
      <c r="J227" s="809"/>
      <c r="K227" s="809"/>
    </row>
    <row r="228" spans="1:11" s="821" customFormat="1" ht="15">
      <c r="A228" s="914"/>
      <c r="B228" s="822" t="s">
        <v>2745</v>
      </c>
      <c r="C228" s="823" t="s">
        <v>2746</v>
      </c>
      <c r="D228" s="819">
        <f>+'Alimentazione SP P'!H21</f>
        <v>0</v>
      </c>
      <c r="E228" s="819">
        <f>+'Alimentazione SP P'!I21</f>
        <v>0</v>
      </c>
      <c r="F228" s="807"/>
      <c r="G228" s="820"/>
      <c r="J228" s="809"/>
      <c r="K228" s="809"/>
    </row>
    <row r="229" spans="1:11" s="821" customFormat="1" ht="15">
      <c r="A229" s="914"/>
      <c r="B229" s="822" t="s">
        <v>2747</v>
      </c>
      <c r="C229" s="823" t="s">
        <v>2748</v>
      </c>
      <c r="D229" s="819">
        <f>+'Alimentazione SP P'!H22</f>
        <v>0</v>
      </c>
      <c r="E229" s="819">
        <f>+'Alimentazione SP P'!I22</f>
        <v>0</v>
      </c>
      <c r="F229" s="807"/>
      <c r="G229" s="820"/>
      <c r="J229" s="809"/>
      <c r="K229" s="809"/>
    </row>
    <row r="230" spans="1:11" s="821" customFormat="1" ht="15">
      <c r="A230" s="914"/>
      <c r="B230" s="822" t="s">
        <v>2749</v>
      </c>
      <c r="C230" s="823" t="s">
        <v>2750</v>
      </c>
      <c r="D230" s="819">
        <f>+'Alimentazione SP P'!H23</f>
        <v>114001</v>
      </c>
      <c r="E230" s="819">
        <f>+'Alimentazione SP P'!I23</f>
        <v>0</v>
      </c>
      <c r="F230" s="807"/>
      <c r="G230" s="820"/>
      <c r="J230" s="809"/>
      <c r="K230" s="809"/>
    </row>
    <row r="231" spans="1:11" s="821" customFormat="1" ht="15">
      <c r="A231" s="914"/>
      <c r="B231" s="822" t="s">
        <v>2751</v>
      </c>
      <c r="C231" s="823" t="s">
        <v>2752</v>
      </c>
      <c r="D231" s="819">
        <f>+'Alimentazione SP P'!H24</f>
        <v>2835688</v>
      </c>
      <c r="E231" s="819">
        <f>+'Alimentazione SP P'!I24</f>
        <v>2878542</v>
      </c>
      <c r="F231" s="807"/>
      <c r="G231" s="820"/>
      <c r="J231" s="809"/>
      <c r="K231" s="809"/>
    </row>
    <row r="232" spans="1:11" s="821" customFormat="1" ht="15">
      <c r="A232" s="912"/>
      <c r="B232" s="810" t="s">
        <v>2753</v>
      </c>
      <c r="C232" s="811" t="s">
        <v>2754</v>
      </c>
      <c r="D232" s="812">
        <f>+D233+D234+D235</f>
        <v>0</v>
      </c>
      <c r="E232" s="812">
        <f>+E233+E234+E235</f>
        <v>0</v>
      </c>
      <c r="F232" s="807"/>
      <c r="G232" s="820"/>
      <c r="J232" s="809"/>
      <c r="K232" s="809"/>
    </row>
    <row r="233" spans="1:11" s="821" customFormat="1" ht="15">
      <c r="A233" s="914"/>
      <c r="B233" s="822" t="s">
        <v>2755</v>
      </c>
      <c r="C233" s="823" t="s">
        <v>2756</v>
      </c>
      <c r="D233" s="819">
        <f>+'Alimentazione SP P'!H26</f>
        <v>0</v>
      </c>
      <c r="E233" s="819">
        <f>+'Alimentazione SP P'!I26</f>
        <v>0</v>
      </c>
      <c r="F233" s="807"/>
      <c r="G233" s="820"/>
      <c r="J233" s="809"/>
      <c r="K233" s="809"/>
    </row>
    <row r="234" spans="1:11" s="821" customFormat="1" ht="28.5">
      <c r="A234" s="914"/>
      <c r="B234" s="822" t="s">
        <v>2757</v>
      </c>
      <c r="C234" s="823" t="s">
        <v>2758</v>
      </c>
      <c r="D234" s="819">
        <f>+'Alimentazione SP P'!H27</f>
        <v>0</v>
      </c>
      <c r="E234" s="819">
        <f>+'Alimentazione SP P'!I27</f>
        <v>0</v>
      </c>
      <c r="F234" s="807"/>
      <c r="G234" s="820"/>
      <c r="J234" s="809"/>
      <c r="K234" s="809"/>
    </row>
    <row r="235" spans="1:11" s="821" customFormat="1" ht="15">
      <c r="A235" s="914"/>
      <c r="B235" s="822" t="s">
        <v>2759</v>
      </c>
      <c r="C235" s="823" t="s">
        <v>2760</v>
      </c>
      <c r="D235" s="819">
        <f>+'Alimentazione SP P'!H28</f>
        <v>0</v>
      </c>
      <c r="E235" s="819">
        <f>+'Alimentazione SP P'!I28</f>
        <v>0</v>
      </c>
      <c r="F235" s="807"/>
      <c r="G235" s="820"/>
      <c r="J235" s="809"/>
      <c r="K235" s="809"/>
    </row>
    <row r="236" spans="1:11" s="821" customFormat="1" ht="15">
      <c r="A236" s="914"/>
      <c r="B236" s="865" t="s">
        <v>2761</v>
      </c>
      <c r="C236" s="866" t="s">
        <v>2762</v>
      </c>
      <c r="D236" s="819">
        <f>+'Alimentazione SP P'!H29</f>
        <v>0</v>
      </c>
      <c r="E236" s="819">
        <f>+'Alimentazione SP P'!I29</f>
        <v>0</v>
      </c>
      <c r="F236" s="807"/>
      <c r="G236" s="820"/>
      <c r="J236" s="809"/>
      <c r="K236" s="809"/>
    </row>
    <row r="237" spans="1:11" s="821" customFormat="1" ht="15.75" thickBot="1">
      <c r="A237" s="917"/>
      <c r="B237" s="867" t="s">
        <v>2763</v>
      </c>
      <c r="C237" s="868" t="s">
        <v>2764</v>
      </c>
      <c r="D237" s="819">
        <f>+'Alimentazione SP P'!H30</f>
        <v>106863</v>
      </c>
      <c r="E237" s="819">
        <f>+'Alimentazione SP P'!I30</f>
        <v>114001</v>
      </c>
      <c r="F237" s="807"/>
      <c r="G237" s="820"/>
      <c r="J237" s="809"/>
      <c r="K237" s="809"/>
    </row>
    <row r="238" spans="1:11" s="821" customFormat="1" ht="15">
      <c r="A238" s="911"/>
      <c r="B238" s="804" t="s">
        <v>2765</v>
      </c>
      <c r="C238" s="805" t="s">
        <v>2766</v>
      </c>
      <c r="D238" s="829">
        <f>+D239+D240+D248+D257+D263</f>
        <v>16155347</v>
      </c>
      <c r="E238" s="829">
        <f>+E239+E240+E248+E257+E263</f>
        <v>12535252</v>
      </c>
      <c r="F238" s="807"/>
      <c r="G238" s="820"/>
      <c r="J238" s="809"/>
      <c r="K238" s="809"/>
    </row>
    <row r="239" spans="1:11" s="821" customFormat="1" ht="15">
      <c r="A239" s="914"/>
      <c r="B239" s="865" t="s">
        <v>2767</v>
      </c>
      <c r="C239" s="866" t="s">
        <v>2768</v>
      </c>
      <c r="D239" s="819">
        <f>+'Alimentazione SP P'!H116</f>
        <v>0</v>
      </c>
      <c r="E239" s="819">
        <f>+'Alimentazione SP P'!I116</f>
        <v>0</v>
      </c>
      <c r="F239" s="807"/>
      <c r="G239" s="820"/>
      <c r="J239" s="809"/>
      <c r="K239" s="809"/>
    </row>
    <row r="240" spans="1:11" s="821" customFormat="1" ht="15">
      <c r="A240" s="912"/>
      <c r="B240" s="810" t="s">
        <v>2769</v>
      </c>
      <c r="C240" s="811" t="s">
        <v>2770</v>
      </c>
      <c r="D240" s="812">
        <f>SUM(D241:D247)</f>
        <v>4631092</v>
      </c>
      <c r="E240" s="812">
        <f>SUM(E241:E247)</f>
        <v>4161255</v>
      </c>
      <c r="F240" s="807"/>
      <c r="G240" s="820"/>
      <c r="J240" s="809"/>
      <c r="K240" s="809"/>
    </row>
    <row r="241" spans="1:11" s="821" customFormat="1" ht="15">
      <c r="A241" s="914"/>
      <c r="B241" s="822" t="s">
        <v>2771</v>
      </c>
      <c r="C241" s="823" t="s">
        <v>2772</v>
      </c>
      <c r="D241" s="819">
        <f>+'Alimentazione SP P'!H118</f>
        <v>3102182</v>
      </c>
      <c r="E241" s="819">
        <f>+'Alimentazione SP P'!I118</f>
        <v>2162816</v>
      </c>
      <c r="F241" s="807"/>
      <c r="G241" s="820"/>
      <c r="J241" s="809"/>
      <c r="K241" s="809"/>
    </row>
    <row r="242" spans="1:11" s="821" customFormat="1" ht="15">
      <c r="A242" s="914"/>
      <c r="B242" s="822" t="s">
        <v>2773</v>
      </c>
      <c r="C242" s="823" t="s">
        <v>2774</v>
      </c>
      <c r="D242" s="819">
        <f>+'Alimentazione SP P'!H119</f>
        <v>744085</v>
      </c>
      <c r="E242" s="819">
        <f>+'Alimentazione SP P'!I119</f>
        <v>1218707</v>
      </c>
      <c r="F242" s="807"/>
      <c r="G242" s="820"/>
      <c r="J242" s="809"/>
      <c r="K242" s="809"/>
    </row>
    <row r="243" spans="1:11" s="821" customFormat="1" ht="28.5">
      <c r="A243" s="914"/>
      <c r="B243" s="822" t="s">
        <v>2775</v>
      </c>
      <c r="C243" s="823" t="s">
        <v>2776</v>
      </c>
      <c r="D243" s="819">
        <f>+'Alimentazione SP P'!H120</f>
        <v>0</v>
      </c>
      <c r="E243" s="819">
        <f>+'Alimentazione SP P'!I120</f>
        <v>0</v>
      </c>
      <c r="F243" s="807"/>
      <c r="G243" s="820"/>
      <c r="J243" s="809"/>
      <c r="K243" s="809"/>
    </row>
    <row r="244" spans="1:11" s="821" customFormat="1" ht="28.5">
      <c r="A244" s="914"/>
      <c r="B244" s="822" t="s">
        <v>2777</v>
      </c>
      <c r="C244" s="823" t="s">
        <v>2778</v>
      </c>
      <c r="D244" s="819">
        <f>+'Alimentazione SP P'!H121</f>
        <v>0</v>
      </c>
      <c r="E244" s="819">
        <f>+'Alimentazione SP P'!I121</f>
        <v>0</v>
      </c>
      <c r="F244" s="807"/>
      <c r="G244" s="820"/>
      <c r="J244" s="809"/>
      <c r="K244" s="809"/>
    </row>
    <row r="245" spans="1:11" s="821" customFormat="1" ht="15">
      <c r="A245" s="914"/>
      <c r="B245" s="869" t="s">
        <v>2779</v>
      </c>
      <c r="C245" s="870" t="s">
        <v>2780</v>
      </c>
      <c r="D245" s="819">
        <f>+'Alimentazione SP P'!H122</f>
        <v>0</v>
      </c>
      <c r="E245" s="819">
        <f>+'Alimentazione SP P'!I122</f>
        <v>0</v>
      </c>
      <c r="F245" s="807"/>
      <c r="G245" s="820"/>
      <c r="J245" s="809"/>
      <c r="K245" s="809"/>
    </row>
    <row r="246" spans="1:11" s="821" customFormat="1" ht="15">
      <c r="A246" s="914"/>
      <c r="B246" s="869" t="s">
        <v>2781</v>
      </c>
      <c r="C246" s="870" t="s">
        <v>2782</v>
      </c>
      <c r="D246" s="819">
        <f>+'Alimentazione SP P'!H123</f>
        <v>0</v>
      </c>
      <c r="E246" s="819">
        <f>+'Alimentazione SP P'!I123</f>
        <v>0</v>
      </c>
      <c r="F246" s="807"/>
      <c r="G246" s="820"/>
      <c r="J246" s="809"/>
      <c r="K246" s="809"/>
    </row>
    <row r="247" spans="1:11" s="821" customFormat="1" ht="15">
      <c r="A247" s="914"/>
      <c r="B247" s="869" t="s">
        <v>2783</v>
      </c>
      <c r="C247" s="870" t="s">
        <v>2784</v>
      </c>
      <c r="D247" s="819">
        <f>+'Alimentazione SP P'!H125+'Alimentazione SP P'!H126+'Alimentazione SP P'!H127</f>
        <v>784825</v>
      </c>
      <c r="E247" s="819">
        <f>+'Alimentazione SP P'!I125+'Alimentazione SP P'!I126+'Alimentazione SP P'!I127</f>
        <v>779732</v>
      </c>
      <c r="F247" s="807"/>
      <c r="G247" s="820"/>
      <c r="J247" s="809"/>
      <c r="K247" s="809"/>
    </row>
    <row r="248" spans="1:11" s="821" customFormat="1" ht="15">
      <c r="A248" s="912"/>
      <c r="B248" s="810" t="s">
        <v>2785</v>
      </c>
      <c r="C248" s="811" t="s">
        <v>2786</v>
      </c>
      <c r="D248" s="812">
        <f>SUM(D249:D256)</f>
        <v>0</v>
      </c>
      <c r="E248" s="812">
        <f>SUM(E249:E256)</f>
        <v>0</v>
      </c>
      <c r="F248" s="807"/>
      <c r="G248" s="820"/>
      <c r="J248" s="809"/>
      <c r="K248" s="809"/>
    </row>
    <row r="249" spans="1:11" s="821" customFormat="1" ht="15">
      <c r="A249" s="914"/>
      <c r="B249" s="822" t="s">
        <v>2787</v>
      </c>
      <c r="C249" s="823" t="s">
        <v>2788</v>
      </c>
      <c r="D249" s="819">
        <f>+'Alimentazione SP P'!H129</f>
        <v>0</v>
      </c>
      <c r="E249" s="819">
        <f>+'Alimentazione SP P'!I129</f>
        <v>0</v>
      </c>
      <c r="F249" s="807"/>
      <c r="G249" s="820"/>
      <c r="J249" s="809"/>
      <c r="K249" s="809"/>
    </row>
    <row r="250" spans="1:11" s="821" customFormat="1" ht="15">
      <c r="A250" s="914"/>
      <c r="B250" s="822" t="s">
        <v>2789</v>
      </c>
      <c r="C250" s="823" t="s">
        <v>2790</v>
      </c>
      <c r="D250" s="819">
        <f>+'Alimentazione SP P'!H130</f>
        <v>0</v>
      </c>
      <c r="E250" s="819">
        <f>+'Alimentazione SP P'!I130</f>
        <v>0</v>
      </c>
      <c r="F250" s="807"/>
      <c r="G250" s="820"/>
      <c r="J250" s="809"/>
      <c r="K250" s="809"/>
    </row>
    <row r="251" spans="1:11" s="821" customFormat="1" ht="15">
      <c r="A251" s="914"/>
      <c r="B251" s="822" t="s">
        <v>2791</v>
      </c>
      <c r="C251" s="823" t="s">
        <v>2792</v>
      </c>
      <c r="D251" s="819">
        <f>+'Alimentazione SP P'!H131</f>
        <v>0</v>
      </c>
      <c r="E251" s="819">
        <f>+'Alimentazione SP P'!I131</f>
        <v>0</v>
      </c>
      <c r="F251" s="807"/>
      <c r="G251" s="820"/>
      <c r="J251" s="809"/>
      <c r="K251" s="809"/>
    </row>
    <row r="252" spans="1:11" s="821" customFormat="1" ht="15">
      <c r="A252" s="914"/>
      <c r="B252" s="822" t="s">
        <v>2793</v>
      </c>
      <c r="C252" s="823" t="s">
        <v>2794</v>
      </c>
      <c r="D252" s="819">
        <f>+'Alimentazione SP P'!H132</f>
        <v>0</v>
      </c>
      <c r="E252" s="819">
        <f>+'Alimentazione SP P'!I132</f>
        <v>0</v>
      </c>
      <c r="F252" s="807"/>
      <c r="G252" s="820"/>
      <c r="J252" s="809"/>
      <c r="K252" s="809"/>
    </row>
    <row r="253" spans="1:11" s="821" customFormat="1" ht="15">
      <c r="A253" s="914"/>
      <c r="B253" s="822" t="s">
        <v>2795</v>
      </c>
      <c r="C253" s="823" t="s">
        <v>2796</v>
      </c>
      <c r="D253" s="819">
        <f>+'Alimentazione SP P'!H133</f>
        <v>0</v>
      </c>
      <c r="E253" s="819">
        <f>+'Alimentazione SP P'!I133</f>
        <v>0</v>
      </c>
      <c r="F253" s="807"/>
      <c r="G253" s="820"/>
      <c r="J253" s="809"/>
      <c r="K253" s="809"/>
    </row>
    <row r="254" spans="1:11" s="821" customFormat="1" ht="15">
      <c r="A254" s="914"/>
      <c r="B254" s="822" t="s">
        <v>2797</v>
      </c>
      <c r="C254" s="823" t="s">
        <v>2798</v>
      </c>
      <c r="D254" s="819">
        <f>+'Alimentazione SP P'!H134</f>
        <v>0</v>
      </c>
      <c r="E254" s="819">
        <f>+'Alimentazione SP P'!I134</f>
        <v>0</v>
      </c>
      <c r="F254" s="807"/>
      <c r="G254" s="820"/>
      <c r="J254" s="809"/>
      <c r="K254" s="809"/>
    </row>
    <row r="255" spans="1:11" s="821" customFormat="1" ht="15">
      <c r="A255" s="914"/>
      <c r="B255" s="822" t="s">
        <v>2799</v>
      </c>
      <c r="C255" s="823" t="s">
        <v>2800</v>
      </c>
      <c r="D255" s="819">
        <f>+'Alimentazione SP P'!H135</f>
        <v>0</v>
      </c>
      <c r="E255" s="819">
        <f>+'Alimentazione SP P'!I135</f>
        <v>0</v>
      </c>
      <c r="F255" s="807"/>
      <c r="G255" s="820"/>
      <c r="J255" s="809"/>
      <c r="K255" s="809"/>
    </row>
    <row r="256" spans="1:11" s="821" customFormat="1" ht="42.75">
      <c r="A256" s="914"/>
      <c r="B256" s="871" t="s">
        <v>2801</v>
      </c>
      <c r="C256" s="872" t="s">
        <v>2802</v>
      </c>
      <c r="D256" s="819">
        <f>+'Alimentazione SP P'!H136</f>
        <v>0</v>
      </c>
      <c r="E256" s="819">
        <f>+'Alimentazione SP P'!I136</f>
        <v>0</v>
      </c>
      <c r="F256" s="807"/>
      <c r="G256" s="820"/>
      <c r="J256" s="809"/>
      <c r="K256" s="809"/>
    </row>
    <row r="257" spans="1:11" s="821" customFormat="1" ht="15">
      <c r="A257" s="912"/>
      <c r="B257" s="810" t="s">
        <v>2803</v>
      </c>
      <c r="C257" s="811" t="s">
        <v>2804</v>
      </c>
      <c r="D257" s="812">
        <f>SUM(D258:D262)</f>
        <v>10724301</v>
      </c>
      <c r="E257" s="812">
        <f>SUM(E258:E262)</f>
        <v>7116205</v>
      </c>
      <c r="F257" s="807"/>
      <c r="G257" s="820"/>
      <c r="J257" s="809"/>
      <c r="K257" s="809"/>
    </row>
    <row r="258" spans="1:11" s="841" customFormat="1" ht="28.5">
      <c r="A258" s="914"/>
      <c r="B258" s="869" t="s">
        <v>2805</v>
      </c>
      <c r="C258" s="870" t="s">
        <v>2806</v>
      </c>
      <c r="D258" s="819">
        <f>+'Alimentazione SP P'!H138</f>
        <v>0</v>
      </c>
      <c r="E258" s="819">
        <f>+'Alimentazione SP P'!I138</f>
        <v>0</v>
      </c>
      <c r="F258" s="807"/>
      <c r="G258" s="820"/>
      <c r="J258" s="809"/>
      <c r="K258" s="809"/>
    </row>
    <row r="259" spans="1:11" s="821" customFormat="1" ht="28.5">
      <c r="A259" s="914"/>
      <c r="B259" s="822" t="s">
        <v>2807</v>
      </c>
      <c r="C259" s="823" t="s">
        <v>2808</v>
      </c>
      <c r="D259" s="819">
        <f>+'Alimentazione SP P'!H139</f>
        <v>27224</v>
      </c>
      <c r="E259" s="819">
        <f>+'Alimentazione SP P'!I139</f>
        <v>71263</v>
      </c>
      <c r="F259" s="807"/>
      <c r="G259" s="820"/>
      <c r="J259" s="809"/>
      <c r="K259" s="809"/>
    </row>
    <row r="260" spans="1:11" s="821" customFormat="1" ht="28.5">
      <c r="A260" s="914"/>
      <c r="B260" s="822" t="s">
        <v>2809</v>
      </c>
      <c r="C260" s="823" t="s">
        <v>2810</v>
      </c>
      <c r="D260" s="819">
        <f>+'Alimentazione SP P'!H140</f>
        <v>131600</v>
      </c>
      <c r="E260" s="819">
        <f>+'Alimentazione SP P'!I140</f>
        <v>52000</v>
      </c>
      <c r="F260" s="807"/>
      <c r="G260" s="820"/>
      <c r="J260" s="809"/>
      <c r="K260" s="809"/>
    </row>
    <row r="261" spans="1:11" s="821" customFormat="1" ht="15">
      <c r="A261" s="914"/>
      <c r="B261" s="822" t="s">
        <v>2811</v>
      </c>
      <c r="C261" s="823" t="s">
        <v>2812</v>
      </c>
      <c r="D261" s="819">
        <f>+'Alimentazione SP P'!H141</f>
        <v>10459140</v>
      </c>
      <c r="E261" s="819">
        <f>+'Alimentazione SP P'!I141</f>
        <v>6851897</v>
      </c>
      <c r="F261" s="807"/>
      <c r="G261" s="820"/>
      <c r="J261" s="809"/>
      <c r="K261" s="809"/>
    </row>
    <row r="262" spans="1:11" s="821" customFormat="1" ht="15">
      <c r="A262" s="914"/>
      <c r="B262" s="822" t="s">
        <v>2813</v>
      </c>
      <c r="C262" s="823" t="s">
        <v>2814</v>
      </c>
      <c r="D262" s="819">
        <f>+'Alimentazione SP P'!H143+'Alimentazione SP P'!H144</f>
        <v>106337</v>
      </c>
      <c r="E262" s="819">
        <f>+'Alimentazione SP P'!I143+'Alimentazione SP P'!I144</f>
        <v>141045</v>
      </c>
      <c r="F262" s="807"/>
      <c r="G262" s="820"/>
      <c r="J262" s="809"/>
      <c r="K262" s="809"/>
    </row>
    <row r="263" spans="1:11" s="821" customFormat="1" ht="15">
      <c r="A263" s="912"/>
      <c r="B263" s="810" t="s">
        <v>2815</v>
      </c>
      <c r="C263" s="811" t="s">
        <v>2816</v>
      </c>
      <c r="D263" s="812">
        <f>+D264+D265+D269+D270</f>
        <v>799954</v>
      </c>
      <c r="E263" s="812">
        <f>+E264+E265+E269+E270</f>
        <v>1257792</v>
      </c>
      <c r="F263" s="807"/>
      <c r="G263" s="820"/>
      <c r="J263" s="809"/>
      <c r="K263" s="809"/>
    </row>
    <row r="264" spans="1:11" s="821" customFormat="1" ht="15">
      <c r="A264" s="914"/>
      <c r="B264" s="822" t="s">
        <v>2817</v>
      </c>
      <c r="C264" s="823" t="s">
        <v>2818</v>
      </c>
      <c r="D264" s="819">
        <f>+'Alimentazione SP P'!H146</f>
        <v>0</v>
      </c>
      <c r="E264" s="819">
        <f>+'Alimentazione SP P'!I146</f>
        <v>0</v>
      </c>
      <c r="F264" s="807"/>
      <c r="G264" s="820"/>
      <c r="J264" s="809"/>
      <c r="K264" s="809"/>
    </row>
    <row r="265" spans="1:11" s="821" customFormat="1" ht="15">
      <c r="A265" s="915"/>
      <c r="B265" s="813" t="s">
        <v>2819</v>
      </c>
      <c r="C265" s="814" t="s">
        <v>2820</v>
      </c>
      <c r="D265" s="815">
        <f>+D266+D267+D268</f>
        <v>240751</v>
      </c>
      <c r="E265" s="815">
        <f>+E266+E267+E268</f>
        <v>731143</v>
      </c>
      <c r="F265" s="807"/>
      <c r="G265" s="820"/>
      <c r="J265" s="809"/>
      <c r="K265" s="809"/>
    </row>
    <row r="266" spans="1:11" s="821" customFormat="1" ht="15">
      <c r="A266" s="914"/>
      <c r="B266" s="817" t="s">
        <v>2821</v>
      </c>
      <c r="C266" s="818" t="s">
        <v>2822</v>
      </c>
      <c r="D266" s="819">
        <f>+'Alimentazione SP P'!H148</f>
        <v>240751</v>
      </c>
      <c r="E266" s="819">
        <f>+'Alimentazione SP P'!I148</f>
        <v>731143</v>
      </c>
      <c r="F266" s="807"/>
      <c r="G266" s="820"/>
      <c r="J266" s="809"/>
      <c r="K266" s="809"/>
    </row>
    <row r="267" spans="1:11" s="821" customFormat="1" ht="15">
      <c r="A267" s="914"/>
      <c r="B267" s="817" t="s">
        <v>2823</v>
      </c>
      <c r="C267" s="818" t="s">
        <v>2824</v>
      </c>
      <c r="D267" s="819">
        <f>+'Alimentazione SP P'!H149</f>
        <v>0</v>
      </c>
      <c r="E267" s="819">
        <f>+'Alimentazione SP P'!I149</f>
        <v>0</v>
      </c>
      <c r="F267" s="807"/>
      <c r="G267" s="820"/>
      <c r="J267" s="809"/>
      <c r="K267" s="809"/>
    </row>
    <row r="268" spans="1:11" s="821" customFormat="1" ht="15">
      <c r="A268" s="914"/>
      <c r="B268" s="817" t="s">
        <v>2825</v>
      </c>
      <c r="C268" s="818" t="s">
        <v>2826</v>
      </c>
      <c r="D268" s="819">
        <f>+'Alimentazione SP P'!H150</f>
        <v>0</v>
      </c>
      <c r="E268" s="819">
        <f>+'Alimentazione SP P'!I150</f>
        <v>0</v>
      </c>
      <c r="F268" s="807"/>
      <c r="G268" s="820"/>
      <c r="J268" s="809"/>
      <c r="K268" s="809"/>
    </row>
    <row r="269" spans="1:11" s="821" customFormat="1" ht="15">
      <c r="A269" s="931"/>
      <c r="B269" s="873" t="s">
        <v>2827</v>
      </c>
      <c r="C269" s="874" t="s">
        <v>2828</v>
      </c>
      <c r="D269" s="819">
        <f>+'Alimentazione SP P'!H152+'Alimentazione SP P'!H153</f>
        <v>559203</v>
      </c>
      <c r="E269" s="819">
        <f>+'Alimentazione SP P'!I152+'Alimentazione SP P'!I153</f>
        <v>526649</v>
      </c>
      <c r="F269" s="807"/>
      <c r="G269" s="820"/>
      <c r="J269" s="809"/>
      <c r="K269" s="809"/>
    </row>
    <row r="270" spans="1:11" s="841" customFormat="1" ht="15">
      <c r="A270" s="914"/>
      <c r="B270" s="875" t="s">
        <v>2829</v>
      </c>
      <c r="C270" s="876" t="s">
        <v>2830</v>
      </c>
      <c r="D270" s="819">
        <f>+'Alimentazione SP P'!H154</f>
        <v>0</v>
      </c>
      <c r="E270" s="819">
        <f>+'Alimentazione SP P'!I154</f>
        <v>0</v>
      </c>
      <c r="F270" s="807"/>
      <c r="G270" s="820"/>
      <c r="J270" s="809"/>
      <c r="K270" s="809"/>
    </row>
    <row r="271" spans="1:11" s="821" customFormat="1" ht="15">
      <c r="A271" s="911"/>
      <c r="B271" s="877" t="s">
        <v>2831</v>
      </c>
      <c r="C271" s="859" t="s">
        <v>2832</v>
      </c>
      <c r="D271" s="860">
        <f>+D272+D273+D274</f>
        <v>0</v>
      </c>
      <c r="E271" s="860">
        <f>+E272+E273+E274</f>
        <v>0</v>
      </c>
      <c r="F271" s="807"/>
      <c r="G271" s="820"/>
      <c r="J271" s="809"/>
      <c r="K271" s="809"/>
    </row>
    <row r="272" spans="1:11" s="821" customFormat="1" ht="15">
      <c r="A272" s="914"/>
      <c r="B272" s="865" t="s">
        <v>2833</v>
      </c>
      <c r="C272" s="866" t="s">
        <v>2834</v>
      </c>
      <c r="D272" s="819">
        <f>+'Alimentazione SP P'!H156</f>
        <v>0</v>
      </c>
      <c r="E272" s="819">
        <f>+'Alimentazione SP P'!I156</f>
        <v>0</v>
      </c>
      <c r="F272" s="807"/>
      <c r="G272" s="820"/>
      <c r="J272" s="809"/>
      <c r="K272" s="809"/>
    </row>
    <row r="273" spans="1:11" s="821" customFormat="1" ht="15">
      <c r="A273" s="914"/>
      <c r="B273" s="865" t="s">
        <v>2835</v>
      </c>
      <c r="C273" s="866" t="s">
        <v>2836</v>
      </c>
      <c r="D273" s="819">
        <f>+'Alimentazione SP P'!H157</f>
        <v>0</v>
      </c>
      <c r="E273" s="819">
        <f>+'Alimentazione SP P'!I157</f>
        <v>0</v>
      </c>
      <c r="F273" s="807"/>
      <c r="G273" s="820"/>
      <c r="J273" s="809"/>
      <c r="K273" s="809"/>
    </row>
    <row r="274" spans="1:11" s="821" customFormat="1" ht="15.75" thickBot="1">
      <c r="A274" s="917"/>
      <c r="B274" s="867" t="s">
        <v>2837</v>
      </c>
      <c r="C274" s="868" t="s">
        <v>2838</v>
      </c>
      <c r="D274" s="819">
        <f>+'Alimentazione SP P'!H158</f>
        <v>0</v>
      </c>
      <c r="E274" s="819">
        <f>+'Alimentazione SP P'!I158</f>
        <v>0</v>
      </c>
      <c r="F274" s="807"/>
      <c r="G274" s="820"/>
      <c r="J274" s="809"/>
      <c r="K274" s="809"/>
    </row>
    <row r="275" spans="1:11" s="821" customFormat="1" ht="15">
      <c r="A275" s="932"/>
      <c r="B275" s="878" t="s">
        <v>2839</v>
      </c>
      <c r="C275" s="805" t="s">
        <v>2840</v>
      </c>
      <c r="D275" s="829">
        <f>+D276+D277+D283+D294+D295+D313+D317+D324+D325+D326+D327</f>
        <v>16980663</v>
      </c>
      <c r="E275" s="829">
        <f>+E276+E277+E283+E294+E295+E313+E317+E324+E325+E326+E327</f>
        <v>16764519</v>
      </c>
      <c r="F275" s="807"/>
      <c r="G275" s="820"/>
      <c r="J275" s="809"/>
      <c r="K275" s="809"/>
    </row>
    <row r="276" spans="1:11" s="821" customFormat="1" ht="15">
      <c r="A276" s="914"/>
      <c r="B276" s="865" t="s">
        <v>2841</v>
      </c>
      <c r="C276" s="866" t="s">
        <v>2842</v>
      </c>
      <c r="D276" s="819">
        <f>+'Alimentazione SP P'!H160</f>
        <v>0</v>
      </c>
      <c r="E276" s="819">
        <f>+'Alimentazione SP P'!I160</f>
        <v>0</v>
      </c>
      <c r="F276" s="807"/>
      <c r="G276" s="820"/>
      <c r="J276" s="809"/>
      <c r="K276" s="809"/>
    </row>
    <row r="277" spans="1:11" s="821" customFormat="1" ht="15">
      <c r="A277" s="914"/>
      <c r="B277" s="865" t="s">
        <v>2843</v>
      </c>
      <c r="C277" s="866" t="s">
        <v>2844</v>
      </c>
      <c r="D277" s="819">
        <f>SUM(D278:D282)</f>
        <v>0</v>
      </c>
      <c r="E277" s="819">
        <f>SUM(E278:E282)</f>
        <v>0</v>
      </c>
      <c r="F277" s="807"/>
      <c r="G277" s="820"/>
      <c r="J277" s="809"/>
      <c r="K277" s="809"/>
    </row>
    <row r="278" spans="1:11" s="821" customFormat="1" ht="15">
      <c r="A278" s="933" t="s">
        <v>1591</v>
      </c>
      <c r="B278" s="869" t="s">
        <v>2845</v>
      </c>
      <c r="C278" s="870" t="s">
        <v>2846</v>
      </c>
      <c r="D278" s="819">
        <f>+'Alimentazione SP P'!H162</f>
        <v>0</v>
      </c>
      <c r="E278" s="819">
        <f>+'Alimentazione SP P'!I162</f>
        <v>0</v>
      </c>
      <c r="F278" s="807"/>
      <c r="G278" s="820"/>
      <c r="J278" s="809"/>
      <c r="K278" s="809"/>
    </row>
    <row r="279" spans="1:11" s="821" customFormat="1" ht="15">
      <c r="A279" s="933"/>
      <c r="B279" s="869" t="s">
        <v>2847</v>
      </c>
      <c r="C279" s="870" t="s">
        <v>2848</v>
      </c>
      <c r="D279" s="819">
        <f>+'Alimentazione SP P'!H163</f>
        <v>0</v>
      </c>
      <c r="E279" s="819">
        <f>+'Alimentazione SP P'!I163</f>
        <v>0</v>
      </c>
      <c r="F279" s="807"/>
      <c r="G279" s="820"/>
      <c r="J279" s="809"/>
      <c r="K279" s="809"/>
    </row>
    <row r="280" spans="1:11" s="821" customFormat="1" ht="15">
      <c r="A280" s="927" t="s">
        <v>1595</v>
      </c>
      <c r="B280" s="869" t="s">
        <v>2849</v>
      </c>
      <c r="C280" s="870" t="s">
        <v>2850</v>
      </c>
      <c r="D280" s="819">
        <f>+'Alimentazione SP P'!H164</f>
        <v>0</v>
      </c>
      <c r="E280" s="819">
        <f>+'Alimentazione SP P'!I164</f>
        <v>0</v>
      </c>
      <c r="F280" s="807"/>
      <c r="G280" s="820"/>
      <c r="J280" s="809"/>
      <c r="K280" s="809"/>
    </row>
    <row r="281" spans="1:11" s="821" customFormat="1" ht="15">
      <c r="A281" s="927" t="s">
        <v>1595</v>
      </c>
      <c r="B281" s="869" t="s">
        <v>2851</v>
      </c>
      <c r="C281" s="870" t="s">
        <v>2852</v>
      </c>
      <c r="D281" s="819">
        <f>+'Alimentazione SP P'!H165</f>
        <v>0</v>
      </c>
      <c r="E281" s="819">
        <f>+'Alimentazione SP P'!I165</f>
        <v>0</v>
      </c>
      <c r="F281" s="807"/>
      <c r="G281" s="820"/>
      <c r="J281" s="809"/>
      <c r="K281" s="809"/>
    </row>
    <row r="282" spans="1:11" s="821" customFormat="1" ht="15">
      <c r="A282" s="927" t="s">
        <v>1595</v>
      </c>
      <c r="B282" s="869" t="s">
        <v>2853</v>
      </c>
      <c r="C282" s="870" t="s">
        <v>2854</v>
      </c>
      <c r="D282" s="819">
        <f>+'Alimentazione SP P'!H167+'Alimentazione SP P'!H168+'Alimentazione SP P'!H169+'Alimentazione SP P'!H170</f>
        <v>0</v>
      </c>
      <c r="E282" s="819">
        <f>+'Alimentazione SP P'!I167+'Alimentazione SP P'!I168+'Alimentazione SP P'!I169+'Alimentazione SP P'!I170</f>
        <v>0</v>
      </c>
      <c r="F282" s="807"/>
      <c r="G282" s="820"/>
      <c r="J282" s="809"/>
      <c r="K282" s="809"/>
    </row>
    <row r="283" spans="1:11" s="821" customFormat="1" ht="15">
      <c r="A283" s="914"/>
      <c r="B283" s="865" t="s">
        <v>2855</v>
      </c>
      <c r="C283" s="866" t="s">
        <v>2856</v>
      </c>
      <c r="D283" s="819">
        <f>SUM(D284:D293)</f>
        <v>561852</v>
      </c>
      <c r="E283" s="819">
        <f>SUM(E284:E293)</f>
        <v>561852</v>
      </c>
      <c r="F283" s="807"/>
      <c r="G283" s="820"/>
      <c r="J283" s="809"/>
      <c r="K283" s="809"/>
    </row>
    <row r="284" spans="1:11" s="841" customFormat="1" ht="28.5">
      <c r="A284" s="927" t="s">
        <v>2582</v>
      </c>
      <c r="B284" s="822" t="s">
        <v>2857</v>
      </c>
      <c r="C284" s="823" t="s">
        <v>2858</v>
      </c>
      <c r="D284" s="819">
        <f>'Alimentazione SP P'!H173</f>
        <v>0</v>
      </c>
      <c r="E284" s="819">
        <f>'Alimentazione SP P'!I173</f>
        <v>0</v>
      </c>
      <c r="F284" s="807"/>
      <c r="G284" s="820"/>
      <c r="J284" s="809"/>
      <c r="K284" s="809"/>
    </row>
    <row r="285" spans="1:11" s="841" customFormat="1" ht="15">
      <c r="A285" s="927"/>
      <c r="B285" s="822" t="s">
        <v>2859</v>
      </c>
      <c r="C285" s="823" t="s">
        <v>2860</v>
      </c>
      <c r="D285" s="819">
        <f>'Alimentazione SP P'!H172</f>
        <v>137866</v>
      </c>
      <c r="E285" s="819">
        <f>'Alimentazione SP P'!I172</f>
        <v>137866</v>
      </c>
      <c r="F285" s="807"/>
      <c r="G285" s="820"/>
      <c r="J285" s="809"/>
      <c r="K285" s="809"/>
    </row>
    <row r="286" spans="1:11" s="821" customFormat="1" ht="28.5">
      <c r="A286" s="927" t="s">
        <v>1546</v>
      </c>
      <c r="B286" s="822" t="s">
        <v>2861</v>
      </c>
      <c r="C286" s="823" t="s">
        <v>2862</v>
      </c>
      <c r="D286" s="819">
        <f>+'Alimentazione SP P'!H174</f>
        <v>0</v>
      </c>
      <c r="E286" s="819">
        <f>+'Alimentazione SP P'!I174</f>
        <v>0</v>
      </c>
      <c r="F286" s="807"/>
      <c r="G286" s="820"/>
      <c r="J286" s="809"/>
      <c r="K286" s="809"/>
    </row>
    <row r="287" spans="1:11" s="821" customFormat="1" ht="28.5">
      <c r="A287" s="933" t="s">
        <v>2582</v>
      </c>
      <c r="B287" s="869" t="s">
        <v>2863</v>
      </c>
      <c r="C287" s="870" t="s">
        <v>2864</v>
      </c>
      <c r="D287" s="819">
        <f>+'Alimentazione SP P'!H175</f>
        <v>407108</v>
      </c>
      <c r="E287" s="819">
        <f>+'Alimentazione SP P'!I175</f>
        <v>407108</v>
      </c>
      <c r="F287" s="807"/>
      <c r="G287" s="820"/>
      <c r="J287" s="809"/>
      <c r="K287" s="809"/>
    </row>
    <row r="288" spans="1:11" s="841" customFormat="1" ht="28.5">
      <c r="A288" s="922" t="s">
        <v>2582</v>
      </c>
      <c r="B288" s="879" t="s">
        <v>2865</v>
      </c>
      <c r="C288" s="880" t="s">
        <v>2866</v>
      </c>
      <c r="D288" s="819">
        <f>+'Alimentazione SP P'!H176</f>
        <v>0</v>
      </c>
      <c r="E288" s="819">
        <f>+'Alimentazione SP P'!I176</f>
        <v>0</v>
      </c>
      <c r="F288" s="807"/>
      <c r="G288" s="820"/>
      <c r="J288" s="809"/>
      <c r="K288" s="809"/>
    </row>
    <row r="289" spans="1:11" s="821" customFormat="1" ht="15">
      <c r="A289" s="922" t="s">
        <v>2582</v>
      </c>
      <c r="B289" s="879" t="s">
        <v>2867</v>
      </c>
      <c r="C289" s="880" t="s">
        <v>2868</v>
      </c>
      <c r="D289" s="819">
        <f>+'Alimentazione SP P'!H177</f>
        <v>0</v>
      </c>
      <c r="E289" s="819">
        <f>+'Alimentazione SP P'!I177</f>
        <v>0</v>
      </c>
      <c r="F289" s="807"/>
      <c r="G289" s="820"/>
      <c r="J289" s="809"/>
      <c r="K289" s="809"/>
    </row>
    <row r="290" spans="1:11" s="821" customFormat="1" ht="42.75">
      <c r="A290" s="922" t="s">
        <v>2582</v>
      </c>
      <c r="B290" s="879" t="s">
        <v>2869</v>
      </c>
      <c r="C290" s="880" t="s">
        <v>2870</v>
      </c>
      <c r="D290" s="819">
        <f>+'Alimentazione SP P'!H178</f>
        <v>0</v>
      </c>
      <c r="E290" s="819">
        <f>+'Alimentazione SP P'!I178</f>
        <v>0</v>
      </c>
      <c r="F290" s="807"/>
      <c r="G290" s="820"/>
      <c r="J290" s="809"/>
      <c r="K290" s="809"/>
    </row>
    <row r="291" spans="1:11" s="821" customFormat="1" ht="28.5">
      <c r="A291" s="934"/>
      <c r="B291" s="881" t="s">
        <v>2871</v>
      </c>
      <c r="C291" s="882" t="s">
        <v>2872</v>
      </c>
      <c r="D291" s="819">
        <f>+'Alimentazione SP P'!H179</f>
        <v>0</v>
      </c>
      <c r="E291" s="819">
        <f>+'Alimentazione SP P'!I179</f>
        <v>0</v>
      </c>
      <c r="F291" s="807"/>
      <c r="G291" s="820"/>
      <c r="J291" s="809"/>
      <c r="K291" s="809"/>
    </row>
    <row r="292" spans="1:11" s="841" customFormat="1" ht="15">
      <c r="A292" s="935" t="s">
        <v>2582</v>
      </c>
      <c r="B292" s="879" t="s">
        <v>2873</v>
      </c>
      <c r="C292" s="880" t="s">
        <v>2874</v>
      </c>
      <c r="D292" s="819">
        <f>+'Alimentazione SP P'!H180</f>
        <v>0</v>
      </c>
      <c r="E292" s="819">
        <f>+'Alimentazione SP P'!I180</f>
        <v>0</v>
      </c>
      <c r="F292" s="807"/>
      <c r="G292" s="820"/>
      <c r="J292" s="809"/>
      <c r="K292" s="809"/>
    </row>
    <row r="293" spans="1:11" s="841" customFormat="1" ht="15">
      <c r="A293" s="935"/>
      <c r="B293" s="879" t="s">
        <v>2875</v>
      </c>
      <c r="C293" s="880" t="s">
        <v>2876</v>
      </c>
      <c r="D293" s="819">
        <f>+'Alimentazione SP P'!H182+'Alimentazione SP P'!H183+'Alimentazione SP P'!H184+'Alimentazione SP P'!H185+'Alimentazione SP P'!H186</f>
        <v>16878</v>
      </c>
      <c r="E293" s="819">
        <f>+'Alimentazione SP P'!I182+'Alimentazione SP P'!I183+'Alimentazione SP P'!I184+'Alimentazione SP P'!I185+'Alimentazione SP P'!I186</f>
        <v>16878</v>
      </c>
      <c r="F293" s="807"/>
      <c r="G293" s="820"/>
      <c r="J293" s="809"/>
      <c r="K293" s="809"/>
    </row>
    <row r="294" spans="1:11" s="821" customFormat="1" ht="15">
      <c r="A294" s="914"/>
      <c r="B294" s="865" t="s">
        <v>2877</v>
      </c>
      <c r="C294" s="866" t="s">
        <v>2878</v>
      </c>
      <c r="D294" s="819">
        <f>+'Alimentazione SP P'!H188+'Alimentazione SP P'!H189+'Alimentazione SP P'!H190+'Alimentazione SP P'!H191</f>
        <v>1626</v>
      </c>
      <c r="E294" s="819">
        <f>+'Alimentazione SP P'!I188+'Alimentazione SP P'!I189+'Alimentazione SP P'!I190+'Alimentazione SP P'!I191</f>
        <v>0</v>
      </c>
      <c r="F294" s="807"/>
      <c r="G294" s="820"/>
      <c r="J294" s="809"/>
      <c r="K294" s="809"/>
    </row>
    <row r="295" spans="1:11" s="821" customFormat="1" ht="15">
      <c r="A295" s="914"/>
      <c r="B295" s="865" t="s">
        <v>2879</v>
      </c>
      <c r="C295" s="866" t="s">
        <v>2880</v>
      </c>
      <c r="D295" s="819">
        <f>+D296+D306+D307</f>
        <v>3155272</v>
      </c>
      <c r="E295" s="819">
        <f>+E296+E306+E307</f>
        <v>4174146</v>
      </c>
      <c r="F295" s="807"/>
      <c r="G295" s="820"/>
      <c r="J295" s="809"/>
      <c r="K295" s="809"/>
    </row>
    <row r="296" spans="1:11" s="821" customFormat="1" ht="15">
      <c r="A296" s="914"/>
      <c r="B296" s="822" t="s">
        <v>2881</v>
      </c>
      <c r="C296" s="823" t="s">
        <v>2882</v>
      </c>
      <c r="D296" s="819">
        <f>SUM(D297:D305)</f>
        <v>2973262</v>
      </c>
      <c r="E296" s="819">
        <f>SUM(E297:E305)</f>
        <v>3981879</v>
      </c>
      <c r="F296" s="807"/>
      <c r="G296" s="820"/>
      <c r="J296" s="809"/>
      <c r="K296" s="809"/>
    </row>
    <row r="297" spans="1:11" s="821" customFormat="1" ht="15">
      <c r="A297" s="914" t="s">
        <v>2582</v>
      </c>
      <c r="B297" s="817" t="s">
        <v>2883</v>
      </c>
      <c r="C297" s="818" t="s">
        <v>2884</v>
      </c>
      <c r="D297" s="819">
        <f>+'Alimentazione SP P'!H194</f>
        <v>0</v>
      </c>
      <c r="E297" s="819">
        <f>+'Alimentazione SP P'!I194</f>
        <v>0</v>
      </c>
      <c r="F297" s="807"/>
      <c r="G297" s="820"/>
      <c r="J297" s="809"/>
      <c r="K297" s="809"/>
    </row>
    <row r="298" spans="1:11" s="821" customFormat="1" ht="28.5">
      <c r="A298" s="914" t="s">
        <v>2582</v>
      </c>
      <c r="B298" s="817" t="s">
        <v>2885</v>
      </c>
      <c r="C298" s="818" t="s">
        <v>2886</v>
      </c>
      <c r="D298" s="819">
        <f>+'Alimentazione SP P'!H195</f>
        <v>0</v>
      </c>
      <c r="E298" s="819">
        <f>+'Alimentazione SP P'!I195</f>
        <v>0</v>
      </c>
      <c r="F298" s="807"/>
      <c r="G298" s="820"/>
      <c r="J298" s="809"/>
      <c r="K298" s="809"/>
    </row>
    <row r="299" spans="1:11" s="821" customFormat="1" ht="28.5">
      <c r="A299" s="914" t="s">
        <v>2582</v>
      </c>
      <c r="B299" s="817" t="s">
        <v>2887</v>
      </c>
      <c r="C299" s="818" t="s">
        <v>2888</v>
      </c>
      <c r="D299" s="819">
        <f>+'Alimentazione SP P'!H196</f>
        <v>0</v>
      </c>
      <c r="E299" s="819">
        <f>+'Alimentazione SP P'!I196</f>
        <v>0</v>
      </c>
      <c r="F299" s="807"/>
      <c r="G299" s="820"/>
      <c r="J299" s="809"/>
      <c r="K299" s="809"/>
    </row>
    <row r="300" spans="1:11" s="821" customFormat="1" ht="28.5">
      <c r="A300" s="914" t="s">
        <v>1546</v>
      </c>
      <c r="B300" s="817" t="s">
        <v>2889</v>
      </c>
      <c r="C300" s="818" t="s">
        <v>2890</v>
      </c>
      <c r="D300" s="819">
        <f>+'Alimentazione SP P'!H197</f>
        <v>0</v>
      </c>
      <c r="E300" s="819">
        <f>+'Alimentazione SP P'!I197</f>
        <v>0</v>
      </c>
      <c r="F300" s="807"/>
      <c r="G300" s="820"/>
      <c r="J300" s="809"/>
      <c r="K300" s="809"/>
    </row>
    <row r="301" spans="1:11" s="821" customFormat="1" ht="28.5">
      <c r="A301" s="919" t="s">
        <v>1546</v>
      </c>
      <c r="B301" s="817" t="s">
        <v>2891</v>
      </c>
      <c r="C301" s="818" t="s">
        <v>2892</v>
      </c>
      <c r="D301" s="819">
        <f>+'Alimentazione SP P'!H199+'Alimentazione SP P'!H200+'Alimentazione SP P'!H201</f>
        <v>1189484</v>
      </c>
      <c r="E301" s="819">
        <f>+'Alimentazione SP P'!I199+'Alimentazione SP P'!I200+'Alimentazione SP P'!I201</f>
        <v>1804952</v>
      </c>
      <c r="F301" s="807"/>
      <c r="G301" s="820"/>
      <c r="J301" s="809"/>
      <c r="K301" s="809"/>
    </row>
    <row r="302" spans="1:11" s="821" customFormat="1" ht="15">
      <c r="A302" s="919" t="s">
        <v>1546</v>
      </c>
      <c r="B302" s="817" t="s">
        <v>2893</v>
      </c>
      <c r="C302" s="818" t="s">
        <v>2894</v>
      </c>
      <c r="D302" s="819">
        <f>+'Alimentazione SP P'!H203+'Alimentazione SP P'!H204+'Alimentazione SP P'!H205</f>
        <v>1783778</v>
      </c>
      <c r="E302" s="819">
        <f>+'Alimentazione SP P'!I203+'Alimentazione SP P'!I204+'Alimentazione SP P'!I205</f>
        <v>2176927</v>
      </c>
      <c r="F302" s="807"/>
      <c r="G302" s="820"/>
      <c r="J302" s="809"/>
      <c r="K302" s="809"/>
    </row>
    <row r="303" spans="1:11" s="841" customFormat="1" ht="28.5">
      <c r="A303" s="924" t="s">
        <v>2582</v>
      </c>
      <c r="B303" s="817" t="s">
        <v>2895</v>
      </c>
      <c r="C303" s="843" t="s">
        <v>2896</v>
      </c>
      <c r="D303" s="819">
        <f>+'Alimentazione SP P'!H206</f>
        <v>0</v>
      </c>
      <c r="E303" s="819">
        <f>+'Alimentazione SP P'!I206</f>
        <v>0</v>
      </c>
      <c r="G303" s="820"/>
      <c r="J303" s="809"/>
      <c r="K303" s="809"/>
    </row>
    <row r="304" spans="1:11" s="821" customFormat="1" ht="28.5">
      <c r="A304" s="922" t="s">
        <v>1546</v>
      </c>
      <c r="B304" s="817" t="s">
        <v>2897</v>
      </c>
      <c r="C304" s="844" t="s">
        <v>2898</v>
      </c>
      <c r="D304" s="819">
        <f>+'Alimentazione SP P'!H207</f>
        <v>0</v>
      </c>
      <c r="E304" s="819">
        <f>+'Alimentazione SP P'!I207</f>
        <v>0</v>
      </c>
      <c r="F304" s="807"/>
      <c r="G304" s="820"/>
      <c r="J304" s="809"/>
      <c r="K304" s="809"/>
    </row>
    <row r="305" spans="1:11" s="841" customFormat="1" ht="28.5">
      <c r="A305" s="925" t="s">
        <v>2582</v>
      </c>
      <c r="B305" s="883" t="s">
        <v>2899</v>
      </c>
      <c r="C305" s="844" t="s">
        <v>2900</v>
      </c>
      <c r="D305" s="819">
        <f>+'Alimentazione SP P'!H208</f>
        <v>0</v>
      </c>
      <c r="E305" s="819">
        <f>+'Alimentazione SP P'!I208</f>
        <v>0</v>
      </c>
      <c r="G305" s="820"/>
      <c r="J305" s="809"/>
      <c r="K305" s="809"/>
    </row>
    <row r="306" spans="1:11" s="821" customFormat="1" ht="15">
      <c r="A306" s="927" t="s">
        <v>1595</v>
      </c>
      <c r="B306" s="822" t="s">
        <v>2901</v>
      </c>
      <c r="C306" s="823" t="s">
        <v>2902</v>
      </c>
      <c r="D306" s="819">
        <f>+'Alimentazione SP P'!H210+'Alimentazione SP P'!H211+'Alimentazione SP P'!H212</f>
        <v>182010</v>
      </c>
      <c r="E306" s="819">
        <f>+'Alimentazione SP P'!I210+'Alimentazione SP P'!I211+'Alimentazione SP P'!I212</f>
        <v>192267</v>
      </c>
      <c r="F306" s="807"/>
      <c r="G306" s="820"/>
      <c r="J306" s="809"/>
      <c r="K306" s="809"/>
    </row>
    <row r="307" spans="1:11" s="821" customFormat="1" ht="28.5">
      <c r="A307" s="919"/>
      <c r="B307" s="822" t="s">
        <v>2903</v>
      </c>
      <c r="C307" s="823" t="s">
        <v>2904</v>
      </c>
      <c r="D307" s="819">
        <f>SUM(D308:D312)</f>
        <v>0</v>
      </c>
      <c r="E307" s="819">
        <f>SUM(E308:E312)</f>
        <v>0</v>
      </c>
      <c r="F307" s="807"/>
      <c r="G307" s="820"/>
      <c r="J307" s="809"/>
      <c r="K307" s="809"/>
    </row>
    <row r="308" spans="1:11" s="821" customFormat="1" ht="28.5">
      <c r="A308" s="919" t="s">
        <v>2582</v>
      </c>
      <c r="B308" s="830" t="s">
        <v>2905</v>
      </c>
      <c r="C308" s="831" t="s">
        <v>2906</v>
      </c>
      <c r="D308" s="819">
        <f>+'Alimentazione SP P'!H214</f>
        <v>0</v>
      </c>
      <c r="E308" s="819">
        <f>+'Alimentazione SP P'!I214</f>
        <v>0</v>
      </c>
      <c r="F308" s="807"/>
      <c r="G308" s="820"/>
      <c r="J308" s="809"/>
      <c r="K308" s="809"/>
    </row>
    <row r="309" spans="1:11" s="821" customFormat="1" ht="28.5">
      <c r="A309" s="919" t="s">
        <v>2582</v>
      </c>
      <c r="B309" s="830" t="s">
        <v>2907</v>
      </c>
      <c r="C309" s="831" t="s">
        <v>2908</v>
      </c>
      <c r="D309" s="819">
        <f>+'Alimentazione SP P'!H215</f>
        <v>0</v>
      </c>
      <c r="E309" s="819">
        <f>+'Alimentazione SP P'!I215</f>
        <v>0</v>
      </c>
      <c r="F309" s="807"/>
      <c r="G309" s="820"/>
      <c r="J309" s="809"/>
      <c r="K309" s="809"/>
    </row>
    <row r="310" spans="1:11" s="821" customFormat="1" ht="28.5">
      <c r="A310" s="919" t="s">
        <v>2582</v>
      </c>
      <c r="B310" s="830" t="s">
        <v>2909</v>
      </c>
      <c r="C310" s="831" t="s">
        <v>2910</v>
      </c>
      <c r="D310" s="819">
        <f>+'Alimentazione SP P'!H216</f>
        <v>0</v>
      </c>
      <c r="E310" s="819">
        <f>+'Alimentazione SP P'!I216</f>
        <v>0</v>
      </c>
      <c r="F310" s="807"/>
      <c r="G310" s="820"/>
      <c r="J310" s="809"/>
      <c r="K310" s="809"/>
    </row>
    <row r="311" spans="1:11" s="821" customFormat="1" ht="42.75">
      <c r="A311" s="919" t="s">
        <v>2582</v>
      </c>
      <c r="B311" s="830" t="s">
        <v>2911</v>
      </c>
      <c r="C311" s="831" t="s">
        <v>2912</v>
      </c>
      <c r="D311" s="819">
        <f>+'Alimentazione SP P'!H217</f>
        <v>0</v>
      </c>
      <c r="E311" s="819">
        <f>+'Alimentazione SP P'!I217</f>
        <v>0</v>
      </c>
      <c r="F311" s="807"/>
      <c r="G311" s="820"/>
      <c r="J311" s="809"/>
      <c r="K311" s="809"/>
    </row>
    <row r="312" spans="1:11" s="821" customFormat="1" ht="28.5">
      <c r="A312" s="919" t="s">
        <v>2582</v>
      </c>
      <c r="B312" s="830" t="s">
        <v>2913</v>
      </c>
      <c r="C312" s="831" t="s">
        <v>2914</v>
      </c>
      <c r="D312" s="819">
        <f>+'Alimentazione SP P'!H218</f>
        <v>0</v>
      </c>
      <c r="E312" s="819">
        <f>+'Alimentazione SP P'!I218</f>
        <v>0</v>
      </c>
      <c r="F312" s="807"/>
      <c r="G312" s="820"/>
      <c r="J312" s="809"/>
      <c r="K312" s="809"/>
    </row>
    <row r="313" spans="1:11" s="821" customFormat="1" ht="28.5">
      <c r="A313" s="914"/>
      <c r="B313" s="865" t="s">
        <v>2915</v>
      </c>
      <c r="C313" s="866" t="s">
        <v>2916</v>
      </c>
      <c r="D313" s="819">
        <f>+D314+D315+D316</f>
        <v>77</v>
      </c>
      <c r="E313" s="819">
        <f>+E314+E315+E316</f>
        <v>813193</v>
      </c>
      <c r="F313" s="807"/>
      <c r="G313" s="820"/>
      <c r="J313" s="809"/>
      <c r="K313" s="809"/>
    </row>
    <row r="314" spans="1:11" s="821" customFormat="1" ht="15">
      <c r="A314" s="914"/>
      <c r="B314" s="822" t="s">
        <v>2917</v>
      </c>
      <c r="C314" s="823" t="s">
        <v>2918</v>
      </c>
      <c r="D314" s="819">
        <f>+'Alimentazione SP P'!H220</f>
        <v>0</v>
      </c>
      <c r="E314" s="819">
        <f>+'Alimentazione SP P'!I220</f>
        <v>688206</v>
      </c>
      <c r="F314" s="807"/>
      <c r="G314" s="820"/>
      <c r="J314" s="809"/>
      <c r="K314" s="809"/>
    </row>
    <row r="315" spans="1:11" s="821" customFormat="1" ht="15">
      <c r="A315" s="914"/>
      <c r="B315" s="822" t="s">
        <v>2919</v>
      </c>
      <c r="C315" s="823" t="s">
        <v>2920</v>
      </c>
      <c r="D315" s="819">
        <f>+'Alimentazione SP P'!H221</f>
        <v>0</v>
      </c>
      <c r="E315" s="819">
        <f>+'Alimentazione SP P'!I221</f>
        <v>0</v>
      </c>
      <c r="F315" s="807"/>
      <c r="G315" s="820"/>
      <c r="J315" s="809"/>
      <c r="K315" s="809"/>
    </row>
    <row r="316" spans="1:11" s="821" customFormat="1" ht="15">
      <c r="A316" s="914"/>
      <c r="B316" s="822" t="s">
        <v>2921</v>
      </c>
      <c r="C316" s="823" t="s">
        <v>2922</v>
      </c>
      <c r="D316" s="819">
        <f>+'Alimentazione SP P'!H223+'Alimentazione SP P'!H224+'Alimentazione SP P'!H225</f>
        <v>77</v>
      </c>
      <c r="E316" s="819">
        <f>+'Alimentazione SP P'!I223+'Alimentazione SP P'!I224+'Alimentazione SP P'!I225</f>
        <v>124987</v>
      </c>
      <c r="F316" s="807"/>
      <c r="G316" s="820"/>
      <c r="J316" s="809"/>
      <c r="K316" s="809"/>
    </row>
    <row r="317" spans="1:11" s="821" customFormat="1" ht="15">
      <c r="A317" s="914"/>
      <c r="B317" s="865" t="s">
        <v>2923</v>
      </c>
      <c r="C317" s="866" t="s">
        <v>2924</v>
      </c>
      <c r="D317" s="819">
        <f>+D318+D321</f>
        <v>4911794</v>
      </c>
      <c r="E317" s="819">
        <f>+E318+E321</f>
        <v>6823093</v>
      </c>
      <c r="F317" s="807"/>
      <c r="G317" s="820"/>
      <c r="J317" s="809"/>
      <c r="K317" s="809"/>
    </row>
    <row r="318" spans="1:11" s="821" customFormat="1" ht="28.5">
      <c r="A318" s="914"/>
      <c r="B318" s="822" t="s">
        <v>2925</v>
      </c>
      <c r="C318" s="823" t="s">
        <v>2926</v>
      </c>
      <c r="D318" s="819">
        <f>+D319+D320</f>
        <v>0</v>
      </c>
      <c r="E318" s="819">
        <f>+E319+E320</f>
        <v>0</v>
      </c>
      <c r="F318" s="807"/>
      <c r="G318" s="820"/>
      <c r="J318" s="809"/>
      <c r="K318" s="809"/>
    </row>
    <row r="319" spans="1:11" s="821" customFormat="1" ht="15">
      <c r="A319" s="914"/>
      <c r="B319" s="875" t="s">
        <v>2927</v>
      </c>
      <c r="C319" s="884" t="s">
        <v>2928</v>
      </c>
      <c r="D319" s="819">
        <f>+'Alimentazione SP P'!H229+'Alimentazione SP P'!H230</f>
        <v>0</v>
      </c>
      <c r="E319" s="819">
        <f>+'Alimentazione SP P'!I229+'Alimentazione SP P'!I230</f>
        <v>0</v>
      </c>
      <c r="F319" s="807"/>
      <c r="G319" s="820"/>
      <c r="J319" s="809"/>
      <c r="K319" s="809"/>
    </row>
    <row r="320" spans="1:11" s="821" customFormat="1" ht="15">
      <c r="A320" s="914"/>
      <c r="B320" s="875" t="s">
        <v>2929</v>
      </c>
      <c r="C320" s="884" t="s">
        <v>2930</v>
      </c>
      <c r="D320" s="819">
        <f>+'Alimentazione SP P'!H231</f>
        <v>0</v>
      </c>
      <c r="E320" s="819">
        <f>+'Alimentazione SP P'!I231</f>
        <v>0</v>
      </c>
      <c r="F320" s="807"/>
      <c r="G320" s="820"/>
      <c r="J320" s="809"/>
      <c r="K320" s="809"/>
    </row>
    <row r="321" spans="1:11" s="821" customFormat="1" ht="15">
      <c r="A321" s="914"/>
      <c r="B321" s="875" t="s">
        <v>2931</v>
      </c>
      <c r="C321" s="884" t="s">
        <v>2932</v>
      </c>
      <c r="D321" s="819">
        <f>+D322+D323</f>
        <v>4911794</v>
      </c>
      <c r="E321" s="819">
        <f>+E322+E323</f>
        <v>6823093</v>
      </c>
      <c r="F321" s="807"/>
      <c r="G321" s="820"/>
      <c r="J321" s="809"/>
      <c r="K321" s="809"/>
    </row>
    <row r="322" spans="1:11" s="821" customFormat="1" ht="15">
      <c r="A322" s="914"/>
      <c r="B322" s="885" t="s">
        <v>2933</v>
      </c>
      <c r="C322" s="886" t="s">
        <v>2934</v>
      </c>
      <c r="D322" s="819">
        <f>+'Alimentazione SP P'!H234+'Alimentazione SP P'!H235+'Alimentazione SP P'!H236+'Alimentazione SP P'!H237+'Alimentazione SP P'!H238+'Alimentazione SP P'!H239</f>
        <v>5250051</v>
      </c>
      <c r="E322" s="819">
        <f>+'Alimentazione SP P'!I234+'Alimentazione SP P'!I235+'Alimentazione SP P'!I236+'Alimentazione SP P'!I237+'Alimentazione SP P'!I238+'Alimentazione SP P'!I239</f>
        <v>6822848</v>
      </c>
      <c r="F322" s="807"/>
      <c r="G322" s="820"/>
      <c r="J322" s="809"/>
      <c r="K322" s="809"/>
    </row>
    <row r="323" spans="1:11" s="821" customFormat="1" ht="15">
      <c r="A323" s="914"/>
      <c r="B323" s="885" t="s">
        <v>2935</v>
      </c>
      <c r="C323" s="886" t="s">
        <v>2936</v>
      </c>
      <c r="D323" s="819">
        <f>+'Alimentazione SP P'!H240</f>
        <v>-338257</v>
      </c>
      <c r="E323" s="819">
        <f>+'Alimentazione SP P'!I240</f>
        <v>245</v>
      </c>
      <c r="F323" s="807"/>
      <c r="G323" s="820"/>
      <c r="J323" s="809"/>
      <c r="K323" s="809"/>
    </row>
    <row r="324" spans="1:11" s="821" customFormat="1" ht="15">
      <c r="A324" s="914"/>
      <c r="B324" s="865" t="s">
        <v>2937</v>
      </c>
      <c r="C324" s="866" t="s">
        <v>2938</v>
      </c>
      <c r="D324" s="819">
        <f>+'Alimentazione SP P'!H242+'Alimentazione SP P'!H243</f>
        <v>0</v>
      </c>
      <c r="E324" s="819">
        <f>+'Alimentazione SP P'!I242+'Alimentazione SP P'!I243</f>
        <v>0</v>
      </c>
      <c r="F324" s="807"/>
      <c r="G324" s="820"/>
      <c r="J324" s="809"/>
      <c r="K324" s="809"/>
    </row>
    <row r="325" spans="1:11" s="821" customFormat="1" ht="15">
      <c r="A325" s="914"/>
      <c r="B325" s="865" t="s">
        <v>2939</v>
      </c>
      <c r="C325" s="866" t="s">
        <v>2940</v>
      </c>
      <c r="D325" s="819">
        <f>+SUM('Alimentazione SP P'!H245:H253)</f>
        <v>2004759</v>
      </c>
      <c r="E325" s="819">
        <f>+SUM('Alimentazione SP P'!I245:I253)</f>
        <v>339283</v>
      </c>
      <c r="F325" s="807"/>
      <c r="G325" s="820"/>
      <c r="J325" s="809"/>
      <c r="K325" s="809"/>
    </row>
    <row r="326" spans="1:11" s="821" customFormat="1" ht="28.5">
      <c r="A326" s="914"/>
      <c r="B326" s="865" t="s">
        <v>2941</v>
      </c>
      <c r="C326" s="866" t="s">
        <v>2942</v>
      </c>
      <c r="D326" s="819">
        <f>+SUM('Alimentazione SP P'!H255:H263)</f>
        <v>1796410</v>
      </c>
      <c r="E326" s="819">
        <f>+SUM('Alimentazione SP P'!I255:I263)</f>
        <v>120111</v>
      </c>
      <c r="F326" s="807"/>
      <c r="G326" s="820"/>
      <c r="J326" s="809"/>
      <c r="K326" s="809"/>
    </row>
    <row r="327" spans="1:11" s="821" customFormat="1" ht="15">
      <c r="A327" s="914"/>
      <c r="B327" s="865" t="s">
        <v>2943</v>
      </c>
      <c r="C327" s="866" t="s">
        <v>2944</v>
      </c>
      <c r="D327" s="819">
        <f>+D328+D329+D330+D331</f>
        <v>4548873</v>
      </c>
      <c r="E327" s="819">
        <f>+E328+E329+E330+E331</f>
        <v>3932841</v>
      </c>
      <c r="F327" s="807"/>
      <c r="G327" s="820"/>
      <c r="J327" s="809"/>
      <c r="K327" s="809"/>
    </row>
    <row r="328" spans="1:11" s="821" customFormat="1" ht="15">
      <c r="A328" s="914"/>
      <c r="B328" s="822" t="s">
        <v>2945</v>
      </c>
      <c r="C328" s="823" t="s">
        <v>2946</v>
      </c>
      <c r="D328" s="819">
        <f>+'Alimentazione SP P'!H265</f>
        <v>0</v>
      </c>
      <c r="E328" s="819">
        <f>+'Alimentazione SP P'!I265</f>
        <v>0</v>
      </c>
      <c r="F328" s="807"/>
      <c r="G328" s="820"/>
      <c r="J328" s="809"/>
      <c r="K328" s="809"/>
    </row>
    <row r="329" spans="1:11" s="821" customFormat="1" ht="15">
      <c r="A329" s="914"/>
      <c r="B329" s="822" t="s">
        <v>2947</v>
      </c>
      <c r="C329" s="823" t="s">
        <v>2948</v>
      </c>
      <c r="D329" s="819">
        <f>+'Alimentazione SP P'!H267+'Alimentazione SP P'!H268</f>
        <v>3600998</v>
      </c>
      <c r="E329" s="819">
        <f>+'Alimentazione SP P'!I267+'Alimentazione SP P'!I268</f>
        <v>2896414</v>
      </c>
      <c r="F329" s="807"/>
      <c r="G329" s="820"/>
      <c r="J329" s="809"/>
      <c r="K329" s="809"/>
    </row>
    <row r="330" spans="1:11" s="821" customFormat="1" ht="15">
      <c r="A330" s="914"/>
      <c r="B330" s="822" t="s">
        <v>2949</v>
      </c>
      <c r="C330" s="823" t="s">
        <v>2950</v>
      </c>
      <c r="D330" s="819">
        <f>+'Alimentazione SP P'!H270+'Alimentazione SP P'!H271</f>
        <v>0</v>
      </c>
      <c r="E330" s="819">
        <f>+'Alimentazione SP P'!I270+'Alimentazione SP P'!I271</f>
        <v>0</v>
      </c>
      <c r="F330" s="807"/>
      <c r="G330" s="820"/>
      <c r="J330" s="809"/>
      <c r="K330" s="809"/>
    </row>
    <row r="331" spans="1:11" s="821" customFormat="1" ht="15.75" thickBot="1">
      <c r="A331" s="917"/>
      <c r="B331" s="854" t="s">
        <v>2951</v>
      </c>
      <c r="C331" s="855" t="s">
        <v>2952</v>
      </c>
      <c r="D331" s="819">
        <f>+SUM('Alimentazione SP P'!H273:H292)</f>
        <v>947875</v>
      </c>
      <c r="E331" s="819">
        <f>+SUM('Alimentazione SP P'!I273:I292)</f>
        <v>1036427</v>
      </c>
      <c r="F331" s="834"/>
      <c r="G331" s="842"/>
      <c r="J331" s="809"/>
      <c r="K331" s="809"/>
    </row>
    <row r="332" spans="1:11" s="821" customFormat="1" ht="15">
      <c r="A332" s="930"/>
      <c r="B332" s="804" t="s">
        <v>2953</v>
      </c>
      <c r="C332" s="805" t="s">
        <v>2954</v>
      </c>
      <c r="D332" s="829">
        <f>+D333+D336</f>
        <v>9290</v>
      </c>
      <c r="E332" s="829">
        <f>+E333+E336</f>
        <v>11096</v>
      </c>
      <c r="F332" s="807"/>
      <c r="G332" s="820"/>
      <c r="J332" s="809"/>
      <c r="K332" s="809"/>
    </row>
    <row r="333" spans="1:11" s="821" customFormat="1" ht="15">
      <c r="A333" s="914"/>
      <c r="B333" s="865" t="s">
        <v>2955</v>
      </c>
      <c r="C333" s="866" t="s">
        <v>2956</v>
      </c>
      <c r="D333" s="819">
        <f>+D334+D335</f>
        <v>9279</v>
      </c>
      <c r="E333" s="819">
        <f>+E334+E335</f>
        <v>1023</v>
      </c>
      <c r="F333" s="807"/>
      <c r="G333" s="820"/>
      <c r="J333" s="809"/>
      <c r="K333" s="809"/>
    </row>
    <row r="334" spans="1:11" s="821" customFormat="1" ht="15">
      <c r="A334" s="914"/>
      <c r="B334" s="822" t="s">
        <v>2957</v>
      </c>
      <c r="C334" s="823" t="s">
        <v>2958</v>
      </c>
      <c r="D334" s="819">
        <f>+'Alimentazione SP P'!H295</f>
        <v>9279</v>
      </c>
      <c r="E334" s="819">
        <f>+'Alimentazione SP P'!I295</f>
        <v>1023</v>
      </c>
      <c r="F334" s="807"/>
      <c r="G334" s="820"/>
      <c r="J334" s="809"/>
      <c r="K334" s="809"/>
    </row>
    <row r="335" spans="1:11" s="821" customFormat="1" ht="15">
      <c r="A335" s="927" t="s">
        <v>1546</v>
      </c>
      <c r="B335" s="822" t="s">
        <v>2959</v>
      </c>
      <c r="C335" s="823" t="s">
        <v>2960</v>
      </c>
      <c r="D335" s="819">
        <f>+'Alimentazione SP P'!H296</f>
        <v>0</v>
      </c>
      <c r="E335" s="819">
        <f>+'Alimentazione SP P'!I296</f>
        <v>0</v>
      </c>
      <c r="F335" s="807"/>
      <c r="G335" s="820"/>
      <c r="J335" s="809"/>
      <c r="K335" s="809"/>
    </row>
    <row r="336" spans="1:11" s="821" customFormat="1" ht="15">
      <c r="A336" s="914"/>
      <c r="B336" s="865" t="s">
        <v>2961</v>
      </c>
      <c r="C336" s="866" t="s">
        <v>2962</v>
      </c>
      <c r="D336" s="819">
        <f>+D337+D338+D339</f>
        <v>11</v>
      </c>
      <c r="E336" s="819">
        <f>+E337+E338+E339</f>
        <v>10073</v>
      </c>
      <c r="F336" s="807"/>
      <c r="G336" s="820"/>
      <c r="J336" s="809"/>
      <c r="K336" s="809"/>
    </row>
    <row r="337" spans="1:30" s="821" customFormat="1" ht="15">
      <c r="A337" s="914"/>
      <c r="B337" s="822" t="s">
        <v>2963</v>
      </c>
      <c r="C337" s="823" t="s">
        <v>2964</v>
      </c>
      <c r="D337" s="819">
        <f>+'Alimentazione SP P'!H298</f>
        <v>0</v>
      </c>
      <c r="E337" s="819">
        <f>+'Alimentazione SP P'!I298</f>
        <v>10073</v>
      </c>
      <c r="F337" s="807"/>
      <c r="G337" s="820"/>
      <c r="J337" s="809"/>
      <c r="K337" s="809"/>
    </row>
    <row r="338" spans="1:30" s="821" customFormat="1" ht="15">
      <c r="A338" s="936" t="s">
        <v>1546</v>
      </c>
      <c r="B338" s="873" t="s">
        <v>2965</v>
      </c>
      <c r="C338" s="874" t="s">
        <v>2966</v>
      </c>
      <c r="D338" s="819">
        <f>+'Alimentazione SP P'!H299</f>
        <v>11</v>
      </c>
      <c r="E338" s="819">
        <f>+'Alimentazione SP P'!I299</f>
        <v>0</v>
      </c>
      <c r="F338" s="807"/>
      <c r="G338" s="820"/>
      <c r="J338" s="809"/>
      <c r="K338" s="809"/>
    </row>
    <row r="339" spans="1:30" s="841" customFormat="1" ht="42.75">
      <c r="A339" s="914"/>
      <c r="B339" s="822" t="s">
        <v>2967</v>
      </c>
      <c r="C339" s="823" t="s">
        <v>2968</v>
      </c>
      <c r="D339" s="819">
        <f>+'Alimentazione SP P'!H300</f>
        <v>0</v>
      </c>
      <c r="E339" s="819">
        <f>+'Alimentazione SP P'!I300</f>
        <v>0</v>
      </c>
      <c r="F339" s="807"/>
      <c r="G339" s="820"/>
      <c r="J339" s="809"/>
      <c r="K339" s="809"/>
    </row>
    <row r="340" spans="1:30" s="821" customFormat="1" ht="15.75" thickBot="1">
      <c r="A340" s="929"/>
      <c r="B340" s="887" t="s">
        <v>2969</v>
      </c>
      <c r="C340" s="888" t="s">
        <v>2970</v>
      </c>
      <c r="D340" s="889">
        <f>+D332+D275+D271+D238+D214</f>
        <v>76968767</v>
      </c>
      <c r="E340" s="889">
        <f>+E332+E275+E271+E238+E214</f>
        <v>70776450</v>
      </c>
      <c r="F340" s="807"/>
      <c r="G340" s="820"/>
      <c r="J340" s="809"/>
      <c r="K340" s="809"/>
    </row>
    <row r="341" spans="1:30" s="821" customFormat="1" ht="15">
      <c r="A341" s="930"/>
      <c r="B341" s="804" t="s">
        <v>2971</v>
      </c>
      <c r="C341" s="859" t="s">
        <v>2972</v>
      </c>
      <c r="D341" s="860">
        <f>+D342+D343+D344+D345+D346</f>
        <v>2782163</v>
      </c>
      <c r="E341" s="860">
        <f>+E342+E343+E344+E345+E346</f>
        <v>2779698</v>
      </c>
      <c r="F341" s="807"/>
      <c r="G341" s="820"/>
      <c r="J341" s="809"/>
      <c r="K341" s="809"/>
    </row>
    <row r="342" spans="1:30" s="821" customFormat="1" ht="15">
      <c r="A342" s="914"/>
      <c r="B342" s="861" t="s">
        <v>2973</v>
      </c>
      <c r="C342" s="862" t="s">
        <v>2974</v>
      </c>
      <c r="D342" s="819">
        <f>+'Alimentazione SP P'!H307</f>
        <v>0</v>
      </c>
      <c r="E342" s="819">
        <f>+'Alimentazione SP P'!I307</f>
        <v>0</v>
      </c>
      <c r="F342" s="807"/>
      <c r="G342" s="820"/>
      <c r="J342" s="809"/>
      <c r="K342" s="809"/>
    </row>
    <row r="343" spans="1:30" s="821" customFormat="1" ht="15">
      <c r="A343" s="914"/>
      <c r="B343" s="861" t="s">
        <v>2975</v>
      </c>
      <c r="C343" s="862" t="s">
        <v>2976</v>
      </c>
      <c r="D343" s="819">
        <f>+'Alimentazione SP P'!H308</f>
        <v>0</v>
      </c>
      <c r="E343" s="819">
        <f>+'Alimentazione SP P'!I308</f>
        <v>0</v>
      </c>
      <c r="F343" s="807"/>
      <c r="G343" s="820"/>
      <c r="J343" s="809"/>
      <c r="K343" s="809"/>
    </row>
    <row r="344" spans="1:30" s="821" customFormat="1" ht="15">
      <c r="A344" s="914"/>
      <c r="B344" s="861" t="s">
        <v>2977</v>
      </c>
      <c r="C344" s="862" t="s">
        <v>2978</v>
      </c>
      <c r="D344" s="819">
        <f>+'Alimentazione SP P'!H309</f>
        <v>0</v>
      </c>
      <c r="E344" s="819">
        <f>+'Alimentazione SP P'!I309</f>
        <v>0</v>
      </c>
      <c r="F344" s="807"/>
      <c r="G344" s="820"/>
      <c r="J344" s="809"/>
      <c r="K344" s="809"/>
    </row>
    <row r="345" spans="1:30" s="821" customFormat="1" ht="15">
      <c r="A345" s="931"/>
      <c r="B345" s="861" t="s">
        <v>2979</v>
      </c>
      <c r="C345" s="862" t="s">
        <v>2980</v>
      </c>
      <c r="D345" s="819">
        <f>+'Alimentazione SP P'!H310</f>
        <v>0</v>
      </c>
      <c r="E345" s="819">
        <f>+'Alimentazione SP P'!I310</f>
        <v>0</v>
      </c>
      <c r="F345" s="807"/>
      <c r="G345" s="820"/>
      <c r="J345" s="809"/>
      <c r="K345" s="809"/>
    </row>
    <row r="346" spans="1:30" s="821" customFormat="1" ht="15.75" thickBot="1">
      <c r="A346" s="917"/>
      <c r="B346" s="863" t="s">
        <v>2981</v>
      </c>
      <c r="C346" s="864" t="s">
        <v>2982</v>
      </c>
      <c r="D346" s="890">
        <f>+'Alimentazione SP P'!H312+'Alimentazione SP P'!H313+'Alimentazione SP P'!H314+'Alimentazione SP P'!H315+'Alimentazione SP P'!H316+'Alimentazione SP P'!H317+'Alimentazione SP P'!H318</f>
        <v>2782163</v>
      </c>
      <c r="E346" s="890">
        <f>+'Alimentazione SP P'!I312+'Alimentazione SP P'!I313+'Alimentazione SP P'!I314+'Alimentazione SP P'!I315+'Alimentazione SP P'!I316+'Alimentazione SP P'!I317+'Alimentazione SP P'!I318</f>
        <v>2779698</v>
      </c>
      <c r="F346" s="807"/>
      <c r="G346" s="820"/>
      <c r="J346" s="809"/>
      <c r="K346" s="809"/>
    </row>
    <row r="347" spans="1:30" s="896" customFormat="1" ht="15">
      <c r="A347" s="891"/>
      <c r="B347" s="891"/>
      <c r="C347" s="892"/>
      <c r="D347" s="893"/>
      <c r="E347" s="892"/>
      <c r="F347" s="894"/>
      <c r="G347" s="895"/>
      <c r="H347" s="892"/>
      <c r="I347" s="892"/>
      <c r="J347" s="892"/>
      <c r="K347" s="892"/>
      <c r="L347" s="892"/>
      <c r="M347" s="892"/>
      <c r="N347" s="892"/>
      <c r="O347" s="892"/>
      <c r="P347" s="892"/>
      <c r="Q347" s="892"/>
      <c r="R347" s="892"/>
      <c r="S347" s="892"/>
      <c r="T347" s="892"/>
      <c r="U347" s="892"/>
      <c r="V347" s="892"/>
      <c r="W347" s="892"/>
      <c r="X347" s="892"/>
      <c r="Y347" s="892"/>
      <c r="Z347" s="892"/>
      <c r="AA347" s="892"/>
      <c r="AB347" s="892"/>
      <c r="AC347" s="892"/>
      <c r="AD347" s="892"/>
    </row>
    <row r="348" spans="1:30" s="896" customFormat="1">
      <c r="A348" s="891"/>
      <c r="B348" s="897" t="s">
        <v>2983</v>
      </c>
      <c r="C348" s="897"/>
      <c r="D348" s="898"/>
      <c r="E348" s="892"/>
      <c r="F348" s="894"/>
      <c r="G348" s="895"/>
      <c r="H348" s="892"/>
      <c r="I348" s="892"/>
      <c r="J348" s="892"/>
      <c r="K348" s="892"/>
      <c r="L348" s="892"/>
      <c r="M348" s="892"/>
      <c r="N348" s="892"/>
      <c r="O348" s="892"/>
      <c r="P348" s="892"/>
      <c r="Q348" s="892"/>
      <c r="R348" s="892"/>
      <c r="S348" s="892"/>
      <c r="T348" s="892"/>
      <c r="U348" s="892"/>
      <c r="V348" s="892"/>
      <c r="W348" s="892"/>
      <c r="X348" s="892"/>
      <c r="Y348" s="892"/>
      <c r="Z348" s="892"/>
      <c r="AA348" s="892"/>
      <c r="AB348" s="892"/>
      <c r="AC348" s="892"/>
      <c r="AD348" s="892"/>
    </row>
    <row r="349" spans="1:30" s="896" customFormat="1">
      <c r="A349" s="897"/>
      <c r="B349" s="899"/>
      <c r="D349" s="900"/>
      <c r="E349" s="892"/>
      <c r="F349" s="894"/>
      <c r="G349" s="895"/>
      <c r="H349" s="892"/>
      <c r="I349" s="892"/>
      <c r="J349" s="892"/>
      <c r="K349" s="892"/>
      <c r="L349" s="892"/>
      <c r="M349" s="892"/>
      <c r="N349" s="892"/>
      <c r="O349" s="892"/>
      <c r="P349" s="892"/>
      <c r="Q349" s="892"/>
      <c r="R349" s="892"/>
      <c r="S349" s="892"/>
      <c r="T349" s="892"/>
      <c r="U349" s="892"/>
      <c r="V349" s="892"/>
      <c r="W349" s="892"/>
      <c r="X349" s="892"/>
      <c r="Y349" s="892"/>
      <c r="Z349" s="892"/>
      <c r="AA349" s="892"/>
      <c r="AB349" s="892"/>
      <c r="AC349" s="892"/>
      <c r="AD349" s="892"/>
    </row>
    <row r="350" spans="1:30" s="896" customFormat="1">
      <c r="A350" s="897"/>
      <c r="B350" s="897"/>
      <c r="C350" s="897"/>
      <c r="D350" s="900"/>
      <c r="E350" s="897"/>
      <c r="F350" s="901"/>
      <c r="G350" s="902"/>
      <c r="H350" s="897"/>
      <c r="I350" s="897"/>
      <c r="J350" s="897"/>
      <c r="K350" s="897"/>
      <c r="L350" s="897"/>
      <c r="M350" s="897"/>
      <c r="N350" s="897"/>
      <c r="O350" s="897"/>
      <c r="P350" s="897"/>
      <c r="Q350" s="897"/>
      <c r="R350" s="897"/>
      <c r="S350" s="897"/>
      <c r="T350" s="897"/>
      <c r="U350" s="897"/>
      <c r="V350" s="897"/>
      <c r="W350" s="897"/>
      <c r="X350" s="897"/>
      <c r="Y350" s="897"/>
      <c r="Z350" s="897"/>
      <c r="AA350" s="897"/>
      <c r="AB350" s="897"/>
      <c r="AC350" s="897"/>
      <c r="AD350" s="897"/>
    </row>
    <row r="351" spans="1:30" s="896" customFormat="1" ht="15" customHeight="1">
      <c r="A351" s="903"/>
      <c r="B351" s="903" t="s">
        <v>2984</v>
      </c>
      <c r="C351" s="904"/>
      <c r="D351" s="900"/>
      <c r="E351" s="904"/>
      <c r="F351" s="802"/>
      <c r="G351" s="905"/>
      <c r="H351" s="904"/>
      <c r="I351" s="904"/>
      <c r="L351" s="904"/>
      <c r="N351" s="904"/>
      <c r="O351" s="904"/>
      <c r="P351" s="904" t="s">
        <v>2985</v>
      </c>
      <c r="Q351" s="904"/>
      <c r="R351" s="904"/>
      <c r="S351" s="904"/>
      <c r="T351" s="904"/>
      <c r="U351" s="904"/>
      <c r="V351" s="904"/>
      <c r="W351" s="904"/>
      <c r="X351" s="904"/>
      <c r="Y351" s="904"/>
      <c r="Z351" s="904"/>
      <c r="AA351" s="904"/>
      <c r="AB351" s="904"/>
      <c r="AC351" s="904"/>
      <c r="AD351" s="906"/>
    </row>
    <row r="352" spans="1:30" s="896" customFormat="1">
      <c r="A352" s="891"/>
      <c r="B352" s="897"/>
      <c r="C352" s="897"/>
      <c r="D352" s="900"/>
      <c r="E352" s="897"/>
      <c r="F352" s="901"/>
      <c r="G352" s="902"/>
      <c r="H352" s="897"/>
      <c r="I352" s="897"/>
      <c r="J352" s="897"/>
      <c r="K352" s="897"/>
      <c r="L352" s="897"/>
      <c r="M352" s="897"/>
      <c r="N352" s="897"/>
      <c r="O352" s="897"/>
      <c r="P352" s="897"/>
      <c r="Q352" s="897"/>
      <c r="R352" s="897"/>
      <c r="S352" s="897"/>
      <c r="T352" s="897"/>
      <c r="U352" s="897"/>
      <c r="V352" s="897"/>
      <c r="W352" s="897"/>
      <c r="X352" s="897"/>
      <c r="Y352" s="897"/>
      <c r="Z352" s="897"/>
      <c r="AA352" s="897"/>
      <c r="AB352" s="897"/>
      <c r="AC352" s="897"/>
      <c r="AD352" s="897"/>
    </row>
    <row r="353" spans="1:30" s="896" customFormat="1">
      <c r="A353" s="891"/>
      <c r="B353" s="903" t="s">
        <v>2986</v>
      </c>
      <c r="C353" s="892"/>
      <c r="D353" s="898"/>
      <c r="E353" s="892"/>
      <c r="F353" s="894"/>
      <c r="G353" s="895"/>
      <c r="H353" s="892"/>
      <c r="I353" s="892"/>
      <c r="L353" s="904" t="s">
        <v>2986</v>
      </c>
      <c r="M353" s="904"/>
      <c r="N353" s="904"/>
      <c r="O353" s="904"/>
      <c r="P353" s="904"/>
      <c r="Q353" s="904"/>
      <c r="R353" s="904"/>
      <c r="S353" s="904"/>
      <c r="T353" s="904"/>
      <c r="U353" s="904"/>
      <c r="V353" s="904"/>
      <c r="W353" s="904"/>
      <c r="X353" s="904"/>
      <c r="Y353" s="904"/>
      <c r="Z353" s="904"/>
      <c r="AA353" s="904"/>
      <c r="AB353" s="904"/>
      <c r="AC353" s="904"/>
      <c r="AD353" s="906"/>
    </row>
    <row r="354" spans="1:30" s="896" customFormat="1">
      <c r="A354" s="891"/>
      <c r="B354" s="897"/>
      <c r="C354" s="897"/>
      <c r="D354" s="900"/>
      <c r="E354" s="897"/>
      <c r="F354" s="901"/>
      <c r="G354" s="902"/>
      <c r="H354" s="897"/>
      <c r="I354" s="897"/>
      <c r="J354" s="897"/>
      <c r="K354" s="897"/>
      <c r="L354" s="897"/>
      <c r="M354" s="897"/>
      <c r="N354" s="897"/>
      <c r="O354" s="897"/>
      <c r="P354" s="897"/>
      <c r="Q354" s="897"/>
      <c r="R354" s="897"/>
      <c r="S354" s="897"/>
      <c r="T354" s="897"/>
      <c r="U354" s="897"/>
      <c r="V354" s="897"/>
      <c r="W354" s="897"/>
      <c r="X354" s="897"/>
      <c r="Y354" s="897"/>
      <c r="Z354" s="897"/>
      <c r="AA354" s="897"/>
      <c r="AB354" s="897"/>
      <c r="AC354" s="897"/>
      <c r="AD354" s="897"/>
    </row>
    <row r="355" spans="1:30" s="896" customFormat="1">
      <c r="A355" s="891"/>
      <c r="B355" s="897"/>
      <c r="C355" s="897"/>
      <c r="D355" s="900"/>
      <c r="E355" s="897"/>
      <c r="F355" s="901"/>
      <c r="G355" s="902"/>
      <c r="H355" s="897"/>
      <c r="I355" s="897"/>
      <c r="J355" s="897"/>
      <c r="K355" s="897"/>
      <c r="L355" s="897"/>
      <c r="M355" s="897"/>
      <c r="N355" s="897"/>
      <c r="O355" s="897"/>
      <c r="P355" s="897"/>
      <c r="Q355" s="897"/>
      <c r="R355" s="897"/>
      <c r="S355" s="897"/>
      <c r="T355" s="897"/>
      <c r="U355" s="897"/>
      <c r="V355" s="897"/>
      <c r="W355" s="897"/>
      <c r="X355" s="897"/>
      <c r="Y355" s="897"/>
      <c r="Z355" s="897"/>
      <c r="AA355" s="897"/>
      <c r="AB355" s="897"/>
      <c r="AC355" s="897"/>
      <c r="AD355" s="897"/>
    </row>
    <row r="356" spans="1:30" s="896" customFormat="1">
      <c r="A356" s="891"/>
      <c r="B356" s="897"/>
      <c r="C356" s="897"/>
      <c r="D356" s="900"/>
      <c r="E356" s="897"/>
      <c r="F356" s="901"/>
      <c r="G356" s="902"/>
      <c r="H356" s="897"/>
      <c r="I356" s="897"/>
      <c r="J356" s="897"/>
      <c r="K356" s="897"/>
      <c r="L356" s="897"/>
      <c r="M356" s="897"/>
      <c r="N356" s="897"/>
      <c r="O356" s="897"/>
      <c r="P356" s="897"/>
      <c r="Q356" s="897"/>
      <c r="R356" s="897"/>
      <c r="S356" s="897"/>
      <c r="T356" s="897"/>
      <c r="U356" s="897"/>
      <c r="V356" s="897"/>
      <c r="W356" s="897"/>
      <c r="X356" s="897"/>
      <c r="Y356" s="897"/>
      <c r="Z356" s="897"/>
      <c r="AA356" s="897"/>
      <c r="AB356" s="897"/>
      <c r="AC356" s="897"/>
      <c r="AD356" s="897"/>
    </row>
    <row r="357" spans="1:30" s="896" customFormat="1">
      <c r="A357" s="897"/>
      <c r="B357" s="899"/>
      <c r="C357" s="904"/>
      <c r="D357" s="900"/>
      <c r="E357" s="904"/>
      <c r="F357" s="802"/>
      <c r="G357" s="905"/>
      <c r="H357" s="904"/>
      <c r="I357" s="904"/>
      <c r="L357" s="904"/>
      <c r="M357" s="904"/>
      <c r="Q357" s="904" t="s">
        <v>2987</v>
      </c>
      <c r="R357" s="904"/>
      <c r="S357" s="904"/>
      <c r="T357" s="904"/>
      <c r="U357" s="904"/>
      <c r="V357" s="904"/>
      <c r="W357" s="904"/>
      <c r="X357" s="904"/>
      <c r="Y357" s="904"/>
      <c r="Z357" s="904"/>
      <c r="AA357" s="904"/>
      <c r="AB357" s="904"/>
      <c r="AC357" s="904"/>
      <c r="AD357" s="906"/>
    </row>
    <row r="358" spans="1:30" s="896" customFormat="1">
      <c r="A358" s="897"/>
      <c r="B358" s="897"/>
      <c r="C358" s="897"/>
      <c r="D358" s="900"/>
      <c r="E358" s="897"/>
      <c r="F358" s="901"/>
      <c r="G358" s="902"/>
      <c r="H358" s="897"/>
      <c r="I358" s="897"/>
      <c r="J358" s="897"/>
      <c r="K358" s="897"/>
      <c r="L358" s="897"/>
      <c r="M358" s="897"/>
      <c r="N358" s="897"/>
      <c r="O358" s="897"/>
      <c r="P358" s="897"/>
      <c r="Q358" s="897"/>
      <c r="R358" s="897"/>
      <c r="S358" s="897"/>
      <c r="T358" s="897"/>
      <c r="U358" s="897"/>
      <c r="V358" s="897"/>
      <c r="W358" s="897"/>
      <c r="X358" s="897"/>
      <c r="Y358" s="897"/>
      <c r="Z358" s="897"/>
      <c r="AA358" s="897"/>
      <c r="AB358" s="897"/>
      <c r="AC358" s="897"/>
      <c r="AD358" s="897"/>
    </row>
    <row r="359" spans="1:30" s="907" customFormat="1">
      <c r="A359" s="897"/>
      <c r="B359" s="897"/>
      <c r="C359" s="903"/>
      <c r="D359" s="900"/>
      <c r="E359" s="904"/>
      <c r="F359" s="802"/>
      <c r="G359" s="905"/>
      <c r="H359" s="904"/>
      <c r="I359" s="904"/>
      <c r="K359" s="904"/>
      <c r="L359" s="904" t="s">
        <v>2986</v>
      </c>
      <c r="M359" s="904"/>
      <c r="N359" s="904"/>
      <c r="O359" s="904"/>
      <c r="P359" s="904"/>
      <c r="Q359" s="904"/>
      <c r="R359" s="904"/>
      <c r="S359" s="904"/>
      <c r="T359" s="904"/>
      <c r="U359" s="904"/>
      <c r="V359" s="904"/>
      <c r="W359" s="904"/>
      <c r="X359" s="904"/>
      <c r="Y359" s="904"/>
      <c r="Z359" s="904"/>
      <c r="AA359" s="904"/>
      <c r="AB359" s="904"/>
      <c r="AC359" s="904"/>
      <c r="AD359" s="906"/>
    </row>
    <row r="360" spans="1:30" s="909" customFormat="1">
      <c r="A360" s="756"/>
      <c r="B360" s="756"/>
      <c r="C360" s="745"/>
      <c r="D360" s="746"/>
      <c r="E360" s="745"/>
      <c r="F360" s="747"/>
      <c r="G360" s="908"/>
      <c r="H360" s="745"/>
      <c r="I360" s="745"/>
      <c r="J360" s="745"/>
      <c r="K360" s="745"/>
      <c r="L360" s="745"/>
      <c r="M360" s="745"/>
      <c r="N360" s="745"/>
      <c r="O360" s="745"/>
      <c r="P360" s="745"/>
      <c r="Q360" s="745"/>
      <c r="R360" s="745"/>
      <c r="S360" s="745"/>
      <c r="T360" s="745"/>
      <c r="U360" s="745"/>
      <c r="V360" s="745"/>
      <c r="W360" s="745"/>
      <c r="X360" s="745"/>
      <c r="Y360" s="745"/>
      <c r="Z360" s="745"/>
      <c r="AA360" s="745"/>
    </row>
    <row r="361" spans="1:30" s="909" customFormat="1">
      <c r="A361" s="756"/>
      <c r="B361" s="756"/>
      <c r="C361" s="745"/>
      <c r="D361" s="746"/>
      <c r="E361" s="745"/>
      <c r="F361" s="747"/>
      <c r="G361" s="908"/>
      <c r="H361" s="745"/>
      <c r="I361" s="745"/>
      <c r="J361" s="745"/>
      <c r="K361" s="745"/>
      <c r="L361" s="745"/>
      <c r="M361" s="745"/>
      <c r="N361" s="745"/>
      <c r="O361" s="745"/>
      <c r="P361" s="745"/>
      <c r="Q361" s="745"/>
      <c r="R361" s="745"/>
      <c r="S361" s="745"/>
      <c r="T361" s="745"/>
      <c r="U361" s="745"/>
      <c r="V361" s="745"/>
      <c r="W361" s="745"/>
      <c r="X361" s="745"/>
      <c r="Y361" s="745"/>
      <c r="Z361" s="745"/>
      <c r="AA361" s="745"/>
    </row>
    <row r="362" spans="1:30" s="909" customFormat="1">
      <c r="A362" s="756"/>
      <c r="B362" s="756"/>
      <c r="C362" s="745"/>
      <c r="D362" s="746"/>
      <c r="E362" s="745"/>
      <c r="F362" s="747"/>
      <c r="G362" s="908"/>
      <c r="H362" s="745"/>
      <c r="I362" s="745"/>
      <c r="J362" s="745"/>
      <c r="K362" s="745"/>
      <c r="L362" s="745"/>
      <c r="M362" s="745"/>
      <c r="N362" s="745"/>
      <c r="O362" s="745"/>
      <c r="P362" s="745"/>
      <c r="Q362" s="745"/>
      <c r="R362" s="745"/>
      <c r="S362" s="745"/>
      <c r="T362" s="745"/>
      <c r="U362" s="745"/>
      <c r="V362" s="745"/>
      <c r="W362" s="745"/>
      <c r="X362" s="745"/>
      <c r="Y362" s="745"/>
      <c r="Z362" s="745"/>
      <c r="AA362" s="745"/>
    </row>
    <row r="363" spans="1:30" s="909" customFormat="1">
      <c r="A363" s="756"/>
      <c r="B363" s="756"/>
      <c r="C363" s="745"/>
      <c r="D363" s="746"/>
      <c r="E363" s="745"/>
      <c r="F363" s="747"/>
      <c r="G363" s="908"/>
      <c r="H363" s="745"/>
      <c r="I363" s="745"/>
      <c r="J363" s="745"/>
      <c r="K363" s="745"/>
      <c r="L363" s="745"/>
      <c r="M363" s="745"/>
      <c r="N363" s="745"/>
      <c r="O363" s="745"/>
      <c r="P363" s="745"/>
      <c r="Q363" s="745"/>
      <c r="R363" s="745"/>
      <c r="S363" s="745"/>
      <c r="T363" s="745"/>
      <c r="U363" s="745"/>
      <c r="V363" s="745"/>
      <c r="W363" s="745"/>
      <c r="X363" s="745"/>
      <c r="Y363" s="745"/>
      <c r="Z363" s="745"/>
      <c r="AA363" s="745"/>
    </row>
    <row r="364" spans="1:30" s="909" customFormat="1">
      <c r="A364" s="756"/>
      <c r="B364" s="756"/>
      <c r="C364" s="745"/>
      <c r="D364" s="746"/>
      <c r="E364" s="745"/>
      <c r="F364" s="747"/>
      <c r="G364" s="908"/>
      <c r="H364" s="745"/>
      <c r="I364" s="745"/>
      <c r="J364" s="745"/>
      <c r="K364" s="745"/>
      <c r="L364" s="745"/>
      <c r="M364" s="745"/>
      <c r="N364" s="745"/>
      <c r="O364" s="745"/>
      <c r="P364" s="745"/>
      <c r="Q364" s="745"/>
      <c r="R364" s="745"/>
      <c r="S364" s="745"/>
      <c r="T364" s="745"/>
      <c r="U364" s="745"/>
      <c r="V364" s="745"/>
      <c r="W364" s="745"/>
      <c r="X364" s="745"/>
      <c r="Y364" s="745"/>
      <c r="Z364" s="745"/>
      <c r="AA364" s="745"/>
    </row>
    <row r="365" spans="1:30" s="909" customFormat="1">
      <c r="A365" s="756"/>
      <c r="B365" s="756"/>
      <c r="C365" s="745"/>
      <c r="D365" s="746"/>
      <c r="E365" s="745"/>
      <c r="F365" s="747"/>
      <c r="G365" s="908"/>
      <c r="H365" s="745"/>
      <c r="I365" s="745"/>
      <c r="J365" s="745"/>
      <c r="K365" s="745"/>
      <c r="L365" s="745"/>
      <c r="M365" s="745"/>
      <c r="N365" s="745"/>
      <c r="O365" s="745"/>
      <c r="P365" s="745"/>
      <c r="Q365" s="745"/>
      <c r="R365" s="745"/>
      <c r="S365" s="745"/>
      <c r="T365" s="745"/>
      <c r="U365" s="745"/>
      <c r="V365" s="745"/>
      <c r="W365" s="745"/>
      <c r="X365" s="745"/>
      <c r="Y365" s="745"/>
      <c r="Z365" s="745"/>
      <c r="AA365" s="745"/>
    </row>
    <row r="366" spans="1:30" s="909" customFormat="1">
      <c r="A366" s="756"/>
      <c r="B366" s="756"/>
      <c r="C366" s="745"/>
      <c r="D366" s="746"/>
      <c r="E366" s="745"/>
      <c r="F366" s="747"/>
      <c r="G366" s="908"/>
      <c r="H366" s="745"/>
      <c r="I366" s="745"/>
      <c r="J366" s="745"/>
      <c r="K366" s="745"/>
      <c r="L366" s="745"/>
      <c r="M366" s="745"/>
      <c r="N366" s="745"/>
      <c r="O366" s="745"/>
      <c r="P366" s="745"/>
      <c r="Q366" s="745"/>
      <c r="R366" s="745"/>
      <c r="S366" s="745"/>
      <c r="T366" s="745"/>
      <c r="U366" s="745"/>
      <c r="V366" s="745"/>
      <c r="W366" s="745"/>
      <c r="X366" s="745"/>
      <c r="Y366" s="745"/>
      <c r="Z366" s="745"/>
      <c r="AA366" s="745"/>
    </row>
    <row r="367" spans="1:30" s="909" customFormat="1">
      <c r="A367" s="756"/>
      <c r="B367" s="756"/>
      <c r="C367" s="745"/>
      <c r="D367" s="746"/>
      <c r="E367" s="745"/>
      <c r="F367" s="747"/>
      <c r="G367" s="908"/>
      <c r="H367" s="745"/>
      <c r="I367" s="745"/>
      <c r="J367" s="745"/>
      <c r="K367" s="745"/>
      <c r="L367" s="745"/>
      <c r="M367" s="745"/>
      <c r="N367" s="745"/>
      <c r="O367" s="745"/>
      <c r="P367" s="745"/>
      <c r="Q367" s="745"/>
      <c r="R367" s="745"/>
      <c r="S367" s="745"/>
      <c r="T367" s="745"/>
      <c r="U367" s="745"/>
      <c r="V367" s="745"/>
      <c r="W367" s="745"/>
      <c r="X367" s="745"/>
      <c r="Y367" s="745"/>
      <c r="Z367" s="745"/>
      <c r="AA367" s="745"/>
    </row>
    <row r="368" spans="1:30" s="909" customFormat="1">
      <c r="A368" s="756"/>
      <c r="B368" s="756"/>
      <c r="C368" s="745"/>
      <c r="D368" s="746"/>
      <c r="E368" s="745"/>
      <c r="F368" s="747"/>
      <c r="G368" s="908"/>
      <c r="H368" s="745"/>
      <c r="I368" s="745"/>
      <c r="J368" s="745"/>
      <c r="K368" s="745"/>
      <c r="L368" s="745"/>
      <c r="M368" s="745"/>
      <c r="N368" s="745"/>
      <c r="O368" s="745"/>
      <c r="P368" s="745"/>
      <c r="Q368" s="745"/>
      <c r="R368" s="745"/>
      <c r="S368" s="745"/>
      <c r="T368" s="745"/>
      <c r="U368" s="745"/>
      <c r="V368" s="745"/>
      <c r="W368" s="745"/>
      <c r="X368" s="745"/>
      <c r="Y368" s="745"/>
      <c r="Z368" s="745"/>
      <c r="AA368" s="745"/>
    </row>
    <row r="369" spans="1:27" s="909" customFormat="1">
      <c r="A369" s="756"/>
      <c r="B369" s="756"/>
      <c r="C369" s="745"/>
      <c r="D369" s="746"/>
      <c r="E369" s="745"/>
      <c r="F369" s="747"/>
      <c r="G369" s="908"/>
      <c r="H369" s="745"/>
      <c r="I369" s="745"/>
      <c r="J369" s="745"/>
      <c r="K369" s="745"/>
      <c r="L369" s="745"/>
      <c r="M369" s="745"/>
      <c r="N369" s="745"/>
      <c r="O369" s="745"/>
      <c r="P369" s="745"/>
      <c r="Q369" s="745"/>
      <c r="R369" s="745"/>
      <c r="S369" s="745"/>
      <c r="T369" s="745"/>
      <c r="U369" s="745"/>
      <c r="V369" s="745"/>
      <c r="W369" s="745"/>
      <c r="X369" s="745"/>
      <c r="Y369" s="745"/>
      <c r="Z369" s="745"/>
      <c r="AA369" s="745"/>
    </row>
    <row r="370" spans="1:27" s="909" customFormat="1">
      <c r="A370" s="756"/>
      <c r="B370" s="756"/>
      <c r="C370" s="745"/>
      <c r="D370" s="746"/>
      <c r="E370" s="745"/>
      <c r="F370" s="747"/>
      <c r="G370" s="908"/>
      <c r="H370" s="745"/>
      <c r="I370" s="745"/>
      <c r="J370" s="745"/>
      <c r="K370" s="745"/>
      <c r="L370" s="745"/>
      <c r="M370" s="745"/>
      <c r="N370" s="745"/>
      <c r="O370" s="745"/>
      <c r="P370" s="745"/>
      <c r="Q370" s="745"/>
      <c r="R370" s="745"/>
      <c r="S370" s="745"/>
      <c r="T370" s="745"/>
      <c r="U370" s="745"/>
      <c r="V370" s="745"/>
      <c r="W370" s="745"/>
      <c r="X370" s="745"/>
      <c r="Y370" s="745"/>
      <c r="Z370" s="745"/>
      <c r="AA370" s="745"/>
    </row>
    <row r="371" spans="1:27" s="909" customFormat="1">
      <c r="A371" s="756"/>
      <c r="B371" s="756"/>
      <c r="C371" s="745"/>
      <c r="D371" s="746"/>
      <c r="E371" s="745"/>
      <c r="F371" s="747"/>
      <c r="G371" s="908"/>
      <c r="H371" s="745"/>
      <c r="I371" s="745"/>
      <c r="J371" s="745"/>
      <c r="K371" s="745"/>
      <c r="L371" s="745"/>
      <c r="M371" s="745"/>
      <c r="N371" s="745"/>
      <c r="O371" s="745"/>
      <c r="P371" s="745"/>
      <c r="Q371" s="745"/>
      <c r="R371" s="745"/>
      <c r="S371" s="745"/>
      <c r="T371" s="745"/>
      <c r="U371" s="745"/>
      <c r="V371" s="745"/>
      <c r="W371" s="745"/>
      <c r="X371" s="745"/>
      <c r="Y371" s="745"/>
      <c r="Z371" s="745"/>
      <c r="AA371" s="745"/>
    </row>
    <row r="372" spans="1:27" s="909" customFormat="1">
      <c r="A372" s="756"/>
      <c r="B372" s="756"/>
      <c r="C372" s="745"/>
      <c r="D372" s="746"/>
      <c r="E372" s="745"/>
      <c r="F372" s="747"/>
      <c r="G372" s="908"/>
      <c r="H372" s="745"/>
      <c r="I372" s="745"/>
      <c r="J372" s="745"/>
      <c r="K372" s="745"/>
      <c r="L372" s="745"/>
      <c r="M372" s="745"/>
      <c r="N372" s="745"/>
      <c r="O372" s="745"/>
      <c r="P372" s="745"/>
      <c r="Q372" s="745"/>
      <c r="R372" s="745"/>
      <c r="S372" s="745"/>
      <c r="T372" s="745"/>
      <c r="U372" s="745"/>
      <c r="V372" s="745"/>
      <c r="W372" s="745"/>
      <c r="X372" s="745"/>
      <c r="Y372" s="745"/>
      <c r="Z372" s="745"/>
      <c r="AA372" s="745"/>
    </row>
    <row r="373" spans="1:27" s="909" customFormat="1">
      <c r="A373" s="756"/>
      <c r="B373" s="756"/>
      <c r="C373" s="745"/>
      <c r="D373" s="746"/>
      <c r="E373" s="745"/>
      <c r="F373" s="747"/>
      <c r="G373" s="908"/>
      <c r="H373" s="745"/>
      <c r="I373" s="745"/>
      <c r="J373" s="745"/>
      <c r="K373" s="745"/>
      <c r="L373" s="745"/>
      <c r="M373" s="745"/>
      <c r="N373" s="745"/>
      <c r="O373" s="745"/>
      <c r="P373" s="745"/>
      <c r="Q373" s="745"/>
      <c r="R373" s="745"/>
      <c r="S373" s="745"/>
      <c r="T373" s="745"/>
      <c r="U373" s="745"/>
      <c r="V373" s="745"/>
      <c r="W373" s="745"/>
      <c r="X373" s="745"/>
      <c r="Y373" s="745"/>
      <c r="Z373" s="745"/>
      <c r="AA373" s="745"/>
    </row>
    <row r="374" spans="1:27" s="909" customFormat="1">
      <c r="A374" s="756"/>
      <c r="B374" s="756"/>
      <c r="C374" s="745"/>
      <c r="D374" s="746"/>
      <c r="E374" s="745"/>
      <c r="F374" s="747"/>
      <c r="G374" s="908"/>
      <c r="H374" s="745"/>
      <c r="I374" s="745"/>
      <c r="J374" s="745"/>
      <c r="K374" s="745"/>
      <c r="L374" s="745"/>
      <c r="M374" s="745"/>
      <c r="N374" s="745"/>
      <c r="O374" s="745"/>
      <c r="P374" s="745"/>
      <c r="Q374" s="745"/>
      <c r="R374" s="745"/>
      <c r="S374" s="745"/>
      <c r="T374" s="745"/>
      <c r="U374" s="745"/>
      <c r="V374" s="745"/>
      <c r="W374" s="745"/>
      <c r="X374" s="745"/>
      <c r="Y374" s="745"/>
      <c r="Z374" s="745"/>
      <c r="AA374" s="745"/>
    </row>
    <row r="375" spans="1:27" s="909" customFormat="1">
      <c r="A375" s="756"/>
      <c r="B375" s="756"/>
      <c r="C375" s="745"/>
      <c r="D375" s="746"/>
      <c r="E375" s="745"/>
      <c r="F375" s="747"/>
      <c r="G375" s="908"/>
      <c r="H375" s="745"/>
      <c r="I375" s="745"/>
      <c r="J375" s="745"/>
      <c r="K375" s="745"/>
      <c r="L375" s="745"/>
      <c r="M375" s="745"/>
      <c r="N375" s="745"/>
      <c r="O375" s="745"/>
      <c r="P375" s="745"/>
      <c r="Q375" s="745"/>
      <c r="R375" s="745"/>
      <c r="S375" s="745"/>
      <c r="T375" s="745"/>
      <c r="U375" s="745"/>
      <c r="V375" s="745"/>
      <c r="W375" s="745"/>
      <c r="X375" s="745"/>
      <c r="Y375" s="745"/>
      <c r="Z375" s="745"/>
      <c r="AA375" s="745"/>
    </row>
    <row r="376" spans="1:27" s="909" customFormat="1">
      <c r="A376" s="756"/>
      <c r="B376" s="756"/>
      <c r="C376" s="745"/>
      <c r="D376" s="746"/>
      <c r="E376" s="745"/>
      <c r="F376" s="747"/>
      <c r="G376" s="908"/>
      <c r="H376" s="745"/>
      <c r="I376" s="745"/>
      <c r="J376" s="745"/>
      <c r="K376" s="745"/>
      <c r="L376" s="745"/>
      <c r="M376" s="745"/>
      <c r="N376" s="745"/>
      <c r="O376" s="745"/>
      <c r="P376" s="745"/>
      <c r="Q376" s="745"/>
      <c r="R376" s="745"/>
      <c r="S376" s="745"/>
      <c r="T376" s="745"/>
      <c r="U376" s="745"/>
      <c r="V376" s="745"/>
      <c r="W376" s="745"/>
      <c r="X376" s="745"/>
      <c r="Y376" s="745"/>
      <c r="Z376" s="745"/>
      <c r="AA376" s="745"/>
    </row>
    <row r="377" spans="1:27" s="909" customFormat="1">
      <c r="A377" s="756"/>
      <c r="B377" s="756"/>
      <c r="C377" s="745"/>
      <c r="D377" s="746"/>
      <c r="E377" s="745"/>
      <c r="F377" s="747"/>
      <c r="G377" s="908"/>
      <c r="H377" s="745"/>
      <c r="I377" s="745"/>
      <c r="J377" s="745"/>
      <c r="K377" s="745"/>
      <c r="L377" s="745"/>
      <c r="M377" s="745"/>
      <c r="N377" s="745"/>
      <c r="O377" s="745"/>
      <c r="P377" s="745"/>
      <c r="Q377" s="745"/>
      <c r="R377" s="745"/>
      <c r="S377" s="745"/>
      <c r="T377" s="745"/>
      <c r="U377" s="745"/>
      <c r="V377" s="745"/>
      <c r="W377" s="745"/>
      <c r="X377" s="745"/>
      <c r="Y377" s="745"/>
      <c r="Z377" s="745"/>
      <c r="AA377" s="745"/>
    </row>
    <row r="378" spans="1:27" s="909" customFormat="1">
      <c r="A378" s="756"/>
      <c r="B378" s="756"/>
      <c r="C378" s="745"/>
      <c r="D378" s="746"/>
      <c r="E378" s="745"/>
      <c r="F378" s="747"/>
      <c r="G378" s="908"/>
      <c r="H378" s="745"/>
      <c r="I378" s="745"/>
      <c r="J378" s="745"/>
      <c r="K378" s="745"/>
      <c r="L378" s="745"/>
      <c r="M378" s="745"/>
      <c r="N378" s="745"/>
      <c r="O378" s="745"/>
      <c r="P378" s="745"/>
      <c r="Q378" s="745"/>
      <c r="R378" s="745"/>
      <c r="S378" s="745"/>
      <c r="T378" s="745"/>
      <c r="U378" s="745"/>
      <c r="V378" s="745"/>
      <c r="W378" s="745"/>
      <c r="X378" s="745"/>
      <c r="Y378" s="745"/>
      <c r="Z378" s="745"/>
      <c r="AA378" s="745"/>
    </row>
    <row r="379" spans="1:27" s="909" customFormat="1">
      <c r="A379" s="756"/>
      <c r="B379" s="756"/>
      <c r="C379" s="745"/>
      <c r="D379" s="746"/>
      <c r="E379" s="745"/>
      <c r="F379" s="747"/>
      <c r="G379" s="908"/>
      <c r="H379" s="745"/>
      <c r="I379" s="745"/>
      <c r="J379" s="745"/>
      <c r="K379" s="745"/>
      <c r="L379" s="745"/>
      <c r="M379" s="745"/>
      <c r="N379" s="745"/>
      <c r="O379" s="745"/>
      <c r="P379" s="745"/>
      <c r="Q379" s="745"/>
      <c r="R379" s="745"/>
      <c r="S379" s="745"/>
      <c r="T379" s="745"/>
      <c r="U379" s="745"/>
      <c r="V379" s="745"/>
      <c r="W379" s="745"/>
      <c r="X379" s="745"/>
      <c r="Y379" s="745"/>
      <c r="Z379" s="745"/>
      <c r="AA379" s="745"/>
    </row>
    <row r="380" spans="1:27" s="909" customFormat="1">
      <c r="A380" s="756"/>
      <c r="B380" s="756"/>
      <c r="C380" s="745"/>
      <c r="D380" s="746"/>
      <c r="E380" s="745"/>
      <c r="F380" s="747"/>
      <c r="G380" s="908"/>
      <c r="H380" s="745"/>
      <c r="I380" s="745"/>
      <c r="J380" s="745"/>
      <c r="K380" s="745"/>
      <c r="L380" s="745"/>
      <c r="M380" s="745"/>
      <c r="N380" s="745"/>
      <c r="O380" s="745"/>
      <c r="P380" s="745"/>
      <c r="Q380" s="745"/>
      <c r="R380" s="745"/>
      <c r="S380" s="745"/>
      <c r="T380" s="745"/>
      <c r="U380" s="745"/>
      <c r="V380" s="745"/>
      <c r="W380" s="745"/>
      <c r="X380" s="745"/>
      <c r="Y380" s="745"/>
      <c r="Z380" s="745"/>
      <c r="AA380" s="745"/>
    </row>
    <row r="381" spans="1:27" s="909" customFormat="1">
      <c r="A381" s="756"/>
      <c r="B381" s="756"/>
      <c r="C381" s="745"/>
      <c r="D381" s="746"/>
      <c r="E381" s="745"/>
      <c r="F381" s="747"/>
      <c r="G381" s="908"/>
      <c r="H381" s="745"/>
      <c r="I381" s="745"/>
      <c r="J381" s="745"/>
      <c r="K381" s="745"/>
      <c r="L381" s="745"/>
      <c r="M381" s="745"/>
      <c r="N381" s="745"/>
      <c r="O381" s="745"/>
      <c r="P381" s="745"/>
      <c r="Q381" s="745"/>
      <c r="R381" s="745"/>
      <c r="S381" s="745"/>
      <c r="T381" s="745"/>
      <c r="U381" s="745"/>
      <c r="V381" s="745"/>
      <c r="W381" s="745"/>
      <c r="X381" s="745"/>
      <c r="Y381" s="745"/>
      <c r="Z381" s="745"/>
      <c r="AA381" s="745"/>
    </row>
    <row r="382" spans="1:27" s="909" customFormat="1">
      <c r="A382" s="756"/>
      <c r="B382" s="756"/>
      <c r="C382" s="745"/>
      <c r="D382" s="746"/>
      <c r="E382" s="745"/>
      <c r="F382" s="747"/>
      <c r="G382" s="908"/>
      <c r="H382" s="745"/>
      <c r="I382" s="745"/>
      <c r="J382" s="745"/>
      <c r="K382" s="745"/>
      <c r="L382" s="745"/>
      <c r="M382" s="745"/>
      <c r="N382" s="745"/>
      <c r="O382" s="745"/>
      <c r="P382" s="745"/>
      <c r="Q382" s="745"/>
      <c r="R382" s="745"/>
      <c r="S382" s="745"/>
      <c r="T382" s="745"/>
      <c r="U382" s="745"/>
      <c r="V382" s="745"/>
      <c r="W382" s="745"/>
      <c r="X382" s="745"/>
      <c r="Y382" s="745"/>
      <c r="Z382" s="745"/>
      <c r="AA382" s="745"/>
    </row>
    <row r="383" spans="1:27" s="909" customFormat="1">
      <c r="A383" s="756"/>
      <c r="B383" s="756"/>
      <c r="C383" s="745"/>
      <c r="D383" s="746"/>
      <c r="E383" s="745"/>
      <c r="F383" s="747"/>
      <c r="G383" s="908"/>
      <c r="H383" s="745"/>
      <c r="I383" s="745"/>
      <c r="J383" s="745"/>
      <c r="K383" s="745"/>
      <c r="L383" s="745"/>
      <c r="M383" s="745"/>
      <c r="N383" s="745"/>
      <c r="O383" s="745"/>
      <c r="P383" s="745"/>
      <c r="Q383" s="745"/>
      <c r="R383" s="745"/>
      <c r="S383" s="745"/>
      <c r="T383" s="745"/>
      <c r="U383" s="745"/>
      <c r="V383" s="745"/>
      <c r="W383" s="745"/>
      <c r="X383" s="745"/>
      <c r="Y383" s="745"/>
      <c r="Z383" s="745"/>
      <c r="AA383" s="745"/>
    </row>
    <row r="384" spans="1:27" s="909" customFormat="1">
      <c r="A384" s="756"/>
      <c r="B384" s="756"/>
      <c r="C384" s="745"/>
      <c r="D384" s="746"/>
      <c r="E384" s="745"/>
      <c r="F384" s="747"/>
      <c r="G384" s="908"/>
      <c r="H384" s="745"/>
      <c r="I384" s="745"/>
      <c r="J384" s="745"/>
      <c r="K384" s="745"/>
      <c r="L384" s="745"/>
      <c r="M384" s="745"/>
      <c r="N384" s="745"/>
      <c r="O384" s="745"/>
      <c r="P384" s="745"/>
      <c r="Q384" s="745"/>
      <c r="R384" s="745"/>
      <c r="S384" s="745"/>
      <c r="T384" s="745"/>
      <c r="U384" s="745"/>
      <c r="V384" s="745"/>
      <c r="W384" s="745"/>
      <c r="X384" s="745"/>
      <c r="Y384" s="745"/>
      <c r="Z384" s="745"/>
      <c r="AA384" s="745"/>
    </row>
    <row r="385" spans="1:27" s="909" customFormat="1">
      <c r="A385" s="756"/>
      <c r="B385" s="756"/>
      <c r="C385" s="745"/>
      <c r="D385" s="746"/>
      <c r="E385" s="745"/>
      <c r="F385" s="747"/>
      <c r="G385" s="908"/>
      <c r="H385" s="745"/>
      <c r="I385" s="745"/>
      <c r="J385" s="745"/>
      <c r="K385" s="745"/>
      <c r="L385" s="745"/>
      <c r="M385" s="745"/>
      <c r="N385" s="745"/>
      <c r="O385" s="745"/>
      <c r="P385" s="745"/>
      <c r="Q385" s="745"/>
      <c r="R385" s="745"/>
      <c r="S385" s="745"/>
      <c r="T385" s="745"/>
      <c r="U385" s="745"/>
      <c r="V385" s="745"/>
      <c r="W385" s="745"/>
      <c r="X385" s="745"/>
      <c r="Y385" s="745"/>
      <c r="Z385" s="745"/>
      <c r="AA385" s="745"/>
    </row>
    <row r="386" spans="1:27" s="909" customFormat="1">
      <c r="A386" s="756"/>
      <c r="B386" s="756"/>
      <c r="C386" s="745"/>
      <c r="D386" s="746"/>
      <c r="E386" s="745"/>
      <c r="F386" s="747"/>
      <c r="G386" s="908"/>
      <c r="H386" s="745"/>
      <c r="I386" s="745"/>
      <c r="J386" s="745"/>
      <c r="K386" s="745"/>
      <c r="L386" s="745"/>
      <c r="M386" s="745"/>
      <c r="N386" s="745"/>
      <c r="O386" s="745"/>
      <c r="P386" s="745"/>
      <c r="Q386" s="745"/>
      <c r="R386" s="745"/>
      <c r="S386" s="745"/>
      <c r="T386" s="745"/>
      <c r="U386" s="745"/>
      <c r="V386" s="745"/>
      <c r="W386" s="745"/>
      <c r="X386" s="745"/>
      <c r="Y386" s="745"/>
      <c r="Z386" s="745"/>
      <c r="AA386" s="745"/>
    </row>
    <row r="387" spans="1:27" s="909" customFormat="1">
      <c r="A387" s="756"/>
      <c r="B387" s="756"/>
      <c r="C387" s="745"/>
      <c r="D387" s="746"/>
      <c r="E387" s="745"/>
      <c r="F387" s="747"/>
      <c r="G387" s="908"/>
      <c r="H387" s="745"/>
      <c r="I387" s="745"/>
      <c r="J387" s="745"/>
      <c r="K387" s="745"/>
      <c r="L387" s="745"/>
      <c r="M387" s="745"/>
      <c r="N387" s="745"/>
      <c r="O387" s="745"/>
      <c r="P387" s="745"/>
      <c r="Q387" s="745"/>
      <c r="R387" s="745"/>
      <c r="S387" s="745"/>
      <c r="T387" s="745"/>
      <c r="U387" s="745"/>
      <c r="V387" s="745"/>
      <c r="W387" s="745"/>
      <c r="X387" s="745"/>
      <c r="Y387" s="745"/>
      <c r="Z387" s="745"/>
      <c r="AA387" s="745"/>
    </row>
    <row r="388" spans="1:27" s="909" customFormat="1">
      <c r="A388" s="756"/>
      <c r="B388" s="756"/>
      <c r="C388" s="745"/>
      <c r="D388" s="746"/>
      <c r="E388" s="745"/>
      <c r="F388" s="747"/>
      <c r="G388" s="908"/>
      <c r="H388" s="745"/>
      <c r="I388" s="745"/>
      <c r="J388" s="745"/>
      <c r="K388" s="745"/>
      <c r="L388" s="745"/>
      <c r="M388" s="745"/>
      <c r="N388" s="745"/>
      <c r="O388" s="745"/>
      <c r="P388" s="745"/>
      <c r="Q388" s="745"/>
      <c r="R388" s="745"/>
      <c r="S388" s="745"/>
      <c r="T388" s="745"/>
      <c r="U388" s="745"/>
      <c r="V388" s="745"/>
      <c r="W388" s="745"/>
      <c r="X388" s="745"/>
      <c r="Y388" s="745"/>
      <c r="Z388" s="745"/>
      <c r="AA388" s="745"/>
    </row>
    <row r="389" spans="1:27" s="909" customFormat="1">
      <c r="A389" s="756"/>
      <c r="B389" s="756"/>
      <c r="C389" s="745"/>
      <c r="D389" s="746"/>
      <c r="E389" s="745"/>
      <c r="F389" s="747"/>
      <c r="G389" s="908"/>
      <c r="H389" s="745"/>
      <c r="I389" s="745"/>
      <c r="J389" s="745"/>
      <c r="K389" s="745"/>
      <c r="L389" s="745"/>
      <c r="M389" s="745"/>
      <c r="N389" s="745"/>
      <c r="O389" s="745"/>
      <c r="P389" s="745"/>
      <c r="Q389" s="745"/>
      <c r="R389" s="745"/>
      <c r="S389" s="745"/>
      <c r="T389" s="745"/>
      <c r="U389" s="745"/>
      <c r="V389" s="745"/>
      <c r="W389" s="745"/>
      <c r="X389" s="745"/>
      <c r="Y389" s="745"/>
      <c r="Z389" s="745"/>
      <c r="AA389" s="745"/>
    </row>
    <row r="390" spans="1:27" s="909" customFormat="1">
      <c r="A390" s="756"/>
      <c r="B390" s="756"/>
      <c r="C390" s="745"/>
      <c r="D390" s="746"/>
      <c r="E390" s="745"/>
      <c r="F390" s="747"/>
      <c r="G390" s="908"/>
      <c r="H390" s="745"/>
      <c r="I390" s="745"/>
      <c r="J390" s="745"/>
      <c r="K390" s="745"/>
      <c r="L390" s="745"/>
      <c r="M390" s="745"/>
      <c r="N390" s="745"/>
      <c r="O390" s="745"/>
      <c r="P390" s="745"/>
      <c r="Q390" s="745"/>
      <c r="R390" s="745"/>
      <c r="S390" s="745"/>
      <c r="T390" s="745"/>
      <c r="U390" s="745"/>
      <c r="V390" s="745"/>
      <c r="W390" s="745"/>
      <c r="X390" s="745"/>
      <c r="Y390" s="745"/>
      <c r="Z390" s="745"/>
      <c r="AA390" s="745"/>
    </row>
    <row r="391" spans="1:27" s="909" customFormat="1">
      <c r="A391" s="756"/>
      <c r="B391" s="756"/>
      <c r="C391" s="745"/>
      <c r="D391" s="746"/>
      <c r="E391" s="745"/>
      <c r="F391" s="747"/>
      <c r="G391" s="908"/>
      <c r="H391" s="745"/>
      <c r="I391" s="745"/>
      <c r="J391" s="745"/>
      <c r="K391" s="745"/>
      <c r="L391" s="745"/>
      <c r="M391" s="745"/>
      <c r="N391" s="745"/>
      <c r="O391" s="745"/>
      <c r="P391" s="745"/>
      <c r="Q391" s="745"/>
      <c r="R391" s="745"/>
      <c r="S391" s="745"/>
      <c r="T391" s="745"/>
      <c r="U391" s="745"/>
      <c r="V391" s="745"/>
      <c r="W391" s="745"/>
      <c r="X391" s="745"/>
      <c r="Y391" s="745"/>
      <c r="Z391" s="745"/>
      <c r="AA391" s="745"/>
    </row>
    <row r="392" spans="1:27" s="909" customFormat="1">
      <c r="A392" s="756"/>
      <c r="B392" s="756"/>
      <c r="C392" s="745"/>
      <c r="D392" s="746"/>
      <c r="E392" s="745"/>
      <c r="F392" s="747"/>
      <c r="G392" s="908"/>
      <c r="H392" s="745"/>
      <c r="I392" s="745"/>
      <c r="J392" s="745"/>
      <c r="K392" s="745"/>
      <c r="L392" s="745"/>
      <c r="M392" s="745"/>
      <c r="N392" s="745"/>
      <c r="O392" s="745"/>
      <c r="P392" s="745"/>
      <c r="Q392" s="745"/>
      <c r="R392" s="745"/>
      <c r="S392" s="745"/>
      <c r="T392" s="745"/>
      <c r="U392" s="745"/>
      <c r="V392" s="745"/>
      <c r="W392" s="745"/>
      <c r="X392" s="745"/>
      <c r="Y392" s="745"/>
      <c r="Z392" s="745"/>
      <c r="AA392" s="745"/>
    </row>
    <row r="393" spans="1:27" s="909" customFormat="1">
      <c r="A393" s="756"/>
      <c r="B393" s="756"/>
      <c r="C393" s="745"/>
      <c r="D393" s="746"/>
      <c r="E393" s="745"/>
      <c r="F393" s="747"/>
      <c r="G393" s="908"/>
      <c r="H393" s="745"/>
      <c r="I393" s="745"/>
      <c r="J393" s="745"/>
      <c r="K393" s="745"/>
      <c r="L393" s="745"/>
      <c r="M393" s="745"/>
      <c r="N393" s="745"/>
      <c r="O393" s="745"/>
      <c r="P393" s="745"/>
      <c r="Q393" s="745"/>
      <c r="R393" s="745"/>
      <c r="S393" s="745"/>
      <c r="T393" s="745"/>
      <c r="U393" s="745"/>
      <c r="V393" s="745"/>
      <c r="W393" s="745"/>
      <c r="X393" s="745"/>
      <c r="Y393" s="745"/>
      <c r="Z393" s="745"/>
      <c r="AA393" s="745"/>
    </row>
    <row r="394" spans="1:27" s="909" customFormat="1">
      <c r="A394" s="756"/>
      <c r="B394" s="756"/>
      <c r="C394" s="745"/>
      <c r="D394" s="746"/>
      <c r="E394" s="745"/>
      <c r="F394" s="747"/>
      <c r="G394" s="908"/>
      <c r="H394" s="745"/>
      <c r="I394" s="745"/>
      <c r="J394" s="745"/>
      <c r="K394" s="745"/>
      <c r="L394" s="745"/>
      <c r="M394" s="745"/>
      <c r="N394" s="745"/>
      <c r="O394" s="745"/>
      <c r="P394" s="745"/>
      <c r="Q394" s="745"/>
      <c r="R394" s="745"/>
      <c r="S394" s="745"/>
      <c r="T394" s="745"/>
      <c r="U394" s="745"/>
      <c r="V394" s="745"/>
      <c r="W394" s="745"/>
      <c r="X394" s="745"/>
      <c r="Y394" s="745"/>
      <c r="Z394" s="745"/>
      <c r="AA394" s="745"/>
    </row>
    <row r="395" spans="1:27" s="909" customFormat="1">
      <c r="A395" s="756"/>
      <c r="B395" s="756"/>
      <c r="C395" s="745"/>
      <c r="D395" s="746"/>
      <c r="E395" s="745"/>
      <c r="F395" s="747"/>
      <c r="G395" s="908"/>
      <c r="H395" s="745"/>
      <c r="I395" s="745"/>
      <c r="J395" s="745"/>
      <c r="K395" s="745"/>
      <c r="L395" s="745"/>
      <c r="M395" s="745"/>
      <c r="N395" s="745"/>
      <c r="O395" s="745"/>
      <c r="P395" s="745"/>
      <c r="Q395" s="745"/>
      <c r="R395" s="745"/>
      <c r="S395" s="745"/>
      <c r="T395" s="745"/>
      <c r="U395" s="745"/>
      <c r="V395" s="745"/>
      <c r="W395" s="745"/>
      <c r="X395" s="745"/>
      <c r="Y395" s="745"/>
      <c r="Z395" s="745"/>
      <c r="AA395" s="745"/>
    </row>
    <row r="396" spans="1:27" s="909" customFormat="1">
      <c r="A396" s="756"/>
      <c r="B396" s="756"/>
      <c r="C396" s="745"/>
      <c r="D396" s="746"/>
      <c r="E396" s="745"/>
      <c r="F396" s="747"/>
      <c r="G396" s="908"/>
      <c r="H396" s="745"/>
      <c r="I396" s="745"/>
      <c r="J396" s="745"/>
      <c r="K396" s="745"/>
      <c r="L396" s="745"/>
      <c r="M396" s="745"/>
      <c r="N396" s="745"/>
      <c r="O396" s="745"/>
      <c r="P396" s="745"/>
      <c r="Q396" s="745"/>
      <c r="R396" s="745"/>
      <c r="S396" s="745"/>
      <c r="T396" s="745"/>
      <c r="U396" s="745"/>
      <c r="V396" s="745"/>
      <c r="W396" s="745"/>
      <c r="X396" s="745"/>
      <c r="Y396" s="745"/>
      <c r="Z396" s="745"/>
      <c r="AA396" s="745"/>
    </row>
    <row r="397" spans="1:27" s="909" customFormat="1">
      <c r="A397" s="756"/>
      <c r="B397" s="756"/>
      <c r="C397" s="745"/>
      <c r="D397" s="746"/>
      <c r="E397" s="745"/>
      <c r="F397" s="747"/>
      <c r="G397" s="908"/>
      <c r="H397" s="745"/>
      <c r="I397" s="745"/>
      <c r="J397" s="745"/>
      <c r="K397" s="745"/>
      <c r="L397" s="745"/>
      <c r="M397" s="745"/>
      <c r="N397" s="745"/>
      <c r="O397" s="745"/>
      <c r="P397" s="745"/>
      <c r="Q397" s="745"/>
      <c r="R397" s="745"/>
      <c r="S397" s="745"/>
      <c r="T397" s="745"/>
      <c r="U397" s="745"/>
      <c r="V397" s="745"/>
      <c r="W397" s="745"/>
      <c r="X397" s="745"/>
      <c r="Y397" s="745"/>
      <c r="Z397" s="745"/>
      <c r="AA397" s="745"/>
    </row>
    <row r="398" spans="1:27" s="909" customFormat="1">
      <c r="A398" s="756"/>
      <c r="B398" s="756"/>
      <c r="C398" s="745"/>
      <c r="D398" s="746"/>
      <c r="E398" s="745"/>
      <c r="F398" s="747"/>
      <c r="G398" s="908"/>
      <c r="H398" s="745"/>
      <c r="I398" s="745"/>
      <c r="J398" s="745"/>
      <c r="K398" s="745"/>
      <c r="L398" s="745"/>
      <c r="M398" s="745"/>
      <c r="N398" s="745"/>
      <c r="O398" s="745"/>
      <c r="P398" s="745"/>
      <c r="Q398" s="745"/>
      <c r="R398" s="745"/>
      <c r="S398" s="745"/>
      <c r="T398" s="745"/>
      <c r="U398" s="745"/>
      <c r="V398" s="745"/>
      <c r="W398" s="745"/>
      <c r="X398" s="745"/>
      <c r="Y398" s="745"/>
      <c r="Z398" s="745"/>
      <c r="AA398" s="745"/>
    </row>
    <row r="399" spans="1:27" s="909" customFormat="1">
      <c r="A399" s="756"/>
      <c r="B399" s="756"/>
      <c r="C399" s="745"/>
      <c r="D399" s="746"/>
      <c r="E399" s="745"/>
      <c r="F399" s="747"/>
      <c r="G399" s="908"/>
      <c r="H399" s="745"/>
      <c r="I399" s="745"/>
      <c r="J399" s="745"/>
      <c r="K399" s="745"/>
      <c r="L399" s="745"/>
      <c r="M399" s="745"/>
      <c r="N399" s="745"/>
      <c r="O399" s="745"/>
      <c r="P399" s="745"/>
      <c r="Q399" s="745"/>
      <c r="R399" s="745"/>
      <c r="S399" s="745"/>
      <c r="T399" s="745"/>
      <c r="U399" s="745"/>
      <c r="V399" s="745"/>
      <c r="W399" s="745"/>
      <c r="X399" s="745"/>
      <c r="Y399" s="745"/>
      <c r="Z399" s="745"/>
      <c r="AA399" s="745"/>
    </row>
    <row r="400" spans="1:27" s="909" customFormat="1">
      <c r="A400" s="756"/>
      <c r="B400" s="756"/>
      <c r="C400" s="745"/>
      <c r="D400" s="746"/>
      <c r="E400" s="745"/>
      <c r="F400" s="747"/>
      <c r="G400" s="908"/>
      <c r="H400" s="745"/>
      <c r="I400" s="745"/>
      <c r="J400" s="745"/>
      <c r="K400" s="745"/>
      <c r="L400" s="745"/>
      <c r="M400" s="745"/>
      <c r="N400" s="745"/>
      <c r="O400" s="745"/>
      <c r="P400" s="745"/>
      <c r="Q400" s="745"/>
      <c r="R400" s="745"/>
      <c r="S400" s="745"/>
      <c r="T400" s="745"/>
      <c r="U400" s="745"/>
      <c r="V400" s="745"/>
      <c r="W400" s="745"/>
      <c r="X400" s="745"/>
      <c r="Y400" s="745"/>
      <c r="Z400" s="745"/>
      <c r="AA400" s="745"/>
    </row>
    <row r="401" spans="1:27" s="909" customFormat="1">
      <c r="A401" s="756"/>
      <c r="B401" s="756"/>
      <c r="C401" s="745"/>
      <c r="D401" s="746"/>
      <c r="E401" s="745"/>
      <c r="F401" s="747"/>
      <c r="G401" s="908"/>
      <c r="H401" s="745"/>
      <c r="I401" s="745"/>
      <c r="J401" s="745"/>
      <c r="K401" s="745"/>
      <c r="L401" s="745"/>
      <c r="M401" s="745"/>
      <c r="N401" s="745"/>
      <c r="O401" s="745"/>
      <c r="P401" s="745"/>
      <c r="Q401" s="745"/>
      <c r="R401" s="745"/>
      <c r="S401" s="745"/>
      <c r="T401" s="745"/>
      <c r="U401" s="745"/>
      <c r="V401" s="745"/>
      <c r="W401" s="745"/>
      <c r="X401" s="745"/>
      <c r="Y401" s="745"/>
      <c r="Z401" s="745"/>
      <c r="AA401" s="745"/>
    </row>
    <row r="402" spans="1:27" s="909" customFormat="1">
      <c r="A402" s="756"/>
      <c r="B402" s="756"/>
      <c r="C402" s="745"/>
      <c r="D402" s="746"/>
      <c r="E402" s="745"/>
      <c r="F402" s="747"/>
      <c r="G402" s="908"/>
      <c r="H402" s="745"/>
      <c r="I402" s="745"/>
      <c r="J402" s="745"/>
      <c r="K402" s="745"/>
      <c r="L402" s="745"/>
      <c r="M402" s="745"/>
      <c r="N402" s="745"/>
      <c r="O402" s="745"/>
      <c r="P402" s="745"/>
      <c r="Q402" s="745"/>
      <c r="R402" s="745"/>
      <c r="S402" s="745"/>
      <c r="T402" s="745"/>
      <c r="U402" s="745"/>
      <c r="V402" s="745"/>
      <c r="W402" s="745"/>
      <c r="X402" s="745"/>
      <c r="Y402" s="745"/>
      <c r="Z402" s="745"/>
      <c r="AA402" s="745"/>
    </row>
    <row r="403" spans="1:27" s="909" customFormat="1">
      <c r="A403" s="756"/>
      <c r="B403" s="756"/>
      <c r="C403" s="745"/>
      <c r="D403" s="746"/>
      <c r="E403" s="745"/>
      <c r="F403" s="747"/>
      <c r="G403" s="908"/>
      <c r="H403" s="745"/>
      <c r="I403" s="745"/>
      <c r="J403" s="745"/>
      <c r="K403" s="745"/>
      <c r="L403" s="745"/>
      <c r="M403" s="745"/>
      <c r="N403" s="745"/>
      <c r="O403" s="745"/>
      <c r="P403" s="745"/>
      <c r="Q403" s="745"/>
      <c r="R403" s="745"/>
      <c r="S403" s="745"/>
      <c r="T403" s="745"/>
      <c r="U403" s="745"/>
      <c r="V403" s="745"/>
      <c r="W403" s="745"/>
      <c r="X403" s="745"/>
      <c r="Y403" s="745"/>
      <c r="Z403" s="745"/>
      <c r="AA403" s="745"/>
    </row>
    <row r="404" spans="1:27" s="909" customFormat="1">
      <c r="A404" s="756"/>
      <c r="B404" s="756"/>
      <c r="C404" s="745"/>
      <c r="D404" s="746"/>
      <c r="E404" s="745"/>
      <c r="F404" s="747"/>
      <c r="G404" s="908"/>
      <c r="H404" s="745"/>
      <c r="I404" s="745"/>
      <c r="J404" s="745"/>
      <c r="K404" s="745"/>
      <c r="L404" s="745"/>
      <c r="M404" s="745"/>
      <c r="N404" s="745"/>
      <c r="O404" s="745"/>
      <c r="P404" s="745"/>
      <c r="Q404" s="745"/>
      <c r="R404" s="745"/>
      <c r="S404" s="745"/>
      <c r="T404" s="745"/>
      <c r="U404" s="745"/>
      <c r="V404" s="745"/>
      <c r="W404" s="745"/>
      <c r="X404" s="745"/>
      <c r="Y404" s="745"/>
      <c r="Z404" s="745"/>
      <c r="AA404" s="745"/>
    </row>
    <row r="405" spans="1:27" s="909" customFormat="1">
      <c r="A405" s="756"/>
      <c r="B405" s="756"/>
      <c r="C405" s="745"/>
      <c r="D405" s="746"/>
      <c r="E405" s="745"/>
      <c r="F405" s="747"/>
      <c r="G405" s="908"/>
      <c r="H405" s="745"/>
      <c r="I405" s="745"/>
      <c r="J405" s="745"/>
      <c r="K405" s="745"/>
      <c r="L405" s="745"/>
      <c r="M405" s="745"/>
      <c r="N405" s="745"/>
      <c r="O405" s="745"/>
      <c r="P405" s="745"/>
      <c r="Q405" s="745"/>
      <c r="R405" s="745"/>
      <c r="S405" s="745"/>
      <c r="T405" s="745"/>
      <c r="U405" s="745"/>
      <c r="V405" s="745"/>
      <c r="W405" s="745"/>
      <c r="X405" s="745"/>
      <c r="Y405" s="745"/>
      <c r="Z405" s="745"/>
      <c r="AA405" s="745"/>
    </row>
    <row r="406" spans="1:27" s="909" customFormat="1">
      <c r="A406" s="756"/>
      <c r="B406" s="756"/>
      <c r="C406" s="745"/>
      <c r="D406" s="746"/>
      <c r="E406" s="745"/>
      <c r="F406" s="747"/>
      <c r="G406" s="908"/>
      <c r="H406" s="745"/>
      <c r="I406" s="745"/>
      <c r="J406" s="745"/>
      <c r="K406" s="745"/>
      <c r="L406" s="745"/>
      <c r="M406" s="745"/>
      <c r="N406" s="745"/>
      <c r="O406" s="745"/>
      <c r="P406" s="745"/>
      <c r="Q406" s="745"/>
      <c r="R406" s="745"/>
      <c r="S406" s="745"/>
      <c r="T406" s="745"/>
      <c r="U406" s="745"/>
      <c r="V406" s="745"/>
      <c r="W406" s="745"/>
      <c r="X406" s="745"/>
      <c r="Y406" s="745"/>
      <c r="Z406" s="745"/>
      <c r="AA406" s="745"/>
    </row>
    <row r="407" spans="1:27" s="909" customFormat="1">
      <c r="A407" s="756"/>
      <c r="B407" s="756"/>
      <c r="C407" s="745"/>
      <c r="D407" s="746"/>
      <c r="E407" s="745"/>
      <c r="F407" s="747"/>
      <c r="G407" s="908"/>
      <c r="H407" s="745"/>
      <c r="I407" s="745"/>
      <c r="J407" s="745"/>
      <c r="K407" s="745"/>
      <c r="L407" s="745"/>
      <c r="M407" s="745"/>
      <c r="N407" s="745"/>
      <c r="O407" s="745"/>
      <c r="P407" s="745"/>
      <c r="Q407" s="745"/>
      <c r="R407" s="745"/>
      <c r="S407" s="745"/>
      <c r="T407" s="745"/>
      <c r="U407" s="745"/>
      <c r="V407" s="745"/>
      <c r="W407" s="745"/>
      <c r="X407" s="745"/>
      <c r="Y407" s="745"/>
      <c r="Z407" s="745"/>
      <c r="AA407" s="745"/>
    </row>
    <row r="408" spans="1:27" s="909" customFormat="1">
      <c r="A408" s="756"/>
      <c r="B408" s="756"/>
      <c r="C408" s="745"/>
      <c r="D408" s="746"/>
      <c r="E408" s="745"/>
      <c r="F408" s="747"/>
      <c r="G408" s="908"/>
      <c r="H408" s="745"/>
      <c r="I408" s="745"/>
      <c r="J408" s="745"/>
      <c r="K408" s="745"/>
      <c r="L408" s="745"/>
      <c r="M408" s="745"/>
      <c r="N408" s="745"/>
      <c r="O408" s="745"/>
      <c r="P408" s="745"/>
      <c r="Q408" s="745"/>
      <c r="R408" s="745"/>
      <c r="S408" s="745"/>
      <c r="T408" s="745"/>
      <c r="U408" s="745"/>
      <c r="V408" s="745"/>
      <c r="W408" s="745"/>
      <c r="X408" s="745"/>
      <c r="Y408" s="745"/>
      <c r="Z408" s="745"/>
      <c r="AA408" s="745"/>
    </row>
    <row r="409" spans="1:27" s="909" customFormat="1">
      <c r="A409" s="756"/>
      <c r="B409" s="756"/>
      <c r="C409" s="745"/>
      <c r="D409" s="746"/>
      <c r="E409" s="745"/>
      <c r="F409" s="747"/>
      <c r="G409" s="908"/>
      <c r="H409" s="745"/>
      <c r="I409" s="745"/>
      <c r="J409" s="745"/>
      <c r="K409" s="745"/>
      <c r="L409" s="745"/>
      <c r="M409" s="745"/>
      <c r="N409" s="745"/>
      <c r="O409" s="745"/>
      <c r="P409" s="745"/>
      <c r="Q409" s="745"/>
      <c r="R409" s="745"/>
      <c r="S409" s="745"/>
      <c r="T409" s="745"/>
      <c r="U409" s="745"/>
      <c r="V409" s="745"/>
      <c r="W409" s="745"/>
      <c r="X409" s="745"/>
      <c r="Y409" s="745"/>
      <c r="Z409" s="745"/>
      <c r="AA409" s="745"/>
    </row>
    <row r="410" spans="1:27" s="909" customFormat="1">
      <c r="A410" s="756"/>
      <c r="B410" s="756"/>
      <c r="C410" s="745"/>
      <c r="D410" s="746"/>
      <c r="E410" s="745"/>
      <c r="F410" s="747"/>
      <c r="G410" s="908"/>
      <c r="H410" s="745"/>
      <c r="I410" s="745"/>
      <c r="J410" s="745"/>
      <c r="K410" s="745"/>
      <c r="L410" s="745"/>
      <c r="M410" s="745"/>
      <c r="N410" s="745"/>
      <c r="O410" s="745"/>
      <c r="P410" s="745"/>
      <c r="Q410" s="745"/>
      <c r="R410" s="745"/>
      <c r="S410" s="745"/>
      <c r="T410" s="745"/>
      <c r="U410" s="745"/>
      <c r="V410" s="745"/>
      <c r="W410" s="745"/>
      <c r="X410" s="745"/>
      <c r="Y410" s="745"/>
      <c r="Z410" s="745"/>
      <c r="AA410" s="745"/>
    </row>
    <row r="411" spans="1:27" s="909" customFormat="1">
      <c r="A411" s="756"/>
      <c r="B411" s="756"/>
      <c r="C411" s="745"/>
      <c r="D411" s="746"/>
      <c r="E411" s="745"/>
      <c r="F411" s="747"/>
      <c r="G411" s="908"/>
      <c r="H411" s="745"/>
      <c r="I411" s="745"/>
      <c r="J411" s="745"/>
      <c r="K411" s="745"/>
      <c r="L411" s="745"/>
      <c r="M411" s="745"/>
      <c r="N411" s="745"/>
      <c r="O411" s="745"/>
      <c r="P411" s="745"/>
      <c r="Q411" s="745"/>
      <c r="R411" s="745"/>
      <c r="S411" s="745"/>
      <c r="T411" s="745"/>
      <c r="U411" s="745"/>
      <c r="V411" s="745"/>
      <c r="W411" s="745"/>
      <c r="X411" s="745"/>
      <c r="Y411" s="745"/>
      <c r="Z411" s="745"/>
      <c r="AA411" s="745"/>
    </row>
    <row r="412" spans="1:27" s="909" customFormat="1">
      <c r="A412" s="756"/>
      <c r="B412" s="756"/>
      <c r="C412" s="745"/>
      <c r="D412" s="746"/>
      <c r="E412" s="745"/>
      <c r="F412" s="747"/>
      <c r="G412" s="908"/>
      <c r="H412" s="745"/>
      <c r="I412" s="745"/>
      <c r="J412" s="745"/>
      <c r="K412" s="745"/>
      <c r="L412" s="745"/>
      <c r="M412" s="745"/>
      <c r="N412" s="745"/>
      <c r="O412" s="745"/>
      <c r="P412" s="745"/>
      <c r="Q412" s="745"/>
      <c r="R412" s="745"/>
      <c r="S412" s="745"/>
      <c r="T412" s="745"/>
      <c r="U412" s="745"/>
      <c r="V412" s="745"/>
      <c r="W412" s="745"/>
      <c r="X412" s="745"/>
      <c r="Y412" s="745"/>
      <c r="Z412" s="745"/>
      <c r="AA412" s="745"/>
    </row>
    <row r="413" spans="1:27" s="909" customFormat="1">
      <c r="A413" s="756"/>
      <c r="B413" s="756"/>
      <c r="C413" s="745"/>
      <c r="D413" s="746"/>
      <c r="E413" s="745"/>
      <c r="F413" s="747"/>
      <c r="G413" s="908"/>
      <c r="H413" s="745"/>
      <c r="I413" s="745"/>
      <c r="J413" s="745"/>
      <c r="K413" s="745"/>
      <c r="L413" s="745"/>
      <c r="M413" s="745"/>
      <c r="N413" s="745"/>
      <c r="O413" s="745"/>
      <c r="P413" s="745"/>
      <c r="Q413" s="745"/>
      <c r="R413" s="745"/>
      <c r="S413" s="745"/>
      <c r="T413" s="745"/>
      <c r="U413" s="745"/>
      <c r="V413" s="745"/>
      <c r="W413" s="745"/>
      <c r="X413" s="745"/>
      <c r="Y413" s="745"/>
      <c r="Z413" s="745"/>
      <c r="AA413" s="745"/>
    </row>
    <row r="414" spans="1:27" s="909" customFormat="1">
      <c r="A414" s="756"/>
      <c r="B414" s="756"/>
      <c r="C414" s="745"/>
      <c r="D414" s="746"/>
      <c r="E414" s="745"/>
      <c r="F414" s="747"/>
      <c r="G414" s="908"/>
      <c r="H414" s="745"/>
      <c r="I414" s="745"/>
      <c r="J414" s="745"/>
      <c r="K414" s="745"/>
      <c r="L414" s="745"/>
      <c r="M414" s="745"/>
      <c r="N414" s="745"/>
      <c r="O414" s="745"/>
      <c r="P414" s="745"/>
      <c r="Q414" s="745"/>
      <c r="R414" s="745"/>
      <c r="S414" s="745"/>
      <c r="T414" s="745"/>
      <c r="U414" s="745"/>
      <c r="V414" s="745"/>
      <c r="W414" s="745"/>
      <c r="X414" s="745"/>
      <c r="Y414" s="745"/>
      <c r="Z414" s="745"/>
      <c r="AA414" s="745"/>
    </row>
    <row r="415" spans="1:27" s="909" customFormat="1">
      <c r="A415" s="756"/>
      <c r="B415" s="756"/>
      <c r="C415" s="745"/>
      <c r="D415" s="746"/>
      <c r="E415" s="745"/>
      <c r="F415" s="747"/>
      <c r="G415" s="908"/>
      <c r="H415" s="745"/>
      <c r="I415" s="745"/>
      <c r="J415" s="745"/>
      <c r="K415" s="745"/>
      <c r="L415" s="745"/>
      <c r="M415" s="745"/>
      <c r="N415" s="745"/>
      <c r="O415" s="745"/>
      <c r="P415" s="745"/>
      <c r="Q415" s="745"/>
      <c r="R415" s="745"/>
      <c r="S415" s="745"/>
      <c r="T415" s="745"/>
      <c r="U415" s="745"/>
      <c r="V415" s="745"/>
      <c r="W415" s="745"/>
      <c r="X415" s="745"/>
      <c r="Y415" s="745"/>
      <c r="Z415" s="745"/>
      <c r="AA415" s="745"/>
    </row>
    <row r="416" spans="1:27" s="909" customFormat="1">
      <c r="A416" s="756"/>
      <c r="B416" s="756"/>
      <c r="C416" s="745"/>
      <c r="D416" s="746"/>
      <c r="E416" s="745"/>
      <c r="F416" s="747"/>
      <c r="G416" s="908"/>
      <c r="H416" s="745"/>
      <c r="I416" s="745"/>
      <c r="J416" s="745"/>
      <c r="K416" s="745"/>
      <c r="L416" s="745"/>
      <c r="M416" s="745"/>
      <c r="N416" s="745"/>
      <c r="O416" s="745"/>
      <c r="P416" s="745"/>
      <c r="Q416" s="745"/>
      <c r="R416" s="745"/>
      <c r="S416" s="745"/>
      <c r="T416" s="745"/>
      <c r="U416" s="745"/>
      <c r="V416" s="745"/>
      <c r="W416" s="745"/>
      <c r="X416" s="745"/>
      <c r="Y416" s="745"/>
      <c r="Z416" s="745"/>
      <c r="AA416" s="745"/>
    </row>
    <row r="417" spans="1:27" s="909" customFormat="1">
      <c r="A417" s="756"/>
      <c r="B417" s="756"/>
      <c r="C417" s="745"/>
      <c r="D417" s="746"/>
      <c r="E417" s="745"/>
      <c r="F417" s="747"/>
      <c r="G417" s="908"/>
      <c r="H417" s="745"/>
      <c r="I417" s="745"/>
      <c r="J417" s="745"/>
      <c r="K417" s="745"/>
      <c r="L417" s="745"/>
      <c r="M417" s="745"/>
      <c r="N417" s="745"/>
      <c r="O417" s="745"/>
      <c r="P417" s="745"/>
      <c r="Q417" s="745"/>
      <c r="R417" s="745"/>
      <c r="S417" s="745"/>
      <c r="T417" s="745"/>
      <c r="U417" s="745"/>
      <c r="V417" s="745"/>
      <c r="W417" s="745"/>
      <c r="X417" s="745"/>
      <c r="Y417" s="745"/>
      <c r="Z417" s="745"/>
      <c r="AA417" s="745"/>
    </row>
    <row r="418" spans="1:27" s="909" customFormat="1">
      <c r="A418" s="756"/>
      <c r="B418" s="756"/>
      <c r="C418" s="745"/>
      <c r="D418" s="746"/>
      <c r="E418" s="745"/>
      <c r="F418" s="747"/>
      <c r="G418" s="908"/>
      <c r="H418" s="745"/>
      <c r="I418" s="745"/>
      <c r="J418" s="745"/>
      <c r="K418" s="745"/>
      <c r="L418" s="745"/>
      <c r="M418" s="745"/>
      <c r="N418" s="745"/>
      <c r="O418" s="745"/>
      <c r="P418" s="745"/>
      <c r="Q418" s="745"/>
      <c r="R418" s="745"/>
      <c r="S418" s="745"/>
      <c r="T418" s="745"/>
      <c r="U418" s="745"/>
      <c r="V418" s="745"/>
      <c r="W418" s="745"/>
      <c r="X418" s="745"/>
      <c r="Y418" s="745"/>
      <c r="Z418" s="745"/>
      <c r="AA418" s="745"/>
    </row>
    <row r="419" spans="1:27" s="909" customFormat="1">
      <c r="A419" s="756"/>
      <c r="B419" s="756"/>
      <c r="C419" s="745"/>
      <c r="D419" s="746"/>
      <c r="E419" s="745"/>
      <c r="F419" s="747"/>
      <c r="G419" s="908"/>
      <c r="H419" s="745"/>
      <c r="I419" s="745"/>
      <c r="J419" s="745"/>
      <c r="K419" s="745"/>
      <c r="L419" s="745"/>
      <c r="M419" s="745"/>
      <c r="N419" s="745"/>
      <c r="O419" s="745"/>
      <c r="P419" s="745"/>
      <c r="Q419" s="745"/>
      <c r="R419" s="745"/>
      <c r="S419" s="745"/>
      <c r="T419" s="745"/>
      <c r="U419" s="745"/>
      <c r="V419" s="745"/>
      <c r="W419" s="745"/>
      <c r="X419" s="745"/>
      <c r="Y419" s="745"/>
      <c r="Z419" s="745"/>
      <c r="AA419" s="745"/>
    </row>
    <row r="420" spans="1:27" s="909" customFormat="1">
      <c r="A420" s="756"/>
      <c r="B420" s="756"/>
      <c r="C420" s="745"/>
      <c r="D420" s="746"/>
      <c r="E420" s="745"/>
      <c r="F420" s="747"/>
      <c r="G420" s="908"/>
      <c r="H420" s="745"/>
      <c r="I420" s="745"/>
      <c r="J420" s="745"/>
      <c r="K420" s="745"/>
      <c r="L420" s="745"/>
      <c r="M420" s="745"/>
      <c r="N420" s="745"/>
      <c r="O420" s="745"/>
      <c r="P420" s="745"/>
      <c r="Q420" s="745"/>
      <c r="R420" s="745"/>
      <c r="S420" s="745"/>
      <c r="T420" s="745"/>
      <c r="U420" s="745"/>
      <c r="V420" s="745"/>
      <c r="W420" s="745"/>
      <c r="X420" s="745"/>
      <c r="Y420" s="745"/>
      <c r="Z420" s="745"/>
      <c r="AA420" s="745"/>
    </row>
    <row r="421" spans="1:27" s="909" customFormat="1">
      <c r="A421" s="756"/>
      <c r="B421" s="756"/>
      <c r="C421" s="745"/>
      <c r="D421" s="746"/>
      <c r="E421" s="745"/>
      <c r="F421" s="747"/>
      <c r="G421" s="908"/>
      <c r="H421" s="745"/>
      <c r="I421" s="745"/>
      <c r="J421" s="745"/>
      <c r="K421" s="745"/>
      <c r="L421" s="745"/>
      <c r="M421" s="745"/>
      <c r="N421" s="745"/>
      <c r="O421" s="745"/>
      <c r="P421" s="745"/>
      <c r="Q421" s="745"/>
      <c r="R421" s="745"/>
      <c r="S421" s="745"/>
      <c r="T421" s="745"/>
      <c r="U421" s="745"/>
      <c r="V421" s="745"/>
      <c r="W421" s="745"/>
      <c r="X421" s="745"/>
      <c r="Y421" s="745"/>
      <c r="Z421" s="745"/>
      <c r="AA421" s="745"/>
    </row>
    <row r="422" spans="1:27" s="909" customFormat="1">
      <c r="A422" s="756"/>
      <c r="B422" s="756"/>
      <c r="C422" s="745"/>
      <c r="D422" s="746"/>
      <c r="E422" s="745"/>
      <c r="F422" s="747"/>
      <c r="G422" s="908"/>
      <c r="H422" s="745"/>
      <c r="I422" s="745"/>
      <c r="J422" s="745"/>
      <c r="K422" s="745"/>
      <c r="L422" s="745"/>
      <c r="M422" s="745"/>
      <c r="N422" s="745"/>
      <c r="O422" s="745"/>
      <c r="P422" s="745"/>
      <c r="Q422" s="745"/>
      <c r="R422" s="745"/>
      <c r="S422" s="745"/>
      <c r="T422" s="745"/>
      <c r="U422" s="745"/>
      <c r="V422" s="745"/>
      <c r="W422" s="745"/>
      <c r="X422" s="745"/>
      <c r="Y422" s="745"/>
      <c r="Z422" s="745"/>
      <c r="AA422" s="745"/>
    </row>
    <row r="423" spans="1:27" s="909" customFormat="1">
      <c r="A423" s="756"/>
      <c r="B423" s="756"/>
      <c r="C423" s="745"/>
      <c r="D423" s="746"/>
      <c r="E423" s="745"/>
      <c r="F423" s="747"/>
      <c r="G423" s="908"/>
      <c r="H423" s="745"/>
      <c r="I423" s="745"/>
      <c r="J423" s="745"/>
      <c r="K423" s="745"/>
      <c r="L423" s="745"/>
      <c r="M423" s="745"/>
      <c r="N423" s="745"/>
      <c r="O423" s="745"/>
      <c r="P423" s="745"/>
      <c r="Q423" s="745"/>
      <c r="R423" s="745"/>
      <c r="S423" s="745"/>
      <c r="T423" s="745"/>
      <c r="U423" s="745"/>
      <c r="V423" s="745"/>
      <c r="W423" s="745"/>
      <c r="X423" s="745"/>
      <c r="Y423" s="745"/>
      <c r="Z423" s="745"/>
      <c r="AA423" s="745"/>
    </row>
    <row r="424" spans="1:27" s="909" customFormat="1">
      <c r="A424" s="756"/>
      <c r="B424" s="756"/>
      <c r="C424" s="745"/>
      <c r="D424" s="746"/>
      <c r="E424" s="745"/>
      <c r="F424" s="747"/>
      <c r="G424" s="908"/>
      <c r="H424" s="745"/>
      <c r="I424" s="745"/>
      <c r="J424" s="745"/>
      <c r="K424" s="745"/>
      <c r="L424" s="745"/>
      <c r="M424" s="745"/>
      <c r="N424" s="745"/>
      <c r="O424" s="745"/>
      <c r="P424" s="745"/>
      <c r="Q424" s="745"/>
      <c r="R424" s="745"/>
      <c r="S424" s="745"/>
      <c r="T424" s="745"/>
      <c r="U424" s="745"/>
      <c r="V424" s="745"/>
      <c r="W424" s="745"/>
      <c r="X424" s="745"/>
      <c r="Y424" s="745"/>
      <c r="Z424" s="745"/>
      <c r="AA424" s="745"/>
    </row>
    <row r="425" spans="1:27" s="909" customFormat="1">
      <c r="A425" s="756"/>
      <c r="B425" s="756"/>
      <c r="C425" s="745"/>
      <c r="D425" s="746"/>
      <c r="E425" s="745"/>
      <c r="F425" s="747"/>
      <c r="G425" s="908"/>
      <c r="H425" s="745"/>
      <c r="I425" s="745"/>
      <c r="J425" s="745"/>
      <c r="K425" s="745"/>
      <c r="L425" s="745"/>
      <c r="M425" s="745"/>
      <c r="N425" s="745"/>
      <c r="O425" s="745"/>
      <c r="P425" s="745"/>
      <c r="Q425" s="745"/>
      <c r="R425" s="745"/>
      <c r="S425" s="745"/>
      <c r="T425" s="745"/>
      <c r="U425" s="745"/>
      <c r="V425" s="745"/>
      <c r="W425" s="745"/>
      <c r="X425" s="745"/>
      <c r="Y425" s="745"/>
      <c r="Z425" s="745"/>
      <c r="AA425" s="745"/>
    </row>
    <row r="426" spans="1:27" s="909" customFormat="1">
      <c r="A426" s="756"/>
      <c r="B426" s="756"/>
      <c r="C426" s="745"/>
      <c r="D426" s="746"/>
      <c r="E426" s="745"/>
      <c r="F426" s="747"/>
      <c r="G426" s="908"/>
      <c r="H426" s="745"/>
      <c r="I426" s="745"/>
      <c r="J426" s="745"/>
      <c r="K426" s="745"/>
      <c r="L426" s="745"/>
      <c r="M426" s="745"/>
      <c r="N426" s="745"/>
      <c r="O426" s="745"/>
      <c r="P426" s="745"/>
      <c r="Q426" s="745"/>
      <c r="R426" s="745"/>
      <c r="S426" s="745"/>
      <c r="T426" s="745"/>
      <c r="U426" s="745"/>
      <c r="V426" s="745"/>
      <c r="W426" s="745"/>
      <c r="X426" s="745"/>
      <c r="Y426" s="745"/>
      <c r="Z426" s="745"/>
      <c r="AA426" s="745"/>
    </row>
    <row r="427" spans="1:27" s="909" customFormat="1">
      <c r="A427" s="756"/>
      <c r="B427" s="756"/>
      <c r="C427" s="745"/>
      <c r="D427" s="746"/>
      <c r="E427" s="745"/>
      <c r="F427" s="747"/>
      <c r="G427" s="908"/>
      <c r="H427" s="745"/>
      <c r="I427" s="745"/>
      <c r="J427" s="745"/>
      <c r="K427" s="745"/>
      <c r="L427" s="745"/>
      <c r="M427" s="745"/>
      <c r="N427" s="745"/>
      <c r="O427" s="745"/>
      <c r="P427" s="745"/>
      <c r="Q427" s="745"/>
      <c r="R427" s="745"/>
      <c r="S427" s="745"/>
      <c r="T427" s="745"/>
      <c r="U427" s="745"/>
      <c r="V427" s="745"/>
      <c r="W427" s="745"/>
      <c r="X427" s="745"/>
      <c r="Y427" s="745"/>
      <c r="Z427" s="745"/>
      <c r="AA427" s="745"/>
    </row>
    <row r="428" spans="1:27" s="909" customFormat="1">
      <c r="A428" s="756"/>
      <c r="B428" s="756"/>
      <c r="C428" s="745"/>
      <c r="D428" s="746"/>
      <c r="E428" s="745"/>
      <c r="F428" s="747"/>
      <c r="G428" s="908"/>
      <c r="H428" s="745"/>
      <c r="I428" s="745"/>
      <c r="J428" s="745"/>
      <c r="K428" s="745"/>
      <c r="L428" s="745"/>
      <c r="M428" s="745"/>
      <c r="N428" s="745"/>
      <c r="O428" s="745"/>
      <c r="P428" s="745"/>
      <c r="Q428" s="745"/>
      <c r="R428" s="745"/>
      <c r="S428" s="745"/>
      <c r="T428" s="745"/>
      <c r="U428" s="745"/>
      <c r="V428" s="745"/>
      <c r="W428" s="745"/>
      <c r="X428" s="745"/>
      <c r="Y428" s="745"/>
      <c r="Z428" s="745"/>
      <c r="AA428" s="745"/>
    </row>
    <row r="429" spans="1:27" s="909" customFormat="1">
      <c r="A429" s="756"/>
      <c r="B429" s="756"/>
      <c r="C429" s="745"/>
      <c r="D429" s="746"/>
      <c r="E429" s="745"/>
      <c r="F429" s="747"/>
      <c r="G429" s="908"/>
      <c r="H429" s="745"/>
      <c r="I429" s="745"/>
      <c r="J429" s="745"/>
      <c r="K429" s="745"/>
      <c r="L429" s="745"/>
      <c r="M429" s="745"/>
      <c r="N429" s="745"/>
      <c r="O429" s="745"/>
      <c r="P429" s="745"/>
      <c r="Q429" s="745"/>
      <c r="R429" s="745"/>
      <c r="S429" s="745"/>
      <c r="T429" s="745"/>
      <c r="U429" s="745"/>
      <c r="V429" s="745"/>
      <c r="W429" s="745"/>
      <c r="X429" s="745"/>
      <c r="Y429" s="745"/>
      <c r="Z429" s="745"/>
      <c r="AA429" s="745"/>
    </row>
    <row r="430" spans="1:27" s="909" customFormat="1">
      <c r="A430" s="756"/>
      <c r="B430" s="756"/>
      <c r="C430" s="745"/>
      <c r="D430" s="746"/>
      <c r="E430" s="745"/>
      <c r="F430" s="747"/>
      <c r="G430" s="908"/>
      <c r="H430" s="745"/>
      <c r="I430" s="745"/>
      <c r="J430" s="745"/>
      <c r="K430" s="745"/>
      <c r="L430" s="745"/>
      <c r="M430" s="745"/>
      <c r="N430" s="745"/>
      <c r="O430" s="745"/>
      <c r="P430" s="745"/>
      <c r="Q430" s="745"/>
      <c r="R430" s="745"/>
      <c r="S430" s="745"/>
      <c r="T430" s="745"/>
      <c r="U430" s="745"/>
      <c r="V430" s="745"/>
      <c r="W430" s="745"/>
      <c r="X430" s="745"/>
      <c r="Y430" s="745"/>
      <c r="Z430" s="745"/>
      <c r="AA430" s="745"/>
    </row>
    <row r="431" spans="1:27" s="909" customFormat="1">
      <c r="A431" s="756"/>
      <c r="B431" s="756"/>
      <c r="C431" s="745"/>
      <c r="D431" s="746"/>
      <c r="E431" s="745"/>
      <c r="F431" s="747"/>
      <c r="G431" s="908"/>
      <c r="H431" s="745"/>
      <c r="I431" s="745"/>
      <c r="J431" s="745"/>
      <c r="K431" s="745"/>
      <c r="L431" s="745"/>
      <c r="M431" s="745"/>
      <c r="N431" s="745"/>
      <c r="O431" s="745"/>
      <c r="P431" s="745"/>
      <c r="Q431" s="745"/>
      <c r="R431" s="745"/>
      <c r="S431" s="745"/>
      <c r="T431" s="745"/>
      <c r="U431" s="745"/>
      <c r="V431" s="745"/>
      <c r="W431" s="745"/>
      <c r="X431" s="745"/>
      <c r="Y431" s="745"/>
      <c r="Z431" s="745"/>
      <c r="AA431" s="745"/>
    </row>
    <row r="432" spans="1:27" s="909" customFormat="1">
      <c r="A432" s="756"/>
      <c r="B432" s="756"/>
      <c r="C432" s="745"/>
      <c r="D432" s="746"/>
      <c r="E432" s="745"/>
      <c r="F432" s="747"/>
      <c r="G432" s="908"/>
      <c r="H432" s="745"/>
      <c r="I432" s="745"/>
      <c r="J432" s="745"/>
      <c r="K432" s="745"/>
      <c r="L432" s="745"/>
      <c r="M432" s="745"/>
      <c r="N432" s="745"/>
      <c r="O432" s="745"/>
      <c r="P432" s="745"/>
      <c r="Q432" s="745"/>
      <c r="R432" s="745"/>
      <c r="S432" s="745"/>
      <c r="T432" s="745"/>
      <c r="U432" s="745"/>
      <c r="V432" s="745"/>
      <c r="W432" s="745"/>
      <c r="X432" s="745"/>
      <c r="Y432" s="745"/>
      <c r="Z432" s="745"/>
      <c r="AA432" s="745"/>
    </row>
    <row r="433" spans="1:27" s="909" customFormat="1">
      <c r="A433" s="756"/>
      <c r="B433" s="756"/>
      <c r="C433" s="745"/>
      <c r="D433" s="746"/>
      <c r="E433" s="745"/>
      <c r="F433" s="747"/>
      <c r="G433" s="908"/>
      <c r="H433" s="745"/>
      <c r="I433" s="745"/>
      <c r="J433" s="745"/>
      <c r="K433" s="745"/>
      <c r="L433" s="745"/>
      <c r="M433" s="745"/>
      <c r="N433" s="745"/>
      <c r="O433" s="745"/>
      <c r="P433" s="745"/>
      <c r="Q433" s="745"/>
      <c r="R433" s="745"/>
      <c r="S433" s="745"/>
      <c r="T433" s="745"/>
      <c r="U433" s="745"/>
      <c r="V433" s="745"/>
      <c r="W433" s="745"/>
      <c r="X433" s="745"/>
      <c r="Y433" s="745"/>
      <c r="Z433" s="745"/>
      <c r="AA433" s="745"/>
    </row>
    <row r="434" spans="1:27" s="909" customFormat="1">
      <c r="A434" s="756"/>
      <c r="B434" s="756"/>
      <c r="C434" s="745"/>
      <c r="D434" s="746"/>
      <c r="E434" s="745"/>
      <c r="F434" s="747"/>
      <c r="G434" s="908"/>
      <c r="H434" s="745"/>
      <c r="I434" s="745"/>
      <c r="J434" s="745"/>
      <c r="K434" s="745"/>
      <c r="L434" s="745"/>
      <c r="M434" s="745"/>
      <c r="N434" s="745"/>
      <c r="O434" s="745"/>
      <c r="P434" s="745"/>
      <c r="Q434" s="745"/>
      <c r="R434" s="745"/>
      <c r="S434" s="745"/>
      <c r="T434" s="745"/>
      <c r="U434" s="745"/>
      <c r="V434" s="745"/>
      <c r="W434" s="745"/>
      <c r="X434" s="745"/>
      <c r="Y434" s="745"/>
      <c r="Z434" s="745"/>
      <c r="AA434" s="745"/>
    </row>
    <row r="435" spans="1:27" s="909" customFormat="1">
      <c r="A435" s="756"/>
      <c r="B435" s="756"/>
      <c r="C435" s="745"/>
      <c r="D435" s="746"/>
      <c r="E435" s="745"/>
      <c r="F435" s="747"/>
      <c r="G435" s="908"/>
      <c r="H435" s="745"/>
      <c r="I435" s="745"/>
      <c r="J435" s="745"/>
      <c r="K435" s="745"/>
      <c r="L435" s="745"/>
      <c r="M435" s="745"/>
      <c r="N435" s="745"/>
      <c r="O435" s="745"/>
      <c r="P435" s="745"/>
      <c r="Q435" s="745"/>
      <c r="R435" s="745"/>
      <c r="S435" s="745"/>
      <c r="T435" s="745"/>
      <c r="U435" s="745"/>
      <c r="V435" s="745"/>
      <c r="W435" s="745"/>
      <c r="X435" s="745"/>
      <c r="Y435" s="745"/>
      <c r="Z435" s="745"/>
      <c r="AA435" s="745"/>
    </row>
    <row r="436" spans="1:27" s="909" customFormat="1">
      <c r="A436" s="756"/>
      <c r="B436" s="756"/>
      <c r="C436" s="745"/>
      <c r="D436" s="746"/>
      <c r="E436" s="745"/>
      <c r="F436" s="747"/>
      <c r="G436" s="908"/>
      <c r="H436" s="745"/>
      <c r="I436" s="745"/>
      <c r="J436" s="745"/>
      <c r="K436" s="745"/>
      <c r="L436" s="745"/>
      <c r="M436" s="745"/>
      <c r="N436" s="745"/>
      <c r="O436" s="745"/>
      <c r="P436" s="745"/>
      <c r="Q436" s="745"/>
      <c r="R436" s="745"/>
      <c r="S436" s="745"/>
      <c r="T436" s="745"/>
      <c r="U436" s="745"/>
      <c r="V436" s="745"/>
      <c r="W436" s="745"/>
      <c r="X436" s="745"/>
      <c r="Y436" s="745"/>
      <c r="Z436" s="745"/>
      <c r="AA436" s="745"/>
    </row>
    <row r="437" spans="1:27" s="909" customFormat="1">
      <c r="A437" s="756"/>
      <c r="B437" s="756"/>
      <c r="C437" s="745"/>
      <c r="D437" s="746"/>
      <c r="E437" s="745"/>
      <c r="F437" s="747"/>
      <c r="G437" s="908"/>
      <c r="H437" s="745"/>
      <c r="I437" s="745"/>
      <c r="J437" s="745"/>
      <c r="K437" s="745"/>
      <c r="L437" s="745"/>
      <c r="M437" s="745"/>
      <c r="N437" s="745"/>
      <c r="O437" s="745"/>
      <c r="P437" s="745"/>
      <c r="Q437" s="745"/>
      <c r="R437" s="745"/>
      <c r="S437" s="745"/>
      <c r="T437" s="745"/>
      <c r="U437" s="745"/>
      <c r="V437" s="745"/>
      <c r="W437" s="745"/>
      <c r="X437" s="745"/>
      <c r="Y437" s="745"/>
      <c r="Z437" s="745"/>
      <c r="AA437" s="745"/>
    </row>
    <row r="438" spans="1:27" s="909" customFormat="1">
      <c r="A438" s="756"/>
      <c r="B438" s="756"/>
      <c r="C438" s="745"/>
      <c r="D438" s="746"/>
      <c r="E438" s="745"/>
      <c r="F438" s="747"/>
      <c r="G438" s="908"/>
      <c r="H438" s="745"/>
      <c r="I438" s="745"/>
      <c r="J438" s="745"/>
      <c r="K438" s="745"/>
      <c r="L438" s="745"/>
      <c r="M438" s="745"/>
      <c r="N438" s="745"/>
      <c r="O438" s="745"/>
      <c r="P438" s="745"/>
      <c r="Q438" s="745"/>
      <c r="R438" s="745"/>
      <c r="S438" s="745"/>
      <c r="T438" s="745"/>
      <c r="U438" s="745"/>
      <c r="V438" s="745"/>
      <c r="W438" s="745"/>
      <c r="X438" s="745"/>
      <c r="Y438" s="745"/>
      <c r="Z438" s="745"/>
      <c r="AA438" s="745"/>
    </row>
    <row r="439" spans="1:27" s="909" customFormat="1">
      <c r="A439" s="756"/>
      <c r="B439" s="756"/>
      <c r="C439" s="745"/>
      <c r="D439" s="746"/>
      <c r="E439" s="745"/>
      <c r="F439" s="747"/>
      <c r="G439" s="908"/>
      <c r="H439" s="745"/>
      <c r="I439" s="745"/>
      <c r="J439" s="745"/>
      <c r="K439" s="745"/>
      <c r="L439" s="745"/>
      <c r="M439" s="745"/>
      <c r="N439" s="745"/>
      <c r="O439" s="745"/>
      <c r="P439" s="745"/>
      <c r="Q439" s="745"/>
      <c r="R439" s="745"/>
      <c r="S439" s="745"/>
      <c r="T439" s="745"/>
      <c r="U439" s="745"/>
      <c r="V439" s="745"/>
      <c r="W439" s="745"/>
      <c r="X439" s="745"/>
      <c r="Y439" s="745"/>
      <c r="Z439" s="745"/>
      <c r="AA439" s="745"/>
    </row>
    <row r="440" spans="1:27" s="909" customFormat="1">
      <c r="A440" s="756"/>
      <c r="B440" s="756"/>
      <c r="C440" s="745"/>
      <c r="D440" s="746"/>
      <c r="E440" s="745"/>
      <c r="F440" s="747"/>
      <c r="G440" s="908"/>
      <c r="H440" s="745"/>
      <c r="I440" s="745"/>
      <c r="J440" s="745"/>
      <c r="K440" s="745"/>
      <c r="L440" s="745"/>
      <c r="M440" s="745"/>
      <c r="N440" s="745"/>
      <c r="O440" s="745"/>
      <c r="P440" s="745"/>
      <c r="Q440" s="745"/>
      <c r="R440" s="745"/>
      <c r="S440" s="745"/>
      <c r="T440" s="745"/>
      <c r="U440" s="745"/>
      <c r="V440" s="745"/>
      <c r="W440" s="745"/>
      <c r="X440" s="745"/>
      <c r="Y440" s="745"/>
      <c r="Z440" s="745"/>
      <c r="AA440" s="745"/>
    </row>
    <row r="441" spans="1:27" s="909" customFormat="1">
      <c r="A441" s="756"/>
      <c r="B441" s="756"/>
      <c r="C441" s="745"/>
      <c r="D441" s="746"/>
      <c r="E441" s="745"/>
      <c r="F441" s="747"/>
      <c r="G441" s="908"/>
      <c r="H441" s="745"/>
      <c r="I441" s="745"/>
      <c r="J441" s="745"/>
      <c r="K441" s="745"/>
      <c r="L441" s="745"/>
      <c r="M441" s="745"/>
      <c r="N441" s="745"/>
      <c r="O441" s="745"/>
      <c r="P441" s="745"/>
      <c r="Q441" s="745"/>
      <c r="R441" s="745"/>
      <c r="S441" s="745"/>
      <c r="T441" s="745"/>
      <c r="U441" s="745"/>
      <c r="V441" s="745"/>
      <c r="W441" s="745"/>
      <c r="X441" s="745"/>
      <c r="Y441" s="745"/>
      <c r="Z441" s="745"/>
      <c r="AA441" s="745"/>
    </row>
    <row r="442" spans="1:27" s="909" customFormat="1">
      <c r="A442" s="756"/>
      <c r="B442" s="756"/>
      <c r="C442" s="745"/>
      <c r="D442" s="746"/>
      <c r="E442" s="745"/>
      <c r="F442" s="747"/>
      <c r="G442" s="908"/>
      <c r="H442" s="745"/>
      <c r="I442" s="745"/>
      <c r="J442" s="745"/>
      <c r="K442" s="745"/>
      <c r="L442" s="745"/>
      <c r="M442" s="745"/>
      <c r="N442" s="745"/>
      <c r="O442" s="745"/>
      <c r="P442" s="745"/>
      <c r="Q442" s="745"/>
      <c r="R442" s="745"/>
      <c r="S442" s="745"/>
      <c r="T442" s="745"/>
      <c r="U442" s="745"/>
      <c r="V442" s="745"/>
      <c r="W442" s="745"/>
      <c r="X442" s="745"/>
      <c r="Y442" s="745"/>
      <c r="Z442" s="745"/>
      <c r="AA442" s="745"/>
    </row>
    <row r="443" spans="1:27" s="909" customFormat="1">
      <c r="A443" s="756"/>
      <c r="B443" s="756"/>
      <c r="C443" s="745"/>
      <c r="D443" s="746"/>
      <c r="E443" s="745"/>
      <c r="F443" s="747"/>
      <c r="G443" s="908"/>
      <c r="H443" s="745"/>
      <c r="I443" s="745"/>
      <c r="J443" s="745"/>
      <c r="K443" s="745"/>
      <c r="L443" s="745"/>
      <c r="M443" s="745"/>
      <c r="N443" s="745"/>
      <c r="O443" s="745"/>
      <c r="P443" s="745"/>
      <c r="Q443" s="745"/>
      <c r="R443" s="745"/>
      <c r="S443" s="745"/>
      <c r="T443" s="745"/>
      <c r="U443" s="745"/>
      <c r="V443" s="745"/>
      <c r="W443" s="745"/>
      <c r="X443" s="745"/>
      <c r="Y443" s="745"/>
      <c r="Z443" s="745"/>
      <c r="AA443" s="745"/>
    </row>
    <row r="444" spans="1:27" s="909" customFormat="1">
      <c r="A444" s="756"/>
      <c r="B444" s="756"/>
      <c r="C444" s="745"/>
      <c r="D444" s="746"/>
      <c r="E444" s="745"/>
      <c r="F444" s="747"/>
      <c r="G444" s="908"/>
      <c r="H444" s="745"/>
      <c r="I444" s="745"/>
      <c r="J444" s="745"/>
      <c r="K444" s="745"/>
      <c r="L444" s="745"/>
      <c r="M444" s="745"/>
      <c r="N444" s="745"/>
      <c r="O444" s="745"/>
      <c r="P444" s="745"/>
      <c r="Q444" s="745"/>
      <c r="R444" s="745"/>
      <c r="S444" s="745"/>
      <c r="T444" s="745"/>
      <c r="U444" s="745"/>
      <c r="V444" s="745"/>
      <c r="W444" s="745"/>
      <c r="X444" s="745"/>
      <c r="Y444" s="745"/>
      <c r="Z444" s="745"/>
      <c r="AA444" s="745"/>
    </row>
    <row r="445" spans="1:27" s="909" customFormat="1">
      <c r="A445" s="756"/>
      <c r="B445" s="756"/>
      <c r="C445" s="745"/>
      <c r="D445" s="746"/>
      <c r="E445" s="745"/>
      <c r="F445" s="747"/>
      <c r="G445" s="908"/>
      <c r="H445" s="745"/>
      <c r="I445" s="745"/>
      <c r="J445" s="745"/>
      <c r="K445" s="745"/>
      <c r="L445" s="745"/>
      <c r="M445" s="745"/>
      <c r="N445" s="745"/>
      <c r="O445" s="745"/>
      <c r="P445" s="745"/>
      <c r="Q445" s="745"/>
      <c r="R445" s="745"/>
      <c r="S445" s="745"/>
      <c r="T445" s="745"/>
      <c r="U445" s="745"/>
      <c r="V445" s="745"/>
      <c r="W445" s="745"/>
      <c r="X445" s="745"/>
      <c r="Y445" s="745"/>
      <c r="Z445" s="745"/>
      <c r="AA445" s="745"/>
    </row>
    <row r="446" spans="1:27" s="909" customFormat="1">
      <c r="A446" s="756"/>
      <c r="B446" s="756"/>
      <c r="C446" s="745"/>
      <c r="D446" s="746"/>
      <c r="E446" s="745"/>
      <c r="F446" s="747"/>
      <c r="G446" s="908"/>
      <c r="H446" s="745"/>
      <c r="I446" s="745"/>
      <c r="J446" s="745"/>
      <c r="K446" s="745"/>
      <c r="L446" s="745"/>
      <c r="M446" s="745"/>
      <c r="N446" s="745"/>
      <c r="O446" s="745"/>
      <c r="P446" s="745"/>
      <c r="Q446" s="745"/>
      <c r="R446" s="745"/>
      <c r="S446" s="745"/>
      <c r="T446" s="745"/>
      <c r="U446" s="745"/>
      <c r="V446" s="745"/>
      <c r="W446" s="745"/>
      <c r="X446" s="745"/>
      <c r="Y446" s="745"/>
      <c r="Z446" s="745"/>
      <c r="AA446" s="745"/>
    </row>
    <row r="447" spans="1:27" s="909" customFormat="1">
      <c r="A447" s="756"/>
      <c r="B447" s="756"/>
      <c r="C447" s="745"/>
      <c r="D447" s="746"/>
      <c r="E447" s="745"/>
      <c r="F447" s="747"/>
      <c r="G447" s="908"/>
      <c r="H447" s="745"/>
      <c r="I447" s="745"/>
      <c r="J447" s="745"/>
      <c r="K447" s="745"/>
      <c r="L447" s="745"/>
      <c r="M447" s="745"/>
      <c r="N447" s="745"/>
      <c r="O447" s="745"/>
      <c r="P447" s="745"/>
      <c r="Q447" s="745"/>
      <c r="R447" s="745"/>
      <c r="S447" s="745"/>
      <c r="T447" s="745"/>
      <c r="U447" s="745"/>
      <c r="V447" s="745"/>
      <c r="W447" s="745"/>
      <c r="X447" s="745"/>
      <c r="Y447" s="745"/>
      <c r="Z447" s="745"/>
      <c r="AA447" s="745"/>
    </row>
    <row r="448" spans="1:27" s="909" customFormat="1">
      <c r="A448" s="756"/>
      <c r="B448" s="756"/>
      <c r="C448" s="745"/>
      <c r="D448" s="746"/>
      <c r="E448" s="745"/>
      <c r="F448" s="747"/>
      <c r="G448" s="908"/>
      <c r="H448" s="745"/>
      <c r="I448" s="745"/>
      <c r="J448" s="745"/>
      <c r="K448" s="745"/>
      <c r="L448" s="745"/>
      <c r="M448" s="745"/>
      <c r="N448" s="745"/>
      <c r="O448" s="745"/>
      <c r="P448" s="745"/>
      <c r="Q448" s="745"/>
      <c r="R448" s="745"/>
      <c r="S448" s="745"/>
      <c r="T448" s="745"/>
      <c r="U448" s="745"/>
      <c r="V448" s="745"/>
      <c r="W448" s="745"/>
      <c r="X448" s="745"/>
      <c r="Y448" s="745"/>
      <c r="Z448" s="745"/>
      <c r="AA448" s="745"/>
    </row>
    <row r="449" spans="1:27" s="909" customFormat="1">
      <c r="A449" s="756"/>
      <c r="B449" s="756"/>
      <c r="C449" s="745"/>
      <c r="D449" s="746"/>
      <c r="E449" s="745"/>
      <c r="F449" s="747"/>
      <c r="G449" s="908"/>
      <c r="H449" s="745"/>
      <c r="I449" s="745"/>
      <c r="J449" s="745"/>
      <c r="K449" s="745"/>
      <c r="L449" s="745"/>
      <c r="M449" s="745"/>
      <c r="N449" s="745"/>
      <c r="O449" s="745"/>
      <c r="P449" s="745"/>
      <c r="Q449" s="745"/>
      <c r="R449" s="745"/>
      <c r="S449" s="745"/>
      <c r="T449" s="745"/>
      <c r="U449" s="745"/>
      <c r="V449" s="745"/>
      <c r="W449" s="745"/>
      <c r="X449" s="745"/>
      <c r="Y449" s="745"/>
      <c r="Z449" s="745"/>
      <c r="AA449" s="745"/>
    </row>
    <row r="450" spans="1:27" s="909" customFormat="1">
      <c r="A450" s="756"/>
      <c r="B450" s="756"/>
      <c r="C450" s="745"/>
      <c r="D450" s="746"/>
      <c r="E450" s="745"/>
      <c r="F450" s="747"/>
      <c r="G450" s="908"/>
      <c r="H450" s="745"/>
      <c r="I450" s="745"/>
      <c r="J450" s="745"/>
      <c r="K450" s="745"/>
      <c r="L450" s="745"/>
      <c r="M450" s="745"/>
      <c r="N450" s="745"/>
      <c r="O450" s="745"/>
      <c r="P450" s="745"/>
      <c r="Q450" s="745"/>
      <c r="R450" s="745"/>
      <c r="S450" s="745"/>
      <c r="T450" s="745"/>
      <c r="U450" s="745"/>
      <c r="V450" s="745"/>
      <c r="W450" s="745"/>
      <c r="X450" s="745"/>
      <c r="Y450" s="745"/>
      <c r="Z450" s="745"/>
      <c r="AA450" s="745"/>
    </row>
    <row r="451" spans="1:27" s="909" customFormat="1">
      <c r="A451" s="756"/>
      <c r="B451" s="756"/>
      <c r="C451" s="745"/>
      <c r="D451" s="746"/>
      <c r="E451" s="745"/>
      <c r="F451" s="747"/>
      <c r="G451" s="908"/>
      <c r="H451" s="745"/>
      <c r="I451" s="745"/>
      <c r="J451" s="745"/>
      <c r="K451" s="745"/>
      <c r="L451" s="745"/>
      <c r="M451" s="745"/>
      <c r="N451" s="745"/>
      <c r="O451" s="745"/>
      <c r="P451" s="745"/>
      <c r="Q451" s="745"/>
      <c r="R451" s="745"/>
      <c r="S451" s="745"/>
      <c r="T451" s="745"/>
      <c r="U451" s="745"/>
      <c r="V451" s="745"/>
      <c r="W451" s="745"/>
      <c r="X451" s="745"/>
      <c r="Y451" s="745"/>
      <c r="Z451" s="745"/>
      <c r="AA451" s="745"/>
    </row>
    <row r="452" spans="1:27" s="909" customFormat="1">
      <c r="A452" s="756"/>
      <c r="B452" s="756"/>
      <c r="C452" s="745"/>
      <c r="D452" s="746"/>
      <c r="E452" s="745"/>
      <c r="F452" s="747"/>
      <c r="G452" s="908"/>
      <c r="H452" s="745"/>
      <c r="I452" s="745"/>
      <c r="J452" s="745"/>
      <c r="K452" s="745"/>
      <c r="L452" s="745"/>
      <c r="M452" s="745"/>
      <c r="N452" s="745"/>
      <c r="O452" s="745"/>
      <c r="P452" s="745"/>
      <c r="Q452" s="745"/>
      <c r="R452" s="745"/>
      <c r="S452" s="745"/>
      <c r="T452" s="745"/>
      <c r="U452" s="745"/>
      <c r="V452" s="745"/>
      <c r="W452" s="745"/>
      <c r="X452" s="745"/>
      <c r="Y452" s="745"/>
      <c r="Z452" s="745"/>
      <c r="AA452" s="745"/>
    </row>
    <row r="453" spans="1:27" s="909" customFormat="1">
      <c r="A453" s="756"/>
      <c r="B453" s="756"/>
      <c r="C453" s="745"/>
      <c r="D453" s="746"/>
      <c r="E453" s="745"/>
      <c r="F453" s="747"/>
      <c r="G453" s="908"/>
      <c r="H453" s="745"/>
      <c r="I453" s="745"/>
      <c r="J453" s="745"/>
      <c r="K453" s="745"/>
      <c r="L453" s="745"/>
      <c r="M453" s="745"/>
      <c r="N453" s="745"/>
      <c r="O453" s="745"/>
      <c r="P453" s="745"/>
      <c r="Q453" s="745"/>
      <c r="R453" s="745"/>
      <c r="S453" s="745"/>
      <c r="T453" s="745"/>
      <c r="U453" s="745"/>
      <c r="V453" s="745"/>
      <c r="W453" s="745"/>
      <c r="X453" s="745"/>
      <c r="Y453" s="745"/>
      <c r="Z453" s="745"/>
      <c r="AA453" s="745"/>
    </row>
    <row r="454" spans="1:27" s="909" customFormat="1">
      <c r="A454" s="756"/>
      <c r="B454" s="756"/>
      <c r="C454" s="745"/>
      <c r="D454" s="746"/>
      <c r="E454" s="745"/>
      <c r="F454" s="747"/>
      <c r="G454" s="908"/>
      <c r="H454" s="745"/>
      <c r="I454" s="745"/>
      <c r="J454" s="745"/>
      <c r="K454" s="745"/>
      <c r="L454" s="745"/>
      <c r="M454" s="745"/>
      <c r="N454" s="745"/>
      <c r="O454" s="745"/>
      <c r="P454" s="745"/>
      <c r="Q454" s="745"/>
      <c r="R454" s="745"/>
      <c r="S454" s="745"/>
      <c r="T454" s="745"/>
      <c r="U454" s="745"/>
      <c r="V454" s="745"/>
      <c r="W454" s="745"/>
      <c r="X454" s="745"/>
      <c r="Y454" s="745"/>
      <c r="Z454" s="745"/>
      <c r="AA454" s="745"/>
    </row>
    <row r="455" spans="1:27" s="909" customFormat="1">
      <c r="A455" s="756"/>
      <c r="B455" s="756"/>
      <c r="C455" s="745"/>
      <c r="D455" s="746"/>
      <c r="E455" s="745"/>
      <c r="F455" s="747"/>
      <c r="G455" s="908"/>
      <c r="H455" s="745"/>
      <c r="I455" s="745"/>
      <c r="J455" s="745"/>
      <c r="K455" s="745"/>
      <c r="L455" s="745"/>
      <c r="M455" s="745"/>
      <c r="N455" s="745"/>
      <c r="O455" s="745"/>
      <c r="P455" s="745"/>
      <c r="Q455" s="745"/>
      <c r="R455" s="745"/>
      <c r="S455" s="745"/>
      <c r="T455" s="745"/>
      <c r="U455" s="745"/>
      <c r="V455" s="745"/>
      <c r="W455" s="745"/>
      <c r="X455" s="745"/>
      <c r="Y455" s="745"/>
      <c r="Z455" s="745"/>
      <c r="AA455" s="745"/>
    </row>
    <row r="456" spans="1:27" s="909" customFormat="1">
      <c r="A456" s="756"/>
      <c r="B456" s="756"/>
      <c r="C456" s="745"/>
      <c r="D456" s="746"/>
      <c r="E456" s="745"/>
      <c r="F456" s="747"/>
      <c r="G456" s="908"/>
      <c r="H456" s="745"/>
      <c r="I456" s="745"/>
      <c r="J456" s="745"/>
      <c r="K456" s="745"/>
      <c r="L456" s="745"/>
      <c r="M456" s="745"/>
      <c r="N456" s="745"/>
      <c r="O456" s="745"/>
      <c r="P456" s="745"/>
      <c r="Q456" s="745"/>
      <c r="R456" s="745"/>
      <c r="S456" s="745"/>
      <c r="T456" s="745"/>
      <c r="U456" s="745"/>
      <c r="V456" s="745"/>
      <c r="W456" s="745"/>
      <c r="X456" s="745"/>
      <c r="Y456" s="745"/>
      <c r="Z456" s="745"/>
      <c r="AA456" s="745"/>
    </row>
    <row r="457" spans="1:27" s="909" customFormat="1">
      <c r="A457" s="756"/>
      <c r="B457" s="756"/>
      <c r="C457" s="745"/>
      <c r="D457" s="746"/>
      <c r="E457" s="745"/>
      <c r="F457" s="747"/>
      <c r="G457" s="908"/>
      <c r="H457" s="745"/>
      <c r="I457" s="745"/>
      <c r="J457" s="745"/>
      <c r="K457" s="745"/>
      <c r="L457" s="745"/>
      <c r="M457" s="745"/>
      <c r="N457" s="745"/>
      <c r="O457" s="745"/>
      <c r="P457" s="745"/>
      <c r="Q457" s="745"/>
      <c r="R457" s="745"/>
      <c r="S457" s="745"/>
      <c r="T457" s="745"/>
      <c r="U457" s="745"/>
      <c r="V457" s="745"/>
      <c r="W457" s="745"/>
      <c r="X457" s="745"/>
      <c r="Y457" s="745"/>
      <c r="Z457" s="745"/>
      <c r="AA457" s="745"/>
    </row>
    <row r="458" spans="1:27" s="909" customFormat="1">
      <c r="A458" s="756"/>
      <c r="B458" s="756"/>
      <c r="C458" s="745"/>
      <c r="D458" s="746"/>
      <c r="E458" s="745"/>
      <c r="F458" s="747"/>
      <c r="G458" s="908"/>
      <c r="H458" s="745"/>
      <c r="I458" s="745"/>
      <c r="J458" s="745"/>
      <c r="K458" s="745"/>
      <c r="L458" s="745"/>
      <c r="M458" s="745"/>
      <c r="N458" s="745"/>
      <c r="O458" s="745"/>
      <c r="P458" s="745"/>
      <c r="Q458" s="745"/>
      <c r="R458" s="745"/>
      <c r="S458" s="745"/>
      <c r="T458" s="745"/>
      <c r="U458" s="745"/>
      <c r="V458" s="745"/>
      <c r="W458" s="745"/>
      <c r="X458" s="745"/>
      <c r="Y458" s="745"/>
      <c r="Z458" s="745"/>
      <c r="AA458" s="745"/>
    </row>
    <row r="459" spans="1:27" s="909" customFormat="1">
      <c r="A459" s="756"/>
      <c r="B459" s="756"/>
      <c r="C459" s="745"/>
      <c r="D459" s="746"/>
      <c r="E459" s="745"/>
      <c r="F459" s="747"/>
      <c r="G459" s="908"/>
      <c r="H459" s="745"/>
      <c r="I459" s="745"/>
      <c r="J459" s="745"/>
      <c r="K459" s="745"/>
      <c r="L459" s="745"/>
      <c r="M459" s="745"/>
      <c r="N459" s="745"/>
      <c r="O459" s="745"/>
      <c r="P459" s="745"/>
      <c r="Q459" s="745"/>
      <c r="R459" s="745"/>
      <c r="S459" s="745"/>
      <c r="T459" s="745"/>
      <c r="U459" s="745"/>
      <c r="V459" s="745"/>
      <c r="W459" s="745"/>
      <c r="X459" s="745"/>
      <c r="Y459" s="745"/>
      <c r="Z459" s="745"/>
      <c r="AA459" s="745"/>
    </row>
    <row r="460" spans="1:27" s="909" customFormat="1">
      <c r="A460" s="756"/>
      <c r="B460" s="756"/>
      <c r="C460" s="745"/>
      <c r="D460" s="746"/>
      <c r="E460" s="745"/>
      <c r="F460" s="747"/>
      <c r="G460" s="908"/>
      <c r="H460" s="745"/>
      <c r="I460" s="745"/>
      <c r="J460" s="745"/>
      <c r="K460" s="745"/>
      <c r="L460" s="745"/>
      <c r="M460" s="745"/>
      <c r="N460" s="745"/>
      <c r="O460" s="745"/>
      <c r="P460" s="745"/>
      <c r="Q460" s="745"/>
      <c r="R460" s="745"/>
      <c r="S460" s="745"/>
      <c r="T460" s="745"/>
      <c r="U460" s="745"/>
      <c r="V460" s="745"/>
      <c r="W460" s="745"/>
      <c r="X460" s="745"/>
      <c r="Y460" s="745"/>
      <c r="Z460" s="745"/>
      <c r="AA460" s="745"/>
    </row>
    <row r="461" spans="1:27" s="909" customFormat="1">
      <c r="A461" s="756"/>
      <c r="B461" s="756"/>
      <c r="C461" s="745"/>
      <c r="D461" s="746"/>
      <c r="E461" s="745"/>
      <c r="F461" s="747"/>
      <c r="G461" s="908"/>
      <c r="H461" s="745"/>
      <c r="I461" s="745"/>
      <c r="J461" s="745"/>
      <c r="K461" s="745"/>
      <c r="L461" s="745"/>
      <c r="M461" s="745"/>
      <c r="N461" s="745"/>
      <c r="O461" s="745"/>
      <c r="P461" s="745"/>
      <c r="Q461" s="745"/>
      <c r="R461" s="745"/>
      <c r="S461" s="745"/>
      <c r="T461" s="745"/>
      <c r="U461" s="745"/>
      <c r="V461" s="745"/>
      <c r="W461" s="745"/>
      <c r="X461" s="745"/>
      <c r="Y461" s="745"/>
      <c r="Z461" s="745"/>
      <c r="AA461" s="745"/>
    </row>
    <row r="462" spans="1:27" s="909" customFormat="1">
      <c r="A462" s="756"/>
      <c r="B462" s="756"/>
      <c r="C462" s="745"/>
      <c r="D462" s="746"/>
      <c r="E462" s="745"/>
      <c r="F462" s="747"/>
      <c r="G462" s="908"/>
      <c r="H462" s="745"/>
      <c r="I462" s="745"/>
      <c r="J462" s="745"/>
      <c r="K462" s="745"/>
      <c r="L462" s="745"/>
      <c r="M462" s="745"/>
      <c r="N462" s="745"/>
      <c r="O462" s="745"/>
      <c r="P462" s="745"/>
      <c r="Q462" s="745"/>
      <c r="R462" s="745"/>
      <c r="S462" s="745"/>
      <c r="T462" s="745"/>
      <c r="U462" s="745"/>
      <c r="V462" s="745"/>
      <c r="W462" s="745"/>
      <c r="X462" s="745"/>
      <c r="Y462" s="745"/>
      <c r="Z462" s="745"/>
      <c r="AA462" s="745"/>
    </row>
    <row r="463" spans="1:27" s="909" customFormat="1">
      <c r="A463" s="756"/>
      <c r="B463" s="756"/>
      <c r="C463" s="745"/>
      <c r="D463" s="746"/>
      <c r="E463" s="745"/>
      <c r="F463" s="747"/>
      <c r="G463" s="908"/>
      <c r="H463" s="745"/>
      <c r="I463" s="745"/>
      <c r="J463" s="745"/>
      <c r="K463" s="745"/>
      <c r="L463" s="745"/>
      <c r="M463" s="745"/>
      <c r="N463" s="745"/>
      <c r="O463" s="745"/>
      <c r="P463" s="745"/>
      <c r="Q463" s="745"/>
      <c r="R463" s="745"/>
      <c r="S463" s="745"/>
      <c r="T463" s="745"/>
      <c r="U463" s="745"/>
      <c r="V463" s="745"/>
      <c r="W463" s="745"/>
      <c r="X463" s="745"/>
      <c r="Y463" s="745"/>
      <c r="Z463" s="745"/>
      <c r="AA463" s="745"/>
    </row>
    <row r="464" spans="1:27" s="909" customFormat="1">
      <c r="A464" s="756"/>
      <c r="B464" s="756"/>
      <c r="C464" s="745"/>
      <c r="D464" s="746"/>
      <c r="E464" s="745"/>
      <c r="F464" s="747"/>
      <c r="G464" s="908"/>
      <c r="H464" s="745"/>
      <c r="I464" s="745"/>
      <c r="J464" s="745"/>
      <c r="K464" s="745"/>
      <c r="L464" s="745"/>
      <c r="M464" s="745"/>
      <c r="N464" s="745"/>
      <c r="O464" s="745"/>
      <c r="P464" s="745"/>
      <c r="Q464" s="745"/>
      <c r="R464" s="745"/>
      <c r="S464" s="745"/>
      <c r="T464" s="745"/>
      <c r="U464" s="745"/>
      <c r="V464" s="745"/>
      <c r="W464" s="745"/>
      <c r="X464" s="745"/>
      <c r="Y464" s="745"/>
      <c r="Z464" s="745"/>
      <c r="AA464" s="745"/>
    </row>
    <row r="465" spans="1:27" s="909" customFormat="1">
      <c r="A465" s="756"/>
      <c r="B465" s="756"/>
      <c r="C465" s="745"/>
      <c r="D465" s="746"/>
      <c r="E465" s="745"/>
      <c r="F465" s="747"/>
      <c r="G465" s="908"/>
      <c r="H465" s="745"/>
      <c r="I465" s="745"/>
      <c r="J465" s="745"/>
      <c r="K465" s="745"/>
      <c r="L465" s="745"/>
      <c r="M465" s="745"/>
      <c r="N465" s="745"/>
      <c r="O465" s="745"/>
      <c r="P465" s="745"/>
      <c r="Q465" s="745"/>
      <c r="R465" s="745"/>
      <c r="S465" s="745"/>
      <c r="T465" s="745"/>
      <c r="U465" s="745"/>
      <c r="V465" s="745"/>
      <c r="W465" s="745"/>
      <c r="X465" s="745"/>
      <c r="Y465" s="745"/>
      <c r="Z465" s="745"/>
      <c r="AA465" s="745"/>
    </row>
    <row r="466" spans="1:27" s="909" customFormat="1">
      <c r="A466" s="756"/>
      <c r="B466" s="756"/>
      <c r="C466" s="745"/>
      <c r="D466" s="746"/>
      <c r="E466" s="745"/>
      <c r="F466" s="747"/>
      <c r="G466" s="908"/>
      <c r="H466" s="745"/>
      <c r="I466" s="745"/>
      <c r="J466" s="745"/>
      <c r="K466" s="745"/>
      <c r="L466" s="745"/>
      <c r="M466" s="745"/>
      <c r="N466" s="745"/>
      <c r="O466" s="745"/>
      <c r="P466" s="745"/>
      <c r="Q466" s="745"/>
      <c r="R466" s="745"/>
      <c r="S466" s="745"/>
      <c r="T466" s="745"/>
      <c r="U466" s="745"/>
      <c r="V466" s="745"/>
      <c r="W466" s="745"/>
      <c r="X466" s="745"/>
      <c r="Y466" s="745"/>
      <c r="Z466" s="745"/>
      <c r="AA466" s="745"/>
    </row>
    <row r="467" spans="1:27" s="909" customFormat="1">
      <c r="A467" s="756"/>
      <c r="B467" s="756"/>
      <c r="C467" s="745"/>
      <c r="D467" s="746"/>
      <c r="E467" s="745"/>
      <c r="F467" s="747"/>
      <c r="G467" s="908"/>
      <c r="H467" s="745"/>
      <c r="I467" s="745"/>
      <c r="J467" s="745"/>
      <c r="K467" s="745"/>
      <c r="L467" s="745"/>
      <c r="M467" s="745"/>
      <c r="N467" s="745"/>
      <c r="O467" s="745"/>
      <c r="P467" s="745"/>
      <c r="Q467" s="745"/>
      <c r="R467" s="745"/>
      <c r="S467" s="745"/>
      <c r="T467" s="745"/>
      <c r="U467" s="745"/>
      <c r="V467" s="745"/>
      <c r="W467" s="745"/>
      <c r="X467" s="745"/>
      <c r="Y467" s="745"/>
      <c r="Z467" s="745"/>
      <c r="AA467" s="745"/>
    </row>
    <row r="468" spans="1:27" s="909" customFormat="1">
      <c r="A468" s="756"/>
      <c r="B468" s="756"/>
      <c r="C468" s="745"/>
      <c r="D468" s="746"/>
      <c r="E468" s="745"/>
      <c r="F468" s="747"/>
      <c r="G468" s="908"/>
      <c r="H468" s="745"/>
      <c r="I468" s="745"/>
      <c r="J468" s="745"/>
      <c r="K468" s="745"/>
      <c r="L468" s="745"/>
      <c r="M468" s="745"/>
      <c r="N468" s="745"/>
      <c r="O468" s="745"/>
      <c r="P468" s="745"/>
      <c r="Q468" s="745"/>
      <c r="R468" s="745"/>
      <c r="S468" s="745"/>
      <c r="T468" s="745"/>
      <c r="U468" s="745"/>
      <c r="V468" s="745"/>
      <c r="W468" s="745"/>
      <c r="X468" s="745"/>
      <c r="Y468" s="745"/>
      <c r="Z468" s="745"/>
      <c r="AA468" s="745"/>
    </row>
    <row r="469" spans="1:27" s="909" customFormat="1">
      <c r="A469" s="756"/>
      <c r="B469" s="756"/>
      <c r="C469" s="745"/>
      <c r="D469" s="746"/>
      <c r="E469" s="745"/>
      <c r="F469" s="747"/>
      <c r="G469" s="908"/>
      <c r="H469" s="745"/>
      <c r="I469" s="745"/>
      <c r="J469" s="745"/>
      <c r="K469" s="74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745"/>
      <c r="Y469" s="745"/>
      <c r="Z469" s="745"/>
      <c r="AA469" s="745"/>
    </row>
    <row r="470" spans="1:27" s="909" customFormat="1">
      <c r="A470" s="756"/>
      <c r="B470" s="756"/>
      <c r="C470" s="745"/>
      <c r="D470" s="746"/>
      <c r="E470" s="745"/>
      <c r="F470" s="747"/>
      <c r="G470" s="908"/>
      <c r="H470" s="745"/>
      <c r="I470" s="745"/>
      <c r="J470" s="745"/>
      <c r="K470" s="74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745"/>
      <c r="Y470" s="745"/>
      <c r="Z470" s="745"/>
      <c r="AA470" s="745"/>
    </row>
    <row r="471" spans="1:27" s="909" customFormat="1">
      <c r="A471" s="756"/>
      <c r="B471" s="756"/>
      <c r="C471" s="745"/>
      <c r="D471" s="746"/>
      <c r="E471" s="745"/>
      <c r="F471" s="747"/>
      <c r="G471" s="908"/>
      <c r="H471" s="745"/>
      <c r="I471" s="745"/>
      <c r="J471" s="745"/>
      <c r="K471" s="74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45"/>
      <c r="Y471" s="745"/>
      <c r="Z471" s="745"/>
      <c r="AA471" s="745"/>
    </row>
    <row r="472" spans="1:27" s="909" customFormat="1">
      <c r="A472" s="756"/>
      <c r="B472" s="756"/>
      <c r="C472" s="745"/>
      <c r="D472" s="746"/>
      <c r="E472" s="745"/>
      <c r="F472" s="747"/>
      <c r="G472" s="908"/>
      <c r="H472" s="745"/>
      <c r="I472" s="745"/>
      <c r="J472" s="745"/>
      <c r="K472" s="74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745"/>
      <c r="Y472" s="745"/>
      <c r="Z472" s="745"/>
      <c r="AA472" s="745"/>
    </row>
    <row r="473" spans="1:27" s="909" customFormat="1">
      <c r="A473" s="756"/>
      <c r="B473" s="756"/>
      <c r="C473" s="745"/>
      <c r="D473" s="746"/>
      <c r="E473" s="745"/>
      <c r="F473" s="747"/>
      <c r="G473" s="908"/>
      <c r="H473" s="745"/>
      <c r="I473" s="745"/>
      <c r="J473" s="745"/>
      <c r="K473" s="74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745"/>
      <c r="Y473" s="745"/>
      <c r="Z473" s="745"/>
      <c r="AA473" s="745"/>
    </row>
    <row r="474" spans="1:27" s="909" customFormat="1">
      <c r="A474" s="756"/>
      <c r="B474" s="756"/>
      <c r="C474" s="745"/>
      <c r="D474" s="746"/>
      <c r="E474" s="745"/>
      <c r="F474" s="747"/>
      <c r="G474" s="908"/>
      <c r="H474" s="745"/>
      <c r="I474" s="745"/>
      <c r="J474" s="745"/>
      <c r="K474" s="74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745"/>
      <c r="Y474" s="745"/>
      <c r="Z474" s="745"/>
      <c r="AA474" s="745"/>
    </row>
    <row r="475" spans="1:27" s="909" customFormat="1">
      <c r="A475" s="756"/>
      <c r="B475" s="756"/>
      <c r="C475" s="745"/>
      <c r="D475" s="746"/>
      <c r="E475" s="745"/>
      <c r="F475" s="747"/>
      <c r="G475" s="908"/>
      <c r="H475" s="745"/>
      <c r="I475" s="745"/>
      <c r="J475" s="745"/>
      <c r="K475" s="745"/>
      <c r="L475" s="745"/>
      <c r="M475" s="745"/>
      <c r="N475" s="745"/>
      <c r="O475" s="745"/>
      <c r="P475" s="745"/>
      <c r="Q475" s="745"/>
      <c r="R475" s="745"/>
      <c r="S475" s="745"/>
      <c r="T475" s="745"/>
      <c r="U475" s="745"/>
      <c r="V475" s="745"/>
      <c r="W475" s="745"/>
      <c r="X475" s="745"/>
      <c r="Y475" s="745"/>
      <c r="Z475" s="745"/>
      <c r="AA475" s="745"/>
    </row>
    <row r="476" spans="1:27" s="909" customFormat="1">
      <c r="A476" s="756"/>
      <c r="B476" s="756"/>
      <c r="C476" s="745"/>
      <c r="D476" s="746"/>
      <c r="E476" s="745"/>
      <c r="F476" s="747"/>
      <c r="G476" s="908"/>
      <c r="H476" s="745"/>
      <c r="I476" s="745"/>
      <c r="J476" s="745"/>
      <c r="K476" s="745"/>
      <c r="L476" s="745"/>
      <c r="M476" s="745"/>
      <c r="N476" s="745"/>
      <c r="O476" s="745"/>
      <c r="P476" s="745"/>
      <c r="Q476" s="745"/>
      <c r="R476" s="745"/>
      <c r="S476" s="745"/>
      <c r="T476" s="745"/>
      <c r="U476" s="745"/>
      <c r="V476" s="745"/>
      <c r="W476" s="745"/>
      <c r="X476" s="745"/>
      <c r="Y476" s="745"/>
      <c r="Z476" s="745"/>
      <c r="AA476" s="745"/>
    </row>
    <row r="477" spans="1:27" s="909" customFormat="1">
      <c r="A477" s="756"/>
      <c r="B477" s="756"/>
      <c r="C477" s="745"/>
      <c r="D477" s="746"/>
      <c r="E477" s="745"/>
      <c r="F477" s="747"/>
      <c r="G477" s="908"/>
      <c r="H477" s="745"/>
      <c r="I477" s="745"/>
      <c r="J477" s="745"/>
      <c r="K477" s="745"/>
      <c r="L477" s="745"/>
      <c r="M477" s="745"/>
      <c r="N477" s="745"/>
      <c r="O477" s="745"/>
      <c r="P477" s="745"/>
      <c r="Q477" s="745"/>
      <c r="R477" s="745"/>
      <c r="S477" s="745"/>
      <c r="T477" s="745"/>
      <c r="U477" s="745"/>
      <c r="V477" s="745"/>
      <c r="W477" s="745"/>
      <c r="X477" s="745"/>
      <c r="Y477" s="745"/>
      <c r="Z477" s="745"/>
      <c r="AA477" s="745"/>
    </row>
    <row r="478" spans="1:27" s="909" customFormat="1">
      <c r="A478" s="756"/>
      <c r="B478" s="756"/>
      <c r="C478" s="745"/>
      <c r="D478" s="746"/>
      <c r="E478" s="745"/>
      <c r="F478" s="747"/>
      <c r="G478" s="908"/>
      <c r="H478" s="745"/>
      <c r="I478" s="745"/>
      <c r="J478" s="745"/>
      <c r="K478" s="745"/>
      <c r="L478" s="745"/>
      <c r="M478" s="745"/>
      <c r="N478" s="745"/>
      <c r="O478" s="745"/>
      <c r="P478" s="745"/>
      <c r="Q478" s="745"/>
      <c r="R478" s="745"/>
      <c r="S478" s="745"/>
      <c r="T478" s="745"/>
      <c r="U478" s="745"/>
      <c r="V478" s="745"/>
      <c r="W478" s="745"/>
      <c r="X478" s="745"/>
      <c r="Y478" s="745"/>
      <c r="Z478" s="745"/>
      <c r="AA478" s="745"/>
    </row>
    <row r="479" spans="1:27" s="909" customFormat="1">
      <c r="A479" s="756"/>
      <c r="B479" s="756"/>
      <c r="C479" s="745"/>
      <c r="D479" s="746"/>
      <c r="E479" s="745"/>
      <c r="F479" s="747"/>
      <c r="G479" s="908"/>
      <c r="H479" s="745"/>
      <c r="I479" s="745"/>
      <c r="J479" s="745"/>
      <c r="K479" s="745"/>
      <c r="L479" s="745"/>
      <c r="M479" s="745"/>
      <c r="N479" s="745"/>
      <c r="O479" s="745"/>
      <c r="P479" s="745"/>
      <c r="Q479" s="745"/>
      <c r="R479" s="745"/>
      <c r="S479" s="745"/>
      <c r="T479" s="745"/>
      <c r="U479" s="745"/>
      <c r="V479" s="745"/>
      <c r="W479" s="745"/>
      <c r="X479" s="745"/>
      <c r="Y479" s="745"/>
      <c r="Z479" s="745"/>
      <c r="AA479" s="745"/>
    </row>
    <row r="480" spans="1:27" s="909" customFormat="1">
      <c r="A480" s="756"/>
      <c r="B480" s="756"/>
      <c r="C480" s="745"/>
      <c r="D480" s="746"/>
      <c r="E480" s="745"/>
      <c r="F480" s="747"/>
      <c r="G480" s="908"/>
      <c r="H480" s="745"/>
      <c r="I480" s="745"/>
      <c r="J480" s="745"/>
      <c r="K480" s="745"/>
      <c r="L480" s="745"/>
      <c r="M480" s="745"/>
      <c r="N480" s="745"/>
      <c r="O480" s="745"/>
      <c r="P480" s="745"/>
      <c r="Q480" s="745"/>
      <c r="R480" s="745"/>
      <c r="S480" s="745"/>
      <c r="T480" s="745"/>
      <c r="U480" s="745"/>
      <c r="V480" s="745"/>
      <c r="W480" s="745"/>
      <c r="X480" s="745"/>
      <c r="Y480" s="745"/>
      <c r="Z480" s="745"/>
      <c r="AA480" s="745"/>
    </row>
    <row r="481" spans="1:27" s="909" customFormat="1">
      <c r="A481" s="756"/>
      <c r="B481" s="756"/>
      <c r="C481" s="745"/>
      <c r="D481" s="746"/>
      <c r="E481" s="745"/>
      <c r="F481" s="747"/>
      <c r="G481" s="908"/>
      <c r="H481" s="745"/>
      <c r="I481" s="745"/>
      <c r="J481" s="745"/>
      <c r="K481" s="745"/>
      <c r="L481" s="745"/>
      <c r="M481" s="745"/>
      <c r="N481" s="745"/>
      <c r="O481" s="745"/>
      <c r="P481" s="745"/>
      <c r="Q481" s="745"/>
      <c r="R481" s="745"/>
      <c r="S481" s="745"/>
      <c r="T481" s="745"/>
      <c r="U481" s="745"/>
      <c r="V481" s="745"/>
      <c r="W481" s="745"/>
      <c r="X481" s="745"/>
      <c r="Y481" s="745"/>
      <c r="Z481" s="745"/>
      <c r="AA481" s="745"/>
    </row>
    <row r="482" spans="1:27" s="909" customFormat="1">
      <c r="A482" s="756"/>
      <c r="B482" s="756"/>
      <c r="C482" s="745"/>
      <c r="D482" s="746"/>
      <c r="E482" s="745"/>
      <c r="F482" s="747"/>
      <c r="G482" s="908"/>
      <c r="H482" s="745"/>
      <c r="I482" s="745"/>
      <c r="J482" s="745"/>
      <c r="K482" s="745"/>
      <c r="L482" s="745"/>
      <c r="M482" s="745"/>
      <c r="N482" s="745"/>
      <c r="O482" s="745"/>
      <c r="P482" s="745"/>
      <c r="Q482" s="745"/>
      <c r="R482" s="745"/>
      <c r="S482" s="745"/>
      <c r="T482" s="745"/>
      <c r="U482" s="745"/>
      <c r="V482" s="745"/>
      <c r="W482" s="745"/>
      <c r="X482" s="745"/>
      <c r="Y482" s="745"/>
      <c r="Z482" s="745"/>
      <c r="AA482" s="745"/>
    </row>
    <row r="483" spans="1:27" s="909" customFormat="1">
      <c r="A483" s="756"/>
      <c r="B483" s="756"/>
      <c r="C483" s="745"/>
      <c r="D483" s="746"/>
      <c r="E483" s="745"/>
      <c r="F483" s="747"/>
      <c r="G483" s="908"/>
      <c r="H483" s="745"/>
      <c r="I483" s="745"/>
      <c r="J483" s="745"/>
      <c r="K483" s="745"/>
      <c r="L483" s="745"/>
      <c r="M483" s="745"/>
      <c r="N483" s="745"/>
      <c r="O483" s="745"/>
      <c r="P483" s="745"/>
      <c r="Q483" s="745"/>
      <c r="R483" s="745"/>
      <c r="S483" s="745"/>
      <c r="T483" s="745"/>
      <c r="U483" s="745"/>
      <c r="V483" s="745"/>
      <c r="W483" s="745"/>
      <c r="X483" s="745"/>
      <c r="Y483" s="745"/>
      <c r="Z483" s="745"/>
      <c r="AA483" s="745"/>
    </row>
    <row r="484" spans="1:27" s="909" customFormat="1">
      <c r="A484" s="756"/>
      <c r="B484" s="756"/>
      <c r="C484" s="745"/>
      <c r="D484" s="746"/>
      <c r="E484" s="745"/>
      <c r="F484" s="747"/>
      <c r="G484" s="908"/>
      <c r="H484" s="745"/>
      <c r="I484" s="745"/>
      <c r="J484" s="745"/>
      <c r="K484" s="745"/>
      <c r="L484" s="745"/>
      <c r="M484" s="745"/>
      <c r="N484" s="745"/>
      <c r="O484" s="745"/>
      <c r="P484" s="745"/>
      <c r="Q484" s="745"/>
      <c r="R484" s="745"/>
      <c r="S484" s="745"/>
      <c r="T484" s="745"/>
      <c r="U484" s="745"/>
      <c r="V484" s="745"/>
      <c r="W484" s="745"/>
      <c r="X484" s="745"/>
      <c r="Y484" s="745"/>
      <c r="Z484" s="745"/>
      <c r="AA484" s="745"/>
    </row>
    <row r="485" spans="1:27" s="909" customFormat="1">
      <c r="A485" s="756"/>
      <c r="B485" s="756"/>
      <c r="C485" s="745"/>
      <c r="D485" s="746"/>
      <c r="E485" s="745"/>
      <c r="F485" s="747"/>
      <c r="G485" s="908"/>
      <c r="H485" s="745"/>
      <c r="I485" s="745"/>
      <c r="J485" s="745"/>
      <c r="K485" s="745"/>
      <c r="L485" s="745"/>
      <c r="M485" s="745"/>
      <c r="N485" s="745"/>
      <c r="O485" s="745"/>
      <c r="P485" s="745"/>
      <c r="Q485" s="745"/>
      <c r="R485" s="745"/>
      <c r="S485" s="745"/>
      <c r="T485" s="745"/>
      <c r="U485" s="745"/>
      <c r="V485" s="745"/>
      <c r="W485" s="745"/>
      <c r="X485" s="745"/>
      <c r="Y485" s="745"/>
      <c r="Z485" s="745"/>
      <c r="AA485" s="745"/>
    </row>
    <row r="486" spans="1:27" s="909" customFormat="1">
      <c r="A486" s="756"/>
      <c r="B486" s="756"/>
      <c r="C486" s="745"/>
      <c r="D486" s="746"/>
      <c r="E486" s="745"/>
      <c r="F486" s="747"/>
      <c r="G486" s="908"/>
      <c r="H486" s="745"/>
      <c r="I486" s="745"/>
      <c r="J486" s="745"/>
      <c r="K486" s="745"/>
      <c r="L486" s="745"/>
      <c r="M486" s="745"/>
      <c r="N486" s="745"/>
      <c r="O486" s="745"/>
      <c r="P486" s="745"/>
      <c r="Q486" s="745"/>
      <c r="R486" s="745"/>
      <c r="S486" s="745"/>
      <c r="T486" s="745"/>
      <c r="U486" s="745"/>
      <c r="V486" s="745"/>
      <c r="W486" s="745"/>
      <c r="X486" s="745"/>
      <c r="Y486" s="745"/>
      <c r="Z486" s="745"/>
      <c r="AA486" s="745"/>
    </row>
    <row r="487" spans="1:27" s="909" customFormat="1">
      <c r="A487" s="756"/>
      <c r="B487" s="756"/>
      <c r="C487" s="745"/>
      <c r="D487" s="746"/>
      <c r="E487" s="745"/>
      <c r="F487" s="747"/>
      <c r="G487" s="908"/>
      <c r="H487" s="745"/>
      <c r="I487" s="745"/>
      <c r="J487" s="745"/>
      <c r="K487" s="745"/>
      <c r="L487" s="745"/>
      <c r="M487" s="745"/>
      <c r="N487" s="745"/>
      <c r="O487" s="745"/>
      <c r="P487" s="745"/>
      <c r="Q487" s="745"/>
      <c r="R487" s="745"/>
      <c r="S487" s="745"/>
      <c r="T487" s="745"/>
      <c r="U487" s="745"/>
      <c r="V487" s="745"/>
      <c r="W487" s="745"/>
      <c r="X487" s="745"/>
      <c r="Y487" s="745"/>
      <c r="Z487" s="745"/>
      <c r="AA487" s="745"/>
    </row>
    <row r="488" spans="1:27" s="909" customFormat="1">
      <c r="A488" s="756"/>
      <c r="B488" s="756"/>
      <c r="C488" s="745"/>
      <c r="D488" s="746"/>
      <c r="E488" s="745"/>
      <c r="F488" s="747"/>
      <c r="G488" s="908"/>
      <c r="H488" s="745"/>
      <c r="I488" s="745"/>
      <c r="J488" s="745"/>
      <c r="K488" s="745"/>
      <c r="L488" s="745"/>
      <c r="M488" s="745"/>
      <c r="N488" s="745"/>
      <c r="O488" s="745"/>
      <c r="P488" s="745"/>
      <c r="Q488" s="745"/>
      <c r="R488" s="745"/>
      <c r="S488" s="745"/>
      <c r="T488" s="745"/>
      <c r="U488" s="745"/>
      <c r="V488" s="745"/>
      <c r="W488" s="745"/>
      <c r="X488" s="745"/>
      <c r="Y488" s="745"/>
      <c r="Z488" s="745"/>
      <c r="AA488" s="745"/>
    </row>
    <row r="489" spans="1:27" s="909" customFormat="1">
      <c r="A489" s="756"/>
      <c r="B489" s="756"/>
      <c r="C489" s="745"/>
      <c r="D489" s="746"/>
      <c r="E489" s="745"/>
      <c r="F489" s="747"/>
      <c r="G489" s="908"/>
      <c r="H489" s="745"/>
      <c r="I489" s="745"/>
      <c r="J489" s="745"/>
      <c r="K489" s="745"/>
      <c r="L489" s="745"/>
      <c r="M489" s="745"/>
      <c r="N489" s="745"/>
      <c r="O489" s="745"/>
      <c r="P489" s="745"/>
      <c r="Q489" s="745"/>
      <c r="R489" s="745"/>
      <c r="S489" s="745"/>
      <c r="T489" s="745"/>
      <c r="U489" s="745"/>
      <c r="V489" s="745"/>
      <c r="W489" s="745"/>
      <c r="X489" s="745"/>
      <c r="Y489" s="745"/>
      <c r="Z489" s="745"/>
      <c r="AA489" s="745"/>
    </row>
    <row r="490" spans="1:27" s="909" customFormat="1">
      <c r="A490" s="756"/>
      <c r="B490" s="756"/>
      <c r="C490" s="745"/>
      <c r="D490" s="746"/>
      <c r="E490" s="745"/>
      <c r="F490" s="747"/>
      <c r="G490" s="908"/>
      <c r="H490" s="745"/>
      <c r="I490" s="745"/>
      <c r="J490" s="745"/>
      <c r="K490" s="745"/>
      <c r="L490" s="745"/>
      <c r="M490" s="745"/>
      <c r="N490" s="745"/>
      <c r="O490" s="745"/>
      <c r="P490" s="745"/>
      <c r="Q490" s="745"/>
      <c r="R490" s="745"/>
      <c r="S490" s="745"/>
      <c r="T490" s="745"/>
      <c r="U490" s="745"/>
      <c r="V490" s="745"/>
      <c r="W490" s="745"/>
      <c r="X490" s="745"/>
      <c r="Y490" s="745"/>
      <c r="Z490" s="745"/>
      <c r="AA490" s="745"/>
    </row>
    <row r="491" spans="1:27" s="909" customFormat="1">
      <c r="A491" s="756"/>
      <c r="B491" s="756"/>
      <c r="C491" s="745"/>
      <c r="D491" s="746"/>
      <c r="E491" s="745"/>
      <c r="F491" s="747"/>
      <c r="G491" s="908"/>
      <c r="H491" s="745"/>
      <c r="I491" s="745"/>
      <c r="J491" s="745"/>
      <c r="K491" s="745"/>
      <c r="L491" s="745"/>
      <c r="M491" s="745"/>
      <c r="N491" s="745"/>
      <c r="O491" s="745"/>
      <c r="P491" s="745"/>
      <c r="Q491" s="745"/>
      <c r="R491" s="745"/>
      <c r="S491" s="745"/>
      <c r="T491" s="745"/>
      <c r="U491" s="745"/>
      <c r="V491" s="745"/>
      <c r="W491" s="745"/>
      <c r="X491" s="745"/>
      <c r="Y491" s="745"/>
      <c r="Z491" s="745"/>
      <c r="AA491" s="745"/>
    </row>
    <row r="492" spans="1:27" s="909" customFormat="1">
      <c r="A492" s="756"/>
      <c r="B492" s="756"/>
      <c r="C492" s="745"/>
      <c r="D492" s="746"/>
      <c r="E492" s="745"/>
      <c r="F492" s="747"/>
      <c r="G492" s="908"/>
      <c r="H492" s="745"/>
      <c r="I492" s="745"/>
      <c r="J492" s="745"/>
      <c r="K492" s="745"/>
      <c r="L492" s="745"/>
      <c r="M492" s="745"/>
      <c r="N492" s="745"/>
      <c r="O492" s="745"/>
      <c r="P492" s="745"/>
      <c r="Q492" s="745"/>
      <c r="R492" s="745"/>
      <c r="S492" s="745"/>
      <c r="T492" s="745"/>
      <c r="U492" s="745"/>
      <c r="V492" s="745"/>
      <c r="W492" s="745"/>
      <c r="X492" s="745"/>
      <c r="Y492" s="745"/>
      <c r="Z492" s="745"/>
      <c r="AA492" s="745"/>
    </row>
    <row r="493" spans="1:27" s="909" customFormat="1">
      <c r="A493" s="756"/>
      <c r="B493" s="756"/>
      <c r="C493" s="745"/>
      <c r="D493" s="746"/>
      <c r="E493" s="745"/>
      <c r="F493" s="747"/>
      <c r="G493" s="908"/>
      <c r="H493" s="745"/>
      <c r="I493" s="745"/>
      <c r="J493" s="745"/>
      <c r="K493" s="745"/>
      <c r="L493" s="745"/>
      <c r="M493" s="745"/>
      <c r="N493" s="745"/>
      <c r="O493" s="745"/>
      <c r="P493" s="745"/>
      <c r="Q493" s="745"/>
      <c r="R493" s="745"/>
      <c r="S493" s="745"/>
      <c r="T493" s="745"/>
      <c r="U493" s="745"/>
      <c r="V493" s="745"/>
      <c r="W493" s="745"/>
      <c r="X493" s="745"/>
      <c r="Y493" s="745"/>
      <c r="Z493" s="745"/>
      <c r="AA493" s="745"/>
    </row>
    <row r="494" spans="1:27" s="909" customFormat="1">
      <c r="A494" s="756"/>
      <c r="B494" s="756"/>
      <c r="C494" s="745"/>
      <c r="D494" s="746"/>
      <c r="E494" s="745"/>
      <c r="F494" s="747"/>
      <c r="G494" s="908"/>
      <c r="H494" s="745"/>
      <c r="I494" s="745"/>
      <c r="J494" s="745"/>
      <c r="K494" s="745"/>
      <c r="L494" s="745"/>
      <c r="M494" s="745"/>
      <c r="N494" s="745"/>
      <c r="O494" s="745"/>
      <c r="P494" s="745"/>
      <c r="Q494" s="745"/>
      <c r="R494" s="745"/>
      <c r="S494" s="745"/>
      <c r="T494" s="745"/>
      <c r="U494" s="745"/>
      <c r="V494" s="745"/>
      <c r="W494" s="745"/>
      <c r="X494" s="745"/>
      <c r="Y494" s="745"/>
      <c r="Z494" s="745"/>
      <c r="AA494" s="745"/>
    </row>
    <row r="495" spans="1:27" s="909" customFormat="1">
      <c r="A495" s="756"/>
      <c r="B495" s="756"/>
      <c r="C495" s="745"/>
      <c r="D495" s="746"/>
      <c r="E495" s="745"/>
      <c r="F495" s="747"/>
      <c r="G495" s="908"/>
      <c r="H495" s="745"/>
      <c r="I495" s="745"/>
      <c r="J495" s="745"/>
      <c r="K495" s="745"/>
      <c r="L495" s="745"/>
      <c r="M495" s="745"/>
      <c r="N495" s="745"/>
      <c r="O495" s="745"/>
      <c r="P495" s="745"/>
      <c r="Q495" s="745"/>
      <c r="R495" s="745"/>
      <c r="S495" s="745"/>
      <c r="T495" s="745"/>
      <c r="U495" s="745"/>
      <c r="V495" s="745"/>
      <c r="W495" s="745"/>
      <c r="X495" s="745"/>
      <c r="Y495" s="745"/>
      <c r="Z495" s="745"/>
      <c r="AA495" s="745"/>
    </row>
    <row r="496" spans="1:27" s="909" customFormat="1">
      <c r="A496" s="756"/>
      <c r="B496" s="756"/>
      <c r="C496" s="745"/>
      <c r="D496" s="746"/>
      <c r="E496" s="745"/>
      <c r="F496" s="747"/>
      <c r="G496" s="908"/>
      <c r="H496" s="745"/>
      <c r="I496" s="745"/>
      <c r="J496" s="745"/>
      <c r="K496" s="745"/>
      <c r="L496" s="745"/>
      <c r="M496" s="745"/>
      <c r="N496" s="745"/>
      <c r="O496" s="745"/>
      <c r="P496" s="745"/>
      <c r="Q496" s="745"/>
      <c r="R496" s="745"/>
      <c r="S496" s="745"/>
      <c r="T496" s="745"/>
      <c r="U496" s="745"/>
      <c r="V496" s="745"/>
      <c r="W496" s="745"/>
      <c r="X496" s="745"/>
      <c r="Y496" s="745"/>
      <c r="Z496" s="745"/>
      <c r="AA496" s="745"/>
    </row>
    <row r="497" spans="1:27" s="909" customFormat="1">
      <c r="A497" s="756"/>
      <c r="B497" s="756"/>
      <c r="C497" s="745"/>
      <c r="D497" s="746"/>
      <c r="E497" s="745"/>
      <c r="F497" s="747"/>
      <c r="G497" s="908"/>
      <c r="H497" s="745"/>
      <c r="I497" s="745"/>
      <c r="J497" s="745"/>
      <c r="K497" s="745"/>
      <c r="L497" s="745"/>
      <c r="M497" s="745"/>
      <c r="N497" s="745"/>
      <c r="O497" s="745"/>
      <c r="P497" s="745"/>
      <c r="Q497" s="745"/>
      <c r="R497" s="745"/>
      <c r="S497" s="745"/>
      <c r="T497" s="745"/>
      <c r="U497" s="745"/>
      <c r="V497" s="745"/>
      <c r="W497" s="745"/>
      <c r="X497" s="745"/>
      <c r="Y497" s="745"/>
      <c r="Z497" s="745"/>
      <c r="AA497" s="745"/>
    </row>
    <row r="498" spans="1:27" s="909" customFormat="1">
      <c r="A498" s="756"/>
      <c r="B498" s="756"/>
      <c r="C498" s="745"/>
      <c r="D498" s="746"/>
      <c r="E498" s="745"/>
      <c r="F498" s="747"/>
      <c r="G498" s="908"/>
      <c r="H498" s="745"/>
      <c r="I498" s="745"/>
      <c r="J498" s="745"/>
      <c r="K498" s="745"/>
      <c r="L498" s="745"/>
      <c r="M498" s="745"/>
      <c r="N498" s="745"/>
      <c r="O498" s="745"/>
      <c r="P498" s="745"/>
      <c r="Q498" s="745"/>
      <c r="R498" s="745"/>
      <c r="S498" s="745"/>
      <c r="T498" s="745"/>
      <c r="U498" s="745"/>
      <c r="V498" s="745"/>
      <c r="W498" s="745"/>
      <c r="X498" s="745"/>
      <c r="Y498" s="745"/>
      <c r="Z498" s="745"/>
      <c r="AA498" s="745"/>
    </row>
    <row r="499" spans="1:27" s="909" customFormat="1">
      <c r="A499" s="756"/>
      <c r="B499" s="756"/>
      <c r="C499" s="745"/>
      <c r="D499" s="746"/>
      <c r="E499" s="745"/>
      <c r="F499" s="747"/>
      <c r="G499" s="908"/>
      <c r="H499" s="745"/>
      <c r="I499" s="745"/>
      <c r="J499" s="745"/>
      <c r="K499" s="745"/>
      <c r="L499" s="745"/>
      <c r="M499" s="745"/>
      <c r="N499" s="745"/>
      <c r="O499" s="745"/>
      <c r="P499" s="745"/>
      <c r="Q499" s="745"/>
      <c r="R499" s="745"/>
      <c r="S499" s="745"/>
      <c r="T499" s="745"/>
      <c r="U499" s="745"/>
      <c r="V499" s="745"/>
      <c r="W499" s="745"/>
      <c r="X499" s="745"/>
      <c r="Y499" s="745"/>
      <c r="Z499" s="745"/>
      <c r="AA499" s="745"/>
    </row>
    <row r="500" spans="1:27" s="909" customFormat="1">
      <c r="A500" s="756"/>
      <c r="B500" s="756"/>
      <c r="C500" s="745"/>
      <c r="D500" s="746"/>
      <c r="E500" s="745"/>
      <c r="F500" s="747"/>
      <c r="G500" s="908"/>
      <c r="H500" s="745"/>
      <c r="I500" s="745"/>
      <c r="J500" s="745"/>
      <c r="K500" s="745"/>
      <c r="L500" s="745"/>
      <c r="M500" s="745"/>
      <c r="N500" s="745"/>
      <c r="O500" s="745"/>
      <c r="P500" s="745"/>
      <c r="Q500" s="745"/>
      <c r="R500" s="745"/>
      <c r="S500" s="745"/>
      <c r="T500" s="745"/>
      <c r="U500" s="745"/>
      <c r="V500" s="745"/>
      <c r="W500" s="745"/>
      <c r="X500" s="745"/>
      <c r="Y500" s="745"/>
      <c r="Z500" s="745"/>
      <c r="AA500" s="745"/>
    </row>
    <row r="501" spans="1:27" s="909" customFormat="1">
      <c r="A501" s="756"/>
      <c r="B501" s="756"/>
      <c r="C501" s="745"/>
      <c r="D501" s="746"/>
      <c r="E501" s="745"/>
      <c r="F501" s="747"/>
      <c r="G501" s="908"/>
      <c r="H501" s="745"/>
      <c r="I501" s="745"/>
      <c r="J501" s="745"/>
      <c r="K501" s="745"/>
      <c r="L501" s="745"/>
      <c r="M501" s="745"/>
      <c r="N501" s="745"/>
      <c r="O501" s="745"/>
      <c r="P501" s="745"/>
      <c r="Q501" s="745"/>
      <c r="R501" s="745"/>
      <c r="S501" s="745"/>
      <c r="T501" s="745"/>
      <c r="U501" s="745"/>
      <c r="V501" s="745"/>
      <c r="W501" s="745"/>
      <c r="X501" s="745"/>
      <c r="Y501" s="745"/>
      <c r="Z501" s="745"/>
      <c r="AA501" s="745"/>
    </row>
    <row r="502" spans="1:27" s="909" customFormat="1">
      <c r="A502" s="756"/>
      <c r="B502" s="756"/>
      <c r="C502" s="745"/>
      <c r="D502" s="746"/>
      <c r="E502" s="745"/>
      <c r="F502" s="747"/>
      <c r="G502" s="908"/>
      <c r="H502" s="745"/>
      <c r="I502" s="745"/>
      <c r="J502" s="745"/>
      <c r="K502" s="745"/>
      <c r="L502" s="745"/>
      <c r="M502" s="745"/>
      <c r="N502" s="745"/>
      <c r="O502" s="745"/>
      <c r="P502" s="745"/>
      <c r="Q502" s="745"/>
      <c r="R502" s="745"/>
      <c r="S502" s="745"/>
      <c r="T502" s="745"/>
      <c r="U502" s="745"/>
      <c r="V502" s="745"/>
      <c r="W502" s="745"/>
      <c r="X502" s="745"/>
      <c r="Y502" s="745"/>
      <c r="Z502" s="745"/>
      <c r="AA502" s="745"/>
    </row>
    <row r="503" spans="1:27" s="909" customFormat="1">
      <c r="A503" s="756"/>
      <c r="B503" s="756"/>
      <c r="C503" s="745"/>
      <c r="D503" s="746"/>
      <c r="E503" s="745"/>
      <c r="F503" s="747"/>
      <c r="G503" s="908"/>
      <c r="H503" s="745"/>
      <c r="I503" s="745"/>
      <c r="J503" s="745"/>
      <c r="K503" s="745"/>
      <c r="L503" s="745"/>
      <c r="M503" s="745"/>
      <c r="N503" s="745"/>
      <c r="O503" s="745"/>
      <c r="P503" s="745"/>
      <c r="Q503" s="745"/>
      <c r="R503" s="745"/>
      <c r="S503" s="745"/>
      <c r="T503" s="745"/>
      <c r="U503" s="745"/>
      <c r="V503" s="745"/>
      <c r="W503" s="745"/>
      <c r="X503" s="745"/>
      <c r="Y503" s="745"/>
      <c r="Z503" s="745"/>
      <c r="AA503" s="745"/>
    </row>
    <row r="504" spans="1:27" s="909" customFormat="1">
      <c r="A504" s="756"/>
      <c r="B504" s="756"/>
      <c r="C504" s="745"/>
      <c r="D504" s="746"/>
      <c r="E504" s="745"/>
      <c r="F504" s="747"/>
      <c r="G504" s="908"/>
      <c r="H504" s="745"/>
      <c r="I504" s="745"/>
      <c r="J504" s="745"/>
      <c r="K504" s="745"/>
      <c r="L504" s="745"/>
      <c r="M504" s="745"/>
      <c r="N504" s="745"/>
      <c r="O504" s="745"/>
      <c r="P504" s="745"/>
      <c r="Q504" s="745"/>
      <c r="R504" s="745"/>
      <c r="S504" s="745"/>
      <c r="T504" s="745"/>
      <c r="U504" s="745"/>
      <c r="V504" s="745"/>
      <c r="W504" s="745"/>
      <c r="X504" s="745"/>
      <c r="Y504" s="745"/>
      <c r="Z504" s="745"/>
      <c r="AA504" s="745"/>
    </row>
    <row r="505" spans="1:27" s="909" customFormat="1">
      <c r="A505" s="756"/>
      <c r="B505" s="756"/>
      <c r="C505" s="745"/>
      <c r="D505" s="746"/>
      <c r="E505" s="745"/>
      <c r="F505" s="747"/>
      <c r="G505" s="908"/>
      <c r="H505" s="745"/>
      <c r="I505" s="745"/>
      <c r="J505" s="745"/>
      <c r="K505" s="745"/>
      <c r="L505" s="745"/>
      <c r="M505" s="745"/>
      <c r="N505" s="745"/>
      <c r="O505" s="745"/>
      <c r="P505" s="745"/>
      <c r="Q505" s="745"/>
      <c r="R505" s="745"/>
      <c r="S505" s="745"/>
      <c r="T505" s="745"/>
      <c r="U505" s="745"/>
      <c r="V505" s="745"/>
      <c r="W505" s="745"/>
      <c r="X505" s="745"/>
      <c r="Y505" s="745"/>
      <c r="Z505" s="745"/>
      <c r="AA505" s="745"/>
    </row>
    <row r="506" spans="1:27" s="909" customFormat="1">
      <c r="A506" s="756"/>
      <c r="B506" s="756"/>
      <c r="C506" s="745"/>
      <c r="D506" s="746"/>
      <c r="E506" s="745"/>
      <c r="F506" s="747"/>
      <c r="G506" s="908"/>
      <c r="H506" s="745"/>
      <c r="I506" s="745"/>
      <c r="J506" s="745"/>
      <c r="K506" s="745"/>
      <c r="L506" s="745"/>
      <c r="M506" s="745"/>
      <c r="N506" s="745"/>
      <c r="O506" s="745"/>
      <c r="P506" s="745"/>
      <c r="Q506" s="745"/>
      <c r="R506" s="745"/>
      <c r="S506" s="745"/>
      <c r="T506" s="745"/>
      <c r="U506" s="745"/>
      <c r="V506" s="745"/>
      <c r="W506" s="745"/>
      <c r="X506" s="745"/>
      <c r="Y506" s="745"/>
      <c r="Z506" s="745"/>
      <c r="AA506" s="745"/>
    </row>
    <row r="507" spans="1:27" s="909" customFormat="1">
      <c r="A507" s="756"/>
      <c r="B507" s="756"/>
      <c r="C507" s="745"/>
      <c r="D507" s="746"/>
      <c r="E507" s="745"/>
      <c r="F507" s="747"/>
      <c r="G507" s="908"/>
      <c r="H507" s="745"/>
      <c r="I507" s="745"/>
      <c r="J507" s="745"/>
      <c r="K507" s="745"/>
      <c r="L507" s="745"/>
      <c r="M507" s="745"/>
      <c r="N507" s="745"/>
      <c r="O507" s="745"/>
      <c r="P507" s="745"/>
      <c r="Q507" s="745"/>
      <c r="R507" s="745"/>
      <c r="S507" s="745"/>
      <c r="T507" s="745"/>
      <c r="U507" s="745"/>
      <c r="V507" s="745"/>
      <c r="W507" s="745"/>
      <c r="X507" s="745"/>
      <c r="Y507" s="745"/>
      <c r="Z507" s="745"/>
      <c r="AA507" s="745"/>
    </row>
    <row r="508" spans="1:27" s="909" customFormat="1">
      <c r="A508" s="756"/>
      <c r="B508" s="756"/>
      <c r="C508" s="745"/>
      <c r="D508" s="746"/>
      <c r="E508" s="745"/>
      <c r="F508" s="747"/>
      <c r="G508" s="908"/>
      <c r="H508" s="745"/>
      <c r="I508" s="745"/>
      <c r="J508" s="745"/>
      <c r="K508" s="745"/>
      <c r="L508" s="745"/>
      <c r="M508" s="745"/>
      <c r="N508" s="745"/>
      <c r="O508" s="745"/>
      <c r="P508" s="745"/>
      <c r="Q508" s="745"/>
      <c r="R508" s="745"/>
      <c r="S508" s="745"/>
      <c r="T508" s="745"/>
      <c r="U508" s="745"/>
      <c r="V508" s="745"/>
      <c r="W508" s="745"/>
      <c r="X508" s="745"/>
      <c r="Y508" s="745"/>
      <c r="Z508" s="745"/>
      <c r="AA508" s="745"/>
    </row>
    <row r="509" spans="1:27" s="909" customFormat="1">
      <c r="A509" s="756"/>
      <c r="B509" s="756"/>
      <c r="C509" s="745"/>
      <c r="D509" s="746"/>
      <c r="E509" s="745"/>
      <c r="F509" s="747"/>
      <c r="G509" s="908"/>
      <c r="H509" s="745"/>
      <c r="I509" s="745"/>
      <c r="J509" s="745"/>
      <c r="K509" s="745"/>
      <c r="L509" s="745"/>
      <c r="M509" s="745"/>
      <c r="N509" s="745"/>
      <c r="O509" s="745"/>
      <c r="P509" s="745"/>
      <c r="Q509" s="745"/>
      <c r="R509" s="745"/>
      <c r="S509" s="745"/>
      <c r="T509" s="745"/>
      <c r="U509" s="745"/>
      <c r="V509" s="745"/>
      <c r="W509" s="745"/>
      <c r="X509" s="745"/>
      <c r="Y509" s="745"/>
      <c r="Z509" s="745"/>
      <c r="AA509" s="745"/>
    </row>
    <row r="510" spans="1:27" s="909" customFormat="1">
      <c r="A510" s="756"/>
      <c r="B510" s="756"/>
      <c r="C510" s="745"/>
      <c r="D510" s="746"/>
      <c r="E510" s="745"/>
      <c r="F510" s="747"/>
      <c r="G510" s="908"/>
      <c r="H510" s="745"/>
      <c r="I510" s="745"/>
      <c r="J510" s="745"/>
      <c r="K510" s="745"/>
      <c r="L510" s="745"/>
      <c r="M510" s="745"/>
      <c r="N510" s="745"/>
      <c r="O510" s="745"/>
      <c r="P510" s="745"/>
      <c r="Q510" s="745"/>
      <c r="R510" s="745"/>
      <c r="S510" s="745"/>
      <c r="T510" s="745"/>
      <c r="U510" s="745"/>
      <c r="V510" s="745"/>
      <c r="W510" s="745"/>
      <c r="X510" s="745"/>
      <c r="Y510" s="745"/>
      <c r="Z510" s="745"/>
      <c r="AA510" s="745"/>
    </row>
    <row r="511" spans="1:27" s="909" customFormat="1">
      <c r="A511" s="756"/>
      <c r="B511" s="756"/>
      <c r="C511" s="745"/>
      <c r="D511" s="746"/>
      <c r="E511" s="745"/>
      <c r="F511" s="747"/>
      <c r="G511" s="908"/>
      <c r="H511" s="745"/>
      <c r="I511" s="745"/>
      <c r="J511" s="745"/>
      <c r="K511" s="745"/>
      <c r="L511" s="745"/>
      <c r="M511" s="745"/>
      <c r="N511" s="745"/>
      <c r="O511" s="745"/>
      <c r="P511" s="745"/>
      <c r="Q511" s="745"/>
      <c r="R511" s="745"/>
      <c r="S511" s="745"/>
      <c r="T511" s="745"/>
      <c r="U511" s="745"/>
      <c r="V511" s="745"/>
      <c r="W511" s="745"/>
      <c r="X511" s="745"/>
      <c r="Y511" s="745"/>
      <c r="Z511" s="745"/>
      <c r="AA511" s="745"/>
    </row>
    <row r="512" spans="1:27" s="909" customFormat="1">
      <c r="A512" s="756"/>
      <c r="B512" s="756"/>
      <c r="C512" s="745"/>
      <c r="D512" s="746"/>
      <c r="E512" s="745"/>
      <c r="F512" s="747"/>
      <c r="G512" s="908"/>
      <c r="H512" s="745"/>
      <c r="I512" s="745"/>
      <c r="J512" s="745"/>
      <c r="K512" s="745"/>
      <c r="L512" s="745"/>
      <c r="M512" s="745"/>
      <c r="N512" s="745"/>
      <c r="O512" s="745"/>
      <c r="P512" s="745"/>
      <c r="Q512" s="745"/>
      <c r="R512" s="745"/>
      <c r="S512" s="745"/>
      <c r="T512" s="745"/>
      <c r="U512" s="745"/>
      <c r="V512" s="745"/>
      <c r="W512" s="745"/>
      <c r="X512" s="745"/>
      <c r="Y512" s="745"/>
      <c r="Z512" s="745"/>
      <c r="AA512" s="745"/>
    </row>
    <row r="513" spans="1:27" s="909" customFormat="1">
      <c r="A513" s="756"/>
      <c r="B513" s="756"/>
      <c r="C513" s="745"/>
      <c r="D513" s="746"/>
      <c r="E513" s="745"/>
      <c r="F513" s="747"/>
      <c r="G513" s="908"/>
      <c r="H513" s="745"/>
      <c r="I513" s="745"/>
      <c r="J513" s="745"/>
      <c r="K513" s="745"/>
      <c r="L513" s="745"/>
      <c r="M513" s="745"/>
      <c r="N513" s="745"/>
      <c r="O513" s="745"/>
      <c r="P513" s="745"/>
      <c r="Q513" s="745"/>
      <c r="R513" s="745"/>
      <c r="S513" s="745"/>
      <c r="T513" s="745"/>
      <c r="U513" s="745"/>
      <c r="V513" s="745"/>
      <c r="W513" s="745"/>
      <c r="X513" s="745"/>
      <c r="Y513" s="745"/>
      <c r="Z513" s="745"/>
      <c r="AA513" s="745"/>
    </row>
    <row r="514" spans="1:27" s="909" customFormat="1">
      <c r="A514" s="756"/>
      <c r="B514" s="756"/>
      <c r="C514" s="745"/>
      <c r="D514" s="746"/>
      <c r="E514" s="745"/>
      <c r="F514" s="747"/>
      <c r="G514" s="908"/>
      <c r="H514" s="745"/>
      <c r="I514" s="745"/>
      <c r="J514" s="745"/>
      <c r="K514" s="745"/>
      <c r="L514" s="745"/>
      <c r="M514" s="745"/>
      <c r="N514" s="745"/>
      <c r="O514" s="745"/>
      <c r="P514" s="745"/>
      <c r="Q514" s="745"/>
      <c r="R514" s="745"/>
      <c r="S514" s="745"/>
      <c r="T514" s="745"/>
      <c r="U514" s="745"/>
      <c r="V514" s="745"/>
      <c r="W514" s="745"/>
      <c r="X514" s="745"/>
      <c r="Y514" s="745"/>
      <c r="Z514" s="745"/>
      <c r="AA514" s="745"/>
    </row>
    <row r="515" spans="1:27" s="909" customFormat="1">
      <c r="A515" s="756"/>
      <c r="B515" s="756"/>
      <c r="C515" s="745"/>
      <c r="D515" s="746"/>
      <c r="E515" s="745"/>
      <c r="F515" s="747"/>
      <c r="G515" s="908"/>
      <c r="H515" s="745"/>
      <c r="I515" s="745"/>
      <c r="J515" s="745"/>
      <c r="K515" s="745"/>
      <c r="L515" s="745"/>
      <c r="M515" s="745"/>
      <c r="N515" s="745"/>
      <c r="O515" s="745"/>
      <c r="P515" s="745"/>
      <c r="Q515" s="745"/>
      <c r="R515" s="745"/>
      <c r="S515" s="745"/>
      <c r="T515" s="745"/>
      <c r="U515" s="745"/>
      <c r="V515" s="745"/>
      <c r="W515" s="745"/>
      <c r="X515" s="745"/>
      <c r="Y515" s="745"/>
      <c r="Z515" s="745"/>
      <c r="AA515" s="745"/>
    </row>
    <row r="516" spans="1:27" s="909" customFormat="1">
      <c r="A516" s="756"/>
      <c r="B516" s="756"/>
      <c r="C516" s="745"/>
      <c r="D516" s="746"/>
      <c r="E516" s="745"/>
      <c r="F516" s="747"/>
      <c r="G516" s="908"/>
      <c r="H516" s="745"/>
      <c r="I516" s="745"/>
      <c r="J516" s="745"/>
      <c r="K516" s="745"/>
      <c r="L516" s="745"/>
      <c r="M516" s="745"/>
      <c r="N516" s="745"/>
      <c r="O516" s="745"/>
      <c r="P516" s="745"/>
      <c r="Q516" s="745"/>
      <c r="R516" s="745"/>
      <c r="S516" s="745"/>
      <c r="T516" s="745"/>
      <c r="U516" s="745"/>
      <c r="V516" s="745"/>
      <c r="W516" s="745"/>
      <c r="X516" s="745"/>
      <c r="Y516" s="745"/>
      <c r="Z516" s="745"/>
      <c r="AA516" s="745"/>
    </row>
    <row r="517" spans="1:27" s="909" customFormat="1">
      <c r="A517" s="756"/>
      <c r="B517" s="756"/>
      <c r="C517" s="745"/>
      <c r="D517" s="746"/>
      <c r="E517" s="745"/>
      <c r="F517" s="747"/>
      <c r="G517" s="908"/>
      <c r="H517" s="745"/>
      <c r="I517" s="745"/>
      <c r="J517" s="745"/>
      <c r="K517" s="745"/>
      <c r="L517" s="745"/>
      <c r="M517" s="745"/>
      <c r="N517" s="745"/>
      <c r="O517" s="745"/>
      <c r="P517" s="745"/>
      <c r="Q517" s="745"/>
      <c r="R517" s="745"/>
      <c r="S517" s="745"/>
      <c r="T517" s="745"/>
      <c r="U517" s="745"/>
      <c r="V517" s="745"/>
      <c r="W517" s="745"/>
      <c r="X517" s="745"/>
      <c r="Y517" s="745"/>
      <c r="Z517" s="745"/>
      <c r="AA517" s="745"/>
    </row>
    <row r="518" spans="1:27" s="909" customFormat="1">
      <c r="A518" s="756"/>
      <c r="B518" s="756"/>
      <c r="C518" s="745"/>
      <c r="D518" s="746"/>
      <c r="E518" s="745"/>
      <c r="F518" s="747"/>
      <c r="G518" s="908"/>
      <c r="H518" s="745"/>
      <c r="I518" s="745"/>
      <c r="J518" s="745"/>
      <c r="K518" s="745"/>
      <c r="L518" s="745"/>
      <c r="M518" s="745"/>
      <c r="N518" s="745"/>
      <c r="O518" s="745"/>
      <c r="P518" s="745"/>
      <c r="Q518" s="745"/>
      <c r="R518" s="745"/>
      <c r="S518" s="745"/>
      <c r="T518" s="745"/>
      <c r="U518" s="745"/>
      <c r="V518" s="745"/>
      <c r="W518" s="745"/>
      <c r="X518" s="745"/>
      <c r="Y518" s="745"/>
      <c r="Z518" s="745"/>
      <c r="AA518" s="745"/>
    </row>
    <row r="519" spans="1:27" s="909" customFormat="1">
      <c r="A519" s="756"/>
      <c r="B519" s="756"/>
      <c r="C519" s="745"/>
      <c r="D519" s="746"/>
      <c r="E519" s="745"/>
      <c r="F519" s="747"/>
      <c r="G519" s="908"/>
      <c r="H519" s="745"/>
      <c r="I519" s="745"/>
      <c r="J519" s="745"/>
      <c r="K519" s="745"/>
      <c r="L519" s="745"/>
      <c r="M519" s="745"/>
      <c r="N519" s="745"/>
      <c r="O519" s="745"/>
      <c r="P519" s="745"/>
      <c r="Q519" s="745"/>
      <c r="R519" s="745"/>
      <c r="S519" s="745"/>
      <c r="T519" s="745"/>
      <c r="U519" s="745"/>
      <c r="V519" s="745"/>
      <c r="W519" s="745"/>
      <c r="X519" s="745"/>
      <c r="Y519" s="745"/>
      <c r="Z519" s="745"/>
      <c r="AA519" s="745"/>
    </row>
    <row r="520" spans="1:27" s="909" customFormat="1">
      <c r="A520" s="756"/>
      <c r="B520" s="756"/>
      <c r="C520" s="745"/>
      <c r="D520" s="746"/>
      <c r="E520" s="745"/>
      <c r="F520" s="747"/>
      <c r="G520" s="908"/>
      <c r="H520" s="745"/>
      <c r="I520" s="745"/>
      <c r="J520" s="745"/>
      <c r="K520" s="745"/>
      <c r="L520" s="745"/>
      <c r="M520" s="745"/>
      <c r="N520" s="745"/>
      <c r="O520" s="745"/>
      <c r="P520" s="745"/>
      <c r="Q520" s="745"/>
      <c r="R520" s="745"/>
      <c r="S520" s="745"/>
      <c r="T520" s="745"/>
      <c r="U520" s="745"/>
      <c r="V520" s="745"/>
      <c r="W520" s="745"/>
      <c r="X520" s="745"/>
      <c r="Y520" s="745"/>
      <c r="Z520" s="745"/>
      <c r="AA520" s="745"/>
    </row>
    <row r="521" spans="1:27" s="909" customFormat="1">
      <c r="A521" s="756"/>
      <c r="B521" s="756"/>
      <c r="C521" s="745"/>
      <c r="D521" s="746"/>
      <c r="E521" s="745"/>
      <c r="F521" s="747"/>
      <c r="G521" s="908"/>
      <c r="H521" s="745"/>
      <c r="I521" s="745"/>
      <c r="J521" s="745"/>
      <c r="K521" s="745"/>
      <c r="L521" s="745"/>
      <c r="M521" s="745"/>
      <c r="N521" s="745"/>
      <c r="O521" s="745"/>
      <c r="P521" s="745"/>
      <c r="Q521" s="745"/>
      <c r="R521" s="745"/>
      <c r="S521" s="745"/>
      <c r="T521" s="745"/>
      <c r="U521" s="745"/>
      <c r="V521" s="745"/>
      <c r="W521" s="745"/>
      <c r="X521" s="745"/>
      <c r="Y521" s="745"/>
      <c r="Z521" s="745"/>
      <c r="AA521" s="745"/>
    </row>
    <row r="522" spans="1:27" s="909" customFormat="1">
      <c r="A522" s="756"/>
      <c r="B522" s="756"/>
      <c r="C522" s="745"/>
      <c r="D522" s="746"/>
      <c r="E522" s="745"/>
      <c r="F522" s="747"/>
      <c r="G522" s="908"/>
      <c r="H522" s="745"/>
      <c r="I522" s="745"/>
      <c r="J522" s="745"/>
      <c r="K522" s="745"/>
      <c r="L522" s="745"/>
      <c r="M522" s="745"/>
      <c r="N522" s="745"/>
      <c r="O522" s="745"/>
      <c r="P522" s="745"/>
      <c r="Q522" s="745"/>
      <c r="R522" s="745"/>
      <c r="S522" s="745"/>
      <c r="T522" s="745"/>
      <c r="U522" s="745"/>
      <c r="V522" s="745"/>
      <c r="W522" s="745"/>
      <c r="X522" s="745"/>
      <c r="Y522" s="745"/>
      <c r="Z522" s="745"/>
      <c r="AA522" s="745"/>
    </row>
    <row r="523" spans="1:27" s="909" customFormat="1">
      <c r="A523" s="756"/>
      <c r="B523" s="756"/>
      <c r="C523" s="745"/>
      <c r="D523" s="746"/>
      <c r="E523" s="745"/>
      <c r="F523" s="747"/>
      <c r="G523" s="908"/>
      <c r="H523" s="745"/>
      <c r="I523" s="745"/>
      <c r="J523" s="745"/>
      <c r="K523" s="745"/>
      <c r="L523" s="745"/>
      <c r="M523" s="745"/>
      <c r="N523" s="745"/>
      <c r="O523" s="745"/>
      <c r="P523" s="745"/>
      <c r="Q523" s="745"/>
      <c r="R523" s="745"/>
      <c r="S523" s="745"/>
      <c r="T523" s="745"/>
      <c r="U523" s="745"/>
      <c r="V523" s="745"/>
      <c r="W523" s="745"/>
      <c r="X523" s="745"/>
      <c r="Y523" s="745"/>
      <c r="Z523" s="745"/>
      <c r="AA523" s="745"/>
    </row>
    <row r="524" spans="1:27" s="909" customFormat="1">
      <c r="A524" s="756"/>
      <c r="B524" s="756"/>
      <c r="C524" s="745"/>
      <c r="D524" s="746"/>
      <c r="E524" s="745"/>
      <c r="F524" s="747"/>
      <c r="G524" s="908"/>
      <c r="H524" s="745"/>
      <c r="I524" s="745"/>
      <c r="J524" s="745"/>
      <c r="K524" s="745"/>
      <c r="L524" s="745"/>
      <c r="M524" s="745"/>
      <c r="N524" s="745"/>
      <c r="O524" s="745"/>
      <c r="P524" s="745"/>
      <c r="Q524" s="745"/>
      <c r="R524" s="745"/>
      <c r="S524" s="745"/>
      <c r="T524" s="745"/>
      <c r="U524" s="745"/>
      <c r="V524" s="745"/>
      <c r="W524" s="745"/>
      <c r="X524" s="745"/>
      <c r="Y524" s="745"/>
      <c r="Z524" s="745"/>
      <c r="AA524" s="745"/>
    </row>
    <row r="525" spans="1:27" s="909" customFormat="1">
      <c r="A525" s="756"/>
      <c r="B525" s="756"/>
      <c r="C525" s="745"/>
      <c r="D525" s="746"/>
      <c r="E525" s="745"/>
      <c r="F525" s="747"/>
      <c r="G525" s="908"/>
      <c r="H525" s="745"/>
      <c r="I525" s="745"/>
      <c r="J525" s="745"/>
      <c r="K525" s="745"/>
      <c r="L525" s="745"/>
      <c r="M525" s="745"/>
      <c r="N525" s="745"/>
      <c r="O525" s="745"/>
      <c r="P525" s="745"/>
      <c r="Q525" s="745"/>
      <c r="R525" s="745"/>
      <c r="S525" s="745"/>
      <c r="T525" s="745"/>
      <c r="U525" s="745"/>
      <c r="V525" s="745"/>
      <c r="W525" s="745"/>
      <c r="X525" s="745"/>
      <c r="Y525" s="745"/>
      <c r="Z525" s="745"/>
      <c r="AA525" s="745"/>
    </row>
    <row r="526" spans="1:27" s="909" customFormat="1">
      <c r="A526" s="756"/>
      <c r="B526" s="756"/>
      <c r="C526" s="745"/>
      <c r="D526" s="746"/>
      <c r="E526" s="745"/>
      <c r="F526" s="747"/>
      <c r="G526" s="908"/>
      <c r="H526" s="745"/>
      <c r="I526" s="745"/>
      <c r="J526" s="745"/>
      <c r="K526" s="745"/>
      <c r="L526" s="745"/>
      <c r="M526" s="745"/>
      <c r="N526" s="745"/>
      <c r="O526" s="745"/>
      <c r="P526" s="745"/>
      <c r="Q526" s="745"/>
      <c r="R526" s="745"/>
      <c r="S526" s="745"/>
      <c r="T526" s="745"/>
      <c r="U526" s="745"/>
      <c r="V526" s="745"/>
      <c r="W526" s="745"/>
      <c r="X526" s="745"/>
      <c r="Y526" s="745"/>
      <c r="Z526" s="745"/>
      <c r="AA526" s="745"/>
    </row>
    <row r="527" spans="1:27" s="909" customFormat="1">
      <c r="A527" s="756"/>
      <c r="B527" s="756"/>
      <c r="C527" s="745"/>
      <c r="D527" s="746"/>
      <c r="E527" s="745"/>
      <c r="F527" s="747"/>
      <c r="G527" s="908"/>
      <c r="H527" s="745"/>
      <c r="I527" s="745"/>
      <c r="J527" s="745"/>
      <c r="K527" s="745"/>
      <c r="L527" s="745"/>
      <c r="M527" s="745"/>
      <c r="N527" s="745"/>
      <c r="O527" s="745"/>
      <c r="P527" s="745"/>
      <c r="Q527" s="745"/>
      <c r="R527" s="745"/>
      <c r="S527" s="745"/>
      <c r="T527" s="745"/>
      <c r="U527" s="745"/>
      <c r="V527" s="745"/>
      <c r="W527" s="745"/>
      <c r="X527" s="745"/>
      <c r="Y527" s="745"/>
      <c r="Z527" s="745"/>
      <c r="AA527" s="745"/>
    </row>
    <row r="528" spans="1:27" s="909" customFormat="1">
      <c r="A528" s="756"/>
      <c r="B528" s="756"/>
      <c r="C528" s="745"/>
      <c r="D528" s="746"/>
      <c r="E528" s="745"/>
      <c r="F528" s="747"/>
      <c r="G528" s="908"/>
      <c r="H528" s="745"/>
      <c r="I528" s="745"/>
      <c r="J528" s="745"/>
      <c r="K528" s="745"/>
      <c r="L528" s="745"/>
      <c r="M528" s="745"/>
      <c r="N528" s="745"/>
      <c r="O528" s="745"/>
      <c r="P528" s="745"/>
      <c r="Q528" s="745"/>
      <c r="R528" s="745"/>
      <c r="S528" s="745"/>
      <c r="T528" s="745"/>
      <c r="U528" s="745"/>
      <c r="V528" s="745"/>
      <c r="W528" s="745"/>
      <c r="X528" s="745"/>
      <c r="Y528" s="745"/>
      <c r="Z528" s="745"/>
      <c r="AA528" s="745"/>
    </row>
    <row r="529" spans="1:27" s="909" customFormat="1">
      <c r="A529" s="756"/>
      <c r="B529" s="756"/>
      <c r="C529" s="745"/>
      <c r="D529" s="746"/>
      <c r="E529" s="745"/>
      <c r="F529" s="747"/>
      <c r="G529" s="908"/>
      <c r="H529" s="745"/>
      <c r="I529" s="745"/>
      <c r="J529" s="745"/>
      <c r="K529" s="745"/>
      <c r="L529" s="745"/>
      <c r="M529" s="745"/>
      <c r="N529" s="745"/>
      <c r="O529" s="745"/>
      <c r="P529" s="745"/>
      <c r="Q529" s="745"/>
      <c r="R529" s="745"/>
      <c r="S529" s="745"/>
      <c r="T529" s="745"/>
      <c r="U529" s="745"/>
      <c r="V529" s="745"/>
      <c r="W529" s="745"/>
      <c r="X529" s="745"/>
      <c r="Y529" s="745"/>
      <c r="Z529" s="745"/>
      <c r="AA529" s="745"/>
    </row>
    <row r="530" spans="1:27" s="909" customFormat="1">
      <c r="A530" s="756"/>
      <c r="B530" s="756"/>
      <c r="C530" s="745"/>
      <c r="D530" s="746"/>
      <c r="E530" s="745"/>
      <c r="F530" s="747"/>
      <c r="G530" s="908"/>
      <c r="H530" s="745"/>
      <c r="I530" s="745"/>
      <c r="J530" s="745"/>
      <c r="K530" s="745"/>
      <c r="L530" s="745"/>
      <c r="M530" s="745"/>
      <c r="N530" s="745"/>
      <c r="O530" s="745"/>
      <c r="P530" s="745"/>
      <c r="Q530" s="745"/>
      <c r="R530" s="745"/>
      <c r="S530" s="745"/>
      <c r="T530" s="745"/>
      <c r="U530" s="745"/>
      <c r="V530" s="745"/>
      <c r="W530" s="745"/>
      <c r="X530" s="745"/>
      <c r="Y530" s="745"/>
      <c r="Z530" s="745"/>
      <c r="AA530" s="745"/>
    </row>
    <row r="531" spans="1:27" s="909" customFormat="1">
      <c r="A531" s="756"/>
      <c r="B531" s="756"/>
      <c r="C531" s="745"/>
      <c r="D531" s="746"/>
      <c r="E531" s="745"/>
      <c r="F531" s="747"/>
      <c r="G531" s="908"/>
      <c r="H531" s="745"/>
      <c r="I531" s="745"/>
      <c r="J531" s="745"/>
      <c r="K531" s="745"/>
      <c r="L531" s="745"/>
      <c r="M531" s="745"/>
      <c r="N531" s="745"/>
      <c r="O531" s="745"/>
      <c r="P531" s="745"/>
      <c r="Q531" s="745"/>
      <c r="R531" s="745"/>
      <c r="S531" s="745"/>
      <c r="T531" s="745"/>
      <c r="U531" s="745"/>
      <c r="V531" s="745"/>
      <c r="W531" s="745"/>
      <c r="X531" s="745"/>
      <c r="Y531" s="745"/>
      <c r="Z531" s="745"/>
      <c r="AA531" s="745"/>
    </row>
    <row r="532" spans="1:27" s="909" customFormat="1">
      <c r="A532" s="756"/>
      <c r="B532" s="756"/>
      <c r="C532" s="745"/>
      <c r="D532" s="746"/>
      <c r="E532" s="745"/>
      <c r="F532" s="747"/>
      <c r="G532" s="908"/>
      <c r="H532" s="745"/>
      <c r="I532" s="745"/>
      <c r="J532" s="745"/>
      <c r="K532" s="745"/>
      <c r="L532" s="745"/>
      <c r="M532" s="745"/>
      <c r="N532" s="745"/>
      <c r="O532" s="745"/>
      <c r="P532" s="745"/>
      <c r="Q532" s="745"/>
      <c r="R532" s="745"/>
      <c r="S532" s="745"/>
      <c r="T532" s="745"/>
      <c r="U532" s="745"/>
      <c r="V532" s="745"/>
      <c r="W532" s="745"/>
      <c r="X532" s="745"/>
      <c r="Y532" s="745"/>
      <c r="Z532" s="745"/>
      <c r="AA532" s="745"/>
    </row>
    <row r="533" spans="1:27" s="909" customFormat="1">
      <c r="A533" s="756"/>
      <c r="B533" s="756"/>
      <c r="C533" s="745"/>
      <c r="D533" s="746"/>
      <c r="E533" s="745"/>
      <c r="F533" s="747"/>
      <c r="G533" s="908"/>
      <c r="H533" s="745"/>
      <c r="I533" s="745"/>
      <c r="J533" s="745"/>
      <c r="K533" s="745"/>
      <c r="L533" s="745"/>
      <c r="M533" s="745"/>
      <c r="N533" s="745"/>
      <c r="O533" s="745"/>
      <c r="P533" s="745"/>
      <c r="Q533" s="745"/>
      <c r="R533" s="745"/>
      <c r="S533" s="745"/>
      <c r="T533" s="745"/>
      <c r="U533" s="745"/>
      <c r="V533" s="745"/>
      <c r="W533" s="745"/>
      <c r="X533" s="745"/>
      <c r="Y533" s="745"/>
      <c r="Z533" s="745"/>
      <c r="AA533" s="745"/>
    </row>
    <row r="534" spans="1:27" s="909" customFormat="1">
      <c r="A534" s="756"/>
      <c r="B534" s="756"/>
      <c r="C534" s="745"/>
      <c r="D534" s="746"/>
      <c r="E534" s="745"/>
      <c r="F534" s="747"/>
      <c r="G534" s="908"/>
      <c r="H534" s="745"/>
      <c r="I534" s="745"/>
      <c r="J534" s="745"/>
      <c r="K534" s="745"/>
      <c r="L534" s="745"/>
      <c r="M534" s="745"/>
      <c r="N534" s="745"/>
      <c r="O534" s="745"/>
      <c r="P534" s="745"/>
      <c r="Q534" s="745"/>
      <c r="R534" s="745"/>
      <c r="S534" s="745"/>
      <c r="T534" s="745"/>
      <c r="U534" s="745"/>
      <c r="V534" s="745"/>
      <c r="W534" s="745"/>
      <c r="X534" s="745"/>
      <c r="Y534" s="745"/>
      <c r="Z534" s="745"/>
      <c r="AA534" s="745"/>
    </row>
    <row r="535" spans="1:27" s="909" customFormat="1">
      <c r="A535" s="756"/>
      <c r="B535" s="756"/>
      <c r="C535" s="745"/>
      <c r="D535" s="746"/>
      <c r="E535" s="745"/>
      <c r="F535" s="747"/>
      <c r="G535" s="908"/>
      <c r="H535" s="745"/>
      <c r="I535" s="745"/>
      <c r="J535" s="745"/>
      <c r="K535" s="745"/>
      <c r="L535" s="745"/>
      <c r="M535" s="745"/>
      <c r="N535" s="745"/>
      <c r="O535" s="745"/>
      <c r="P535" s="745"/>
      <c r="Q535" s="745"/>
      <c r="R535" s="745"/>
      <c r="S535" s="745"/>
      <c r="T535" s="745"/>
      <c r="U535" s="745"/>
      <c r="V535" s="745"/>
      <c r="W535" s="745"/>
      <c r="X535" s="745"/>
      <c r="Y535" s="745"/>
      <c r="Z535" s="745"/>
      <c r="AA535" s="745"/>
    </row>
    <row r="536" spans="1:27" s="909" customFormat="1">
      <c r="A536" s="756"/>
      <c r="B536" s="756"/>
      <c r="C536" s="745"/>
      <c r="D536" s="746"/>
      <c r="E536" s="745"/>
      <c r="F536" s="747"/>
      <c r="G536" s="908"/>
      <c r="H536" s="745"/>
      <c r="I536" s="745"/>
      <c r="J536" s="745"/>
      <c r="K536" s="745"/>
      <c r="L536" s="745"/>
      <c r="M536" s="745"/>
      <c r="N536" s="745"/>
      <c r="O536" s="745"/>
      <c r="P536" s="745"/>
      <c r="Q536" s="745"/>
      <c r="R536" s="745"/>
      <c r="S536" s="745"/>
      <c r="T536" s="745"/>
      <c r="U536" s="745"/>
      <c r="V536" s="745"/>
      <c r="W536" s="745"/>
      <c r="X536" s="745"/>
      <c r="Y536" s="745"/>
      <c r="Z536" s="745"/>
      <c r="AA536" s="745"/>
    </row>
    <row r="537" spans="1:27" s="909" customFormat="1">
      <c r="A537" s="756"/>
      <c r="B537" s="756"/>
      <c r="C537" s="745"/>
      <c r="D537" s="746"/>
      <c r="E537" s="745"/>
      <c r="F537" s="747"/>
      <c r="G537" s="908"/>
      <c r="H537" s="745"/>
      <c r="I537" s="745"/>
      <c r="J537" s="745"/>
      <c r="K537" s="745"/>
      <c r="L537" s="745"/>
      <c r="M537" s="745"/>
      <c r="N537" s="745"/>
      <c r="O537" s="745"/>
      <c r="P537" s="745"/>
      <c r="Q537" s="745"/>
      <c r="R537" s="745"/>
      <c r="S537" s="745"/>
      <c r="T537" s="745"/>
      <c r="U537" s="745"/>
      <c r="V537" s="745"/>
      <c r="W537" s="745"/>
      <c r="X537" s="745"/>
      <c r="Y537" s="745"/>
      <c r="Z537" s="745"/>
      <c r="AA537" s="745"/>
    </row>
    <row r="538" spans="1:27" s="909" customFormat="1">
      <c r="A538" s="756"/>
      <c r="B538" s="756"/>
      <c r="C538" s="745"/>
      <c r="D538" s="746"/>
      <c r="E538" s="745"/>
      <c r="F538" s="747"/>
      <c r="G538" s="908"/>
      <c r="H538" s="745"/>
      <c r="I538" s="745"/>
      <c r="J538" s="745"/>
      <c r="K538" s="745"/>
      <c r="L538" s="745"/>
      <c r="M538" s="745"/>
      <c r="N538" s="745"/>
      <c r="O538" s="745"/>
      <c r="P538" s="745"/>
      <c r="Q538" s="745"/>
      <c r="R538" s="745"/>
      <c r="S538" s="745"/>
      <c r="T538" s="745"/>
      <c r="U538" s="745"/>
      <c r="V538" s="745"/>
      <c r="W538" s="745"/>
      <c r="X538" s="745"/>
      <c r="Y538" s="745"/>
      <c r="Z538" s="745"/>
      <c r="AA538" s="745"/>
    </row>
    <row r="539" spans="1:27" s="909" customFormat="1">
      <c r="A539" s="756"/>
      <c r="B539" s="756"/>
      <c r="C539" s="745"/>
      <c r="D539" s="746"/>
      <c r="E539" s="745"/>
      <c r="F539" s="747"/>
      <c r="G539" s="908"/>
      <c r="H539" s="745"/>
      <c r="I539" s="745"/>
      <c r="J539" s="745"/>
      <c r="K539" s="745"/>
      <c r="L539" s="745"/>
      <c r="M539" s="745"/>
      <c r="N539" s="745"/>
      <c r="O539" s="745"/>
      <c r="P539" s="745"/>
      <c r="Q539" s="745"/>
      <c r="R539" s="745"/>
      <c r="S539" s="745"/>
      <c r="T539" s="745"/>
      <c r="U539" s="745"/>
      <c r="V539" s="745"/>
      <c r="W539" s="745"/>
      <c r="X539" s="745"/>
      <c r="Y539" s="745"/>
      <c r="Z539" s="745"/>
      <c r="AA539" s="745"/>
    </row>
    <row r="540" spans="1:27" s="909" customFormat="1">
      <c r="A540" s="756"/>
      <c r="B540" s="756"/>
      <c r="C540" s="745"/>
      <c r="D540" s="746"/>
      <c r="E540" s="745"/>
      <c r="F540" s="747"/>
      <c r="G540" s="908"/>
      <c r="H540" s="745"/>
      <c r="I540" s="745"/>
      <c r="J540" s="745"/>
      <c r="K540" s="745"/>
      <c r="L540" s="745"/>
      <c r="M540" s="745"/>
      <c r="N540" s="745"/>
      <c r="O540" s="745"/>
      <c r="P540" s="745"/>
      <c r="Q540" s="745"/>
      <c r="R540" s="745"/>
      <c r="S540" s="745"/>
      <c r="T540" s="745"/>
      <c r="U540" s="745"/>
      <c r="V540" s="745"/>
      <c r="W540" s="745"/>
      <c r="X540" s="745"/>
      <c r="Y540" s="745"/>
      <c r="Z540" s="745"/>
      <c r="AA540" s="745"/>
    </row>
    <row r="541" spans="1:27" s="909" customFormat="1">
      <c r="A541" s="756"/>
      <c r="B541" s="756"/>
      <c r="C541" s="745"/>
      <c r="D541" s="746"/>
      <c r="E541" s="745"/>
      <c r="F541" s="747"/>
      <c r="G541" s="908"/>
      <c r="H541" s="745"/>
      <c r="I541" s="745"/>
      <c r="J541" s="745"/>
      <c r="K541" s="745"/>
      <c r="L541" s="745"/>
      <c r="M541" s="745"/>
      <c r="N541" s="745"/>
      <c r="O541" s="745"/>
      <c r="P541" s="745"/>
      <c r="Q541" s="745"/>
      <c r="R541" s="745"/>
      <c r="S541" s="745"/>
      <c r="T541" s="745"/>
      <c r="U541" s="745"/>
      <c r="V541" s="745"/>
      <c r="W541" s="745"/>
      <c r="X541" s="745"/>
      <c r="Y541" s="745"/>
      <c r="Z541" s="745"/>
      <c r="AA541" s="745"/>
    </row>
    <row r="542" spans="1:27" s="909" customFormat="1">
      <c r="A542" s="756"/>
      <c r="B542" s="756"/>
      <c r="C542" s="745"/>
      <c r="D542" s="746"/>
      <c r="E542" s="745"/>
      <c r="F542" s="747"/>
      <c r="G542" s="908"/>
      <c r="H542" s="745"/>
      <c r="I542" s="745"/>
      <c r="J542" s="745"/>
      <c r="K542" s="745"/>
      <c r="L542" s="745"/>
      <c r="M542" s="745"/>
      <c r="N542" s="745"/>
      <c r="O542" s="745"/>
      <c r="P542" s="745"/>
      <c r="Q542" s="745"/>
      <c r="R542" s="745"/>
      <c r="S542" s="745"/>
      <c r="T542" s="745"/>
      <c r="U542" s="745"/>
      <c r="V542" s="745"/>
      <c r="W542" s="745"/>
      <c r="X542" s="745"/>
      <c r="Y542" s="745"/>
      <c r="Z542" s="745"/>
      <c r="AA542" s="745"/>
    </row>
    <row r="543" spans="1:27" s="909" customFormat="1">
      <c r="A543" s="756"/>
      <c r="B543" s="756"/>
      <c r="C543" s="745"/>
      <c r="D543" s="746"/>
      <c r="E543" s="745"/>
      <c r="F543" s="747"/>
      <c r="G543" s="908"/>
      <c r="H543" s="745"/>
      <c r="I543" s="745"/>
      <c r="J543" s="745"/>
      <c r="K543" s="745"/>
      <c r="L543" s="745"/>
      <c r="M543" s="745"/>
      <c r="N543" s="745"/>
      <c r="O543" s="745"/>
      <c r="P543" s="745"/>
      <c r="Q543" s="745"/>
      <c r="R543" s="745"/>
      <c r="S543" s="745"/>
      <c r="T543" s="745"/>
      <c r="U543" s="745"/>
      <c r="V543" s="745"/>
      <c r="W543" s="745"/>
      <c r="X543" s="745"/>
      <c r="Y543" s="745"/>
      <c r="Z543" s="745"/>
      <c r="AA543" s="745"/>
    </row>
    <row r="544" spans="1:27" s="909" customFormat="1">
      <c r="A544" s="756"/>
      <c r="B544" s="756"/>
      <c r="C544" s="745"/>
      <c r="D544" s="746"/>
      <c r="E544" s="745"/>
      <c r="F544" s="747"/>
      <c r="G544" s="908"/>
      <c r="H544" s="745"/>
      <c r="I544" s="745"/>
      <c r="J544" s="745"/>
      <c r="K544" s="745"/>
      <c r="L544" s="745"/>
      <c r="M544" s="745"/>
      <c r="N544" s="745"/>
      <c r="O544" s="745"/>
      <c r="P544" s="745"/>
      <c r="Q544" s="745"/>
      <c r="R544" s="745"/>
      <c r="S544" s="745"/>
      <c r="T544" s="745"/>
      <c r="U544" s="745"/>
      <c r="V544" s="745"/>
      <c r="W544" s="745"/>
      <c r="X544" s="745"/>
      <c r="Y544" s="745"/>
      <c r="Z544" s="745"/>
      <c r="AA544" s="745"/>
    </row>
    <row r="545" spans="1:27" s="909" customFormat="1">
      <c r="A545" s="756"/>
      <c r="B545" s="756"/>
      <c r="C545" s="745"/>
      <c r="D545" s="746"/>
      <c r="E545" s="745"/>
      <c r="F545" s="747"/>
      <c r="G545" s="908"/>
      <c r="H545" s="745"/>
      <c r="I545" s="745"/>
      <c r="J545" s="745"/>
      <c r="K545" s="745"/>
      <c r="L545" s="745"/>
      <c r="M545" s="745"/>
      <c r="N545" s="745"/>
      <c r="O545" s="745"/>
      <c r="P545" s="745"/>
      <c r="Q545" s="745"/>
      <c r="R545" s="745"/>
      <c r="S545" s="745"/>
      <c r="T545" s="745"/>
      <c r="U545" s="745"/>
      <c r="V545" s="745"/>
      <c r="W545" s="745"/>
      <c r="X545" s="745"/>
      <c r="Y545" s="745"/>
      <c r="Z545" s="745"/>
      <c r="AA545" s="745"/>
    </row>
    <row r="546" spans="1:27" s="909" customFormat="1">
      <c r="A546" s="756"/>
      <c r="B546" s="756"/>
      <c r="C546" s="745"/>
      <c r="D546" s="746"/>
      <c r="E546" s="745"/>
      <c r="F546" s="747"/>
      <c r="G546" s="908"/>
      <c r="H546" s="745"/>
      <c r="I546" s="745"/>
      <c r="J546" s="745"/>
      <c r="K546" s="745"/>
      <c r="L546" s="745"/>
      <c r="M546" s="745"/>
      <c r="N546" s="745"/>
      <c r="O546" s="745"/>
      <c r="P546" s="745"/>
      <c r="Q546" s="745"/>
      <c r="R546" s="745"/>
      <c r="S546" s="745"/>
      <c r="T546" s="745"/>
      <c r="U546" s="745"/>
      <c r="V546" s="745"/>
      <c r="W546" s="745"/>
      <c r="X546" s="745"/>
      <c r="Y546" s="745"/>
      <c r="Z546" s="745"/>
      <c r="AA546" s="745"/>
    </row>
    <row r="547" spans="1:27" s="909" customFormat="1">
      <c r="A547" s="756"/>
      <c r="B547" s="756"/>
      <c r="C547" s="745"/>
      <c r="D547" s="746"/>
      <c r="E547" s="745"/>
      <c r="F547" s="747"/>
      <c r="G547" s="908"/>
      <c r="H547" s="745"/>
      <c r="I547" s="745"/>
      <c r="J547" s="745"/>
      <c r="K547" s="745"/>
      <c r="L547" s="745"/>
      <c r="M547" s="745"/>
      <c r="N547" s="745"/>
      <c r="O547" s="745"/>
      <c r="P547" s="745"/>
      <c r="Q547" s="745"/>
      <c r="R547" s="745"/>
      <c r="S547" s="745"/>
      <c r="T547" s="745"/>
      <c r="U547" s="745"/>
      <c r="V547" s="745"/>
      <c r="W547" s="745"/>
      <c r="X547" s="745"/>
      <c r="Y547" s="745"/>
      <c r="Z547" s="745"/>
      <c r="AA547" s="745"/>
    </row>
    <row r="548" spans="1:27" s="909" customFormat="1">
      <c r="A548" s="756"/>
      <c r="B548" s="756"/>
      <c r="C548" s="745"/>
      <c r="D548" s="746"/>
      <c r="E548" s="745"/>
      <c r="F548" s="747"/>
      <c r="G548" s="908"/>
      <c r="H548" s="745"/>
      <c r="I548" s="745"/>
      <c r="J548" s="745"/>
      <c r="K548" s="745"/>
      <c r="L548" s="745"/>
      <c r="M548" s="745"/>
      <c r="N548" s="745"/>
      <c r="O548" s="745"/>
      <c r="P548" s="745"/>
      <c r="Q548" s="745"/>
      <c r="R548" s="745"/>
      <c r="S548" s="745"/>
      <c r="T548" s="745"/>
      <c r="U548" s="745"/>
      <c r="V548" s="745"/>
      <c r="W548" s="745"/>
      <c r="X548" s="745"/>
      <c r="Y548" s="745"/>
      <c r="Z548" s="745"/>
      <c r="AA548" s="745"/>
    </row>
    <row r="549" spans="1:27" s="909" customFormat="1">
      <c r="A549" s="756"/>
      <c r="B549" s="756"/>
      <c r="C549" s="745"/>
      <c r="D549" s="746"/>
      <c r="E549" s="745"/>
      <c r="F549" s="747"/>
      <c r="G549" s="908"/>
      <c r="H549" s="745"/>
      <c r="I549" s="745"/>
      <c r="J549" s="745"/>
      <c r="K549" s="745"/>
      <c r="L549" s="745"/>
      <c r="M549" s="745"/>
      <c r="N549" s="745"/>
      <c r="O549" s="745"/>
      <c r="P549" s="745"/>
      <c r="Q549" s="745"/>
      <c r="R549" s="745"/>
      <c r="S549" s="745"/>
      <c r="T549" s="745"/>
      <c r="U549" s="745"/>
      <c r="V549" s="745"/>
      <c r="W549" s="745"/>
      <c r="X549" s="745"/>
      <c r="Y549" s="745"/>
      <c r="Z549" s="745"/>
      <c r="AA549" s="745"/>
    </row>
    <row r="550" spans="1:27" s="909" customFormat="1">
      <c r="A550" s="756"/>
      <c r="B550" s="756"/>
      <c r="C550" s="745"/>
      <c r="D550" s="746"/>
      <c r="E550" s="745"/>
      <c r="F550" s="747"/>
      <c r="G550" s="908"/>
      <c r="H550" s="745"/>
      <c r="I550" s="745"/>
      <c r="J550" s="745"/>
      <c r="K550" s="745"/>
      <c r="L550" s="745"/>
      <c r="M550" s="745"/>
      <c r="N550" s="745"/>
      <c r="O550" s="745"/>
      <c r="P550" s="745"/>
      <c r="Q550" s="745"/>
      <c r="R550" s="745"/>
      <c r="S550" s="745"/>
      <c r="T550" s="745"/>
      <c r="U550" s="745"/>
      <c r="V550" s="745"/>
      <c r="W550" s="745"/>
      <c r="X550" s="745"/>
      <c r="Y550" s="745"/>
      <c r="Z550" s="745"/>
      <c r="AA550" s="745"/>
    </row>
    <row r="551" spans="1:27" s="909" customFormat="1">
      <c r="A551" s="756"/>
      <c r="B551" s="756"/>
      <c r="C551" s="745"/>
      <c r="D551" s="746"/>
      <c r="E551" s="745"/>
      <c r="F551" s="747"/>
      <c r="G551" s="908"/>
      <c r="H551" s="745"/>
      <c r="I551" s="745"/>
      <c r="J551" s="745"/>
      <c r="K551" s="745"/>
      <c r="L551" s="745"/>
      <c r="M551" s="745"/>
      <c r="N551" s="745"/>
      <c r="O551" s="745"/>
      <c r="P551" s="745"/>
      <c r="Q551" s="745"/>
      <c r="R551" s="745"/>
      <c r="S551" s="745"/>
      <c r="T551" s="745"/>
      <c r="U551" s="745"/>
      <c r="V551" s="745"/>
      <c r="W551" s="745"/>
      <c r="X551" s="745"/>
      <c r="Y551" s="745"/>
      <c r="Z551" s="745"/>
      <c r="AA551" s="745"/>
    </row>
    <row r="552" spans="1:27" s="909" customFormat="1">
      <c r="A552" s="756"/>
      <c r="B552" s="756"/>
      <c r="C552" s="745"/>
      <c r="D552" s="746"/>
      <c r="E552" s="745"/>
      <c r="F552" s="747"/>
      <c r="G552" s="908"/>
      <c r="H552" s="745"/>
      <c r="I552" s="745"/>
      <c r="J552" s="745"/>
      <c r="K552" s="745"/>
      <c r="L552" s="745"/>
      <c r="M552" s="745"/>
      <c r="N552" s="745"/>
      <c r="O552" s="745"/>
      <c r="P552" s="745"/>
      <c r="Q552" s="745"/>
      <c r="R552" s="745"/>
      <c r="S552" s="745"/>
      <c r="T552" s="745"/>
      <c r="U552" s="745"/>
      <c r="V552" s="745"/>
      <c r="W552" s="745"/>
      <c r="X552" s="745"/>
      <c r="Y552" s="745"/>
      <c r="Z552" s="745"/>
      <c r="AA552" s="745"/>
    </row>
    <row r="553" spans="1:27" s="909" customFormat="1">
      <c r="A553" s="756"/>
      <c r="B553" s="756"/>
      <c r="C553" s="745"/>
      <c r="D553" s="746"/>
      <c r="E553" s="745"/>
      <c r="F553" s="747"/>
      <c r="G553" s="908"/>
      <c r="H553" s="745"/>
      <c r="I553" s="745"/>
      <c r="J553" s="745"/>
      <c r="K553" s="745"/>
      <c r="L553" s="745"/>
      <c r="M553" s="745"/>
      <c r="N553" s="745"/>
      <c r="O553" s="745"/>
      <c r="P553" s="745"/>
      <c r="Q553" s="745"/>
      <c r="R553" s="745"/>
      <c r="S553" s="745"/>
      <c r="T553" s="745"/>
      <c r="U553" s="745"/>
      <c r="V553" s="745"/>
      <c r="W553" s="745"/>
      <c r="X553" s="745"/>
      <c r="Y553" s="745"/>
      <c r="Z553" s="745"/>
      <c r="AA553" s="745"/>
    </row>
    <row r="554" spans="1:27" s="909" customFormat="1">
      <c r="A554" s="756"/>
      <c r="B554" s="756"/>
      <c r="C554" s="745"/>
      <c r="D554" s="746"/>
      <c r="E554" s="745"/>
      <c r="F554" s="747"/>
      <c r="G554" s="908"/>
      <c r="H554" s="745"/>
      <c r="I554" s="745"/>
      <c r="J554" s="745"/>
      <c r="K554" s="745"/>
      <c r="L554" s="745"/>
      <c r="M554" s="745"/>
      <c r="N554" s="745"/>
      <c r="O554" s="745"/>
      <c r="P554" s="745"/>
      <c r="Q554" s="745"/>
      <c r="R554" s="745"/>
      <c r="S554" s="745"/>
      <c r="T554" s="745"/>
      <c r="U554" s="745"/>
      <c r="V554" s="745"/>
      <c r="W554" s="745"/>
      <c r="X554" s="745"/>
      <c r="Y554" s="745"/>
      <c r="Z554" s="745"/>
      <c r="AA554" s="745"/>
    </row>
    <row r="555" spans="1:27" s="909" customFormat="1">
      <c r="A555" s="756"/>
      <c r="B555" s="756"/>
      <c r="C555" s="745"/>
      <c r="D555" s="746"/>
      <c r="E555" s="745"/>
      <c r="F555" s="747"/>
      <c r="G555" s="908"/>
      <c r="H555" s="745"/>
      <c r="I555" s="745"/>
      <c r="J555" s="745"/>
      <c r="K555" s="745"/>
      <c r="L555" s="745"/>
      <c r="M555" s="745"/>
      <c r="N555" s="745"/>
      <c r="O555" s="745"/>
      <c r="P555" s="745"/>
      <c r="Q555" s="745"/>
      <c r="R555" s="745"/>
      <c r="S555" s="745"/>
      <c r="T555" s="745"/>
      <c r="U555" s="745"/>
      <c r="V555" s="745"/>
      <c r="W555" s="745"/>
      <c r="X555" s="745"/>
      <c r="Y555" s="745"/>
      <c r="Z555" s="745"/>
      <c r="AA555" s="745"/>
    </row>
    <row r="556" spans="1:27" s="909" customFormat="1">
      <c r="A556" s="756"/>
      <c r="B556" s="756"/>
      <c r="C556" s="745"/>
      <c r="D556" s="746"/>
      <c r="E556" s="745"/>
      <c r="F556" s="747"/>
      <c r="G556" s="908"/>
      <c r="H556" s="745"/>
      <c r="I556" s="745"/>
      <c r="J556" s="745"/>
      <c r="K556" s="745"/>
      <c r="L556" s="745"/>
      <c r="M556" s="745"/>
      <c r="N556" s="745"/>
      <c r="O556" s="745"/>
      <c r="P556" s="745"/>
      <c r="Q556" s="745"/>
      <c r="R556" s="745"/>
      <c r="S556" s="745"/>
      <c r="T556" s="745"/>
      <c r="U556" s="745"/>
      <c r="V556" s="745"/>
      <c r="W556" s="745"/>
      <c r="X556" s="745"/>
      <c r="Y556" s="745"/>
      <c r="Z556" s="745"/>
      <c r="AA556" s="745"/>
    </row>
    <row r="557" spans="1:27" s="909" customFormat="1">
      <c r="A557" s="756"/>
      <c r="B557" s="756"/>
      <c r="C557" s="745"/>
      <c r="D557" s="746"/>
      <c r="E557" s="745"/>
      <c r="F557" s="747"/>
      <c r="G557" s="908"/>
      <c r="H557" s="745"/>
      <c r="I557" s="745"/>
      <c r="J557" s="745"/>
      <c r="K557" s="745"/>
      <c r="L557" s="745"/>
      <c r="M557" s="745"/>
      <c r="N557" s="745"/>
      <c r="O557" s="745"/>
      <c r="P557" s="745"/>
      <c r="Q557" s="745"/>
      <c r="R557" s="745"/>
      <c r="S557" s="745"/>
      <c r="T557" s="745"/>
      <c r="U557" s="745"/>
      <c r="V557" s="745"/>
      <c r="W557" s="745"/>
      <c r="X557" s="745"/>
      <c r="Y557" s="745"/>
      <c r="Z557" s="745"/>
      <c r="AA557" s="745"/>
    </row>
    <row r="558" spans="1:27" s="909" customFormat="1">
      <c r="A558" s="756"/>
      <c r="B558" s="756"/>
      <c r="C558" s="745"/>
      <c r="D558" s="746"/>
      <c r="E558" s="745"/>
      <c r="F558" s="747"/>
      <c r="G558" s="908"/>
      <c r="H558" s="745"/>
      <c r="I558" s="745"/>
      <c r="J558" s="745"/>
      <c r="K558" s="745"/>
      <c r="L558" s="745"/>
      <c r="M558" s="745"/>
      <c r="N558" s="745"/>
      <c r="O558" s="745"/>
      <c r="P558" s="745"/>
      <c r="Q558" s="745"/>
      <c r="R558" s="745"/>
      <c r="S558" s="745"/>
      <c r="T558" s="745"/>
      <c r="U558" s="745"/>
      <c r="V558" s="745"/>
      <c r="W558" s="745"/>
      <c r="X558" s="745"/>
      <c r="Y558" s="745"/>
      <c r="Z558" s="745"/>
      <c r="AA558" s="745"/>
    </row>
    <row r="559" spans="1:27" s="909" customFormat="1">
      <c r="A559" s="756"/>
      <c r="B559" s="756"/>
      <c r="C559" s="745"/>
      <c r="D559" s="746"/>
      <c r="E559" s="745"/>
      <c r="F559" s="747"/>
      <c r="G559" s="908"/>
      <c r="H559" s="745"/>
      <c r="I559" s="745"/>
      <c r="J559" s="745"/>
      <c r="K559" s="745"/>
      <c r="L559" s="745"/>
      <c r="M559" s="745"/>
      <c r="N559" s="745"/>
      <c r="O559" s="745"/>
      <c r="P559" s="745"/>
      <c r="Q559" s="745"/>
      <c r="R559" s="745"/>
      <c r="S559" s="745"/>
      <c r="T559" s="745"/>
      <c r="U559" s="745"/>
      <c r="V559" s="745"/>
      <c r="W559" s="745"/>
      <c r="X559" s="745"/>
      <c r="Y559" s="745"/>
      <c r="Z559" s="745"/>
      <c r="AA559" s="745"/>
    </row>
    <row r="560" spans="1:27" s="909" customFormat="1">
      <c r="A560" s="756"/>
      <c r="B560" s="756"/>
      <c r="C560" s="745"/>
      <c r="D560" s="746"/>
      <c r="E560" s="745"/>
      <c r="F560" s="747"/>
      <c r="G560" s="908"/>
      <c r="H560" s="745"/>
      <c r="I560" s="745"/>
      <c r="J560" s="745"/>
      <c r="K560" s="745"/>
      <c r="L560" s="745"/>
      <c r="M560" s="745"/>
      <c r="N560" s="745"/>
      <c r="O560" s="745"/>
      <c r="P560" s="745"/>
      <c r="Q560" s="745"/>
      <c r="R560" s="745"/>
      <c r="S560" s="745"/>
      <c r="T560" s="745"/>
      <c r="U560" s="745"/>
      <c r="V560" s="745"/>
      <c r="W560" s="745"/>
      <c r="X560" s="745"/>
      <c r="Y560" s="745"/>
      <c r="Z560" s="745"/>
      <c r="AA560" s="745"/>
    </row>
    <row r="561" spans="1:27" s="909" customFormat="1">
      <c r="A561" s="756"/>
      <c r="B561" s="756"/>
      <c r="C561" s="745"/>
      <c r="D561" s="746"/>
      <c r="E561" s="745"/>
      <c r="F561" s="747"/>
      <c r="G561" s="908"/>
      <c r="H561" s="745"/>
      <c r="I561" s="745"/>
      <c r="J561" s="745"/>
      <c r="K561" s="745"/>
      <c r="L561" s="745"/>
      <c r="M561" s="745"/>
      <c r="N561" s="745"/>
      <c r="O561" s="745"/>
      <c r="P561" s="745"/>
      <c r="Q561" s="745"/>
      <c r="R561" s="745"/>
      <c r="S561" s="745"/>
      <c r="T561" s="745"/>
      <c r="U561" s="745"/>
      <c r="V561" s="745"/>
      <c r="W561" s="745"/>
      <c r="X561" s="745"/>
      <c r="Y561" s="745"/>
      <c r="Z561" s="745"/>
      <c r="AA561" s="745"/>
    </row>
    <row r="562" spans="1:27" s="909" customFormat="1">
      <c r="A562" s="756"/>
      <c r="B562" s="756"/>
      <c r="C562" s="745"/>
      <c r="D562" s="746"/>
      <c r="E562" s="745"/>
      <c r="F562" s="747"/>
      <c r="G562" s="908"/>
      <c r="H562" s="745"/>
      <c r="I562" s="745"/>
      <c r="J562" s="745"/>
      <c r="K562" s="745"/>
      <c r="L562" s="745"/>
      <c r="M562" s="745"/>
      <c r="N562" s="745"/>
      <c r="O562" s="745"/>
      <c r="P562" s="745"/>
      <c r="Q562" s="745"/>
      <c r="R562" s="745"/>
      <c r="S562" s="745"/>
      <c r="T562" s="745"/>
      <c r="U562" s="745"/>
      <c r="V562" s="745"/>
      <c r="W562" s="745"/>
      <c r="X562" s="745"/>
      <c r="Y562" s="745"/>
      <c r="Z562" s="745"/>
      <c r="AA562" s="745"/>
    </row>
    <row r="563" spans="1:27" s="909" customFormat="1">
      <c r="A563" s="756"/>
      <c r="B563" s="756"/>
      <c r="C563" s="745"/>
      <c r="D563" s="746"/>
      <c r="E563" s="745"/>
      <c r="F563" s="747"/>
      <c r="G563" s="908"/>
      <c r="H563" s="745"/>
      <c r="I563" s="745"/>
      <c r="J563" s="745"/>
      <c r="K563" s="745"/>
      <c r="L563" s="745"/>
      <c r="M563" s="745"/>
      <c r="N563" s="745"/>
      <c r="O563" s="745"/>
      <c r="P563" s="745"/>
      <c r="Q563" s="745"/>
      <c r="R563" s="745"/>
      <c r="S563" s="745"/>
      <c r="T563" s="745"/>
      <c r="U563" s="745"/>
      <c r="V563" s="745"/>
      <c r="W563" s="745"/>
      <c r="X563" s="745"/>
      <c r="Y563" s="745"/>
      <c r="Z563" s="745"/>
      <c r="AA563" s="745"/>
    </row>
    <row r="564" spans="1:27" s="909" customFormat="1">
      <c r="A564" s="756"/>
      <c r="B564" s="756"/>
      <c r="C564" s="745"/>
      <c r="D564" s="746"/>
      <c r="E564" s="745"/>
      <c r="F564" s="747"/>
      <c r="G564" s="908"/>
      <c r="H564" s="745"/>
      <c r="I564" s="745"/>
      <c r="J564" s="745"/>
      <c r="K564" s="745"/>
      <c r="L564" s="745"/>
      <c r="M564" s="745"/>
      <c r="N564" s="745"/>
      <c r="O564" s="745"/>
      <c r="P564" s="745"/>
      <c r="Q564" s="745"/>
      <c r="R564" s="745"/>
      <c r="S564" s="745"/>
      <c r="T564" s="745"/>
      <c r="U564" s="745"/>
      <c r="V564" s="745"/>
      <c r="W564" s="745"/>
      <c r="X564" s="745"/>
      <c r="Y564" s="745"/>
      <c r="Z564" s="745"/>
      <c r="AA564" s="745"/>
    </row>
    <row r="565" spans="1:27" s="909" customFormat="1">
      <c r="A565" s="756"/>
      <c r="B565" s="756"/>
      <c r="C565" s="745"/>
      <c r="D565" s="746"/>
      <c r="E565" s="745"/>
      <c r="F565" s="747"/>
      <c r="G565" s="908"/>
      <c r="H565" s="745"/>
      <c r="I565" s="745"/>
      <c r="J565" s="745"/>
      <c r="K565" s="745"/>
      <c r="L565" s="745"/>
      <c r="M565" s="745"/>
      <c r="N565" s="745"/>
      <c r="O565" s="745"/>
      <c r="P565" s="745"/>
      <c r="Q565" s="745"/>
      <c r="R565" s="745"/>
      <c r="S565" s="745"/>
      <c r="T565" s="745"/>
      <c r="U565" s="745"/>
      <c r="V565" s="745"/>
      <c r="W565" s="745"/>
      <c r="X565" s="745"/>
      <c r="Y565" s="745"/>
      <c r="Z565" s="745"/>
      <c r="AA565" s="745"/>
    </row>
    <row r="566" spans="1:27" s="909" customFormat="1">
      <c r="A566" s="756"/>
      <c r="B566" s="756"/>
      <c r="C566" s="745"/>
      <c r="D566" s="746"/>
      <c r="E566" s="745"/>
      <c r="F566" s="747"/>
      <c r="G566" s="908"/>
      <c r="H566" s="745"/>
      <c r="I566" s="745"/>
      <c r="J566" s="745"/>
      <c r="K566" s="745"/>
      <c r="L566" s="745"/>
      <c r="M566" s="745"/>
      <c r="N566" s="745"/>
      <c r="O566" s="745"/>
      <c r="P566" s="745"/>
      <c r="Q566" s="745"/>
      <c r="R566" s="745"/>
      <c r="S566" s="745"/>
      <c r="T566" s="745"/>
      <c r="U566" s="745"/>
      <c r="V566" s="745"/>
      <c r="W566" s="745"/>
      <c r="X566" s="745"/>
      <c r="Y566" s="745"/>
      <c r="Z566" s="745"/>
      <c r="AA566" s="745"/>
    </row>
    <row r="567" spans="1:27" s="909" customFormat="1">
      <c r="A567" s="756"/>
      <c r="B567" s="756"/>
      <c r="C567" s="745"/>
      <c r="D567" s="746"/>
      <c r="E567" s="745"/>
      <c r="F567" s="747"/>
      <c r="G567" s="908"/>
      <c r="H567" s="745"/>
      <c r="I567" s="745"/>
      <c r="J567" s="745"/>
      <c r="K567" s="745"/>
      <c r="L567" s="745"/>
      <c r="M567" s="745"/>
      <c r="N567" s="745"/>
      <c r="O567" s="745"/>
      <c r="P567" s="745"/>
      <c r="Q567" s="745"/>
      <c r="R567" s="745"/>
      <c r="S567" s="745"/>
      <c r="T567" s="745"/>
      <c r="U567" s="745"/>
      <c r="V567" s="745"/>
      <c r="W567" s="745"/>
      <c r="X567" s="745"/>
      <c r="Y567" s="745"/>
      <c r="Z567" s="745"/>
      <c r="AA567" s="745"/>
    </row>
    <row r="568" spans="1:27" s="909" customFormat="1">
      <c r="A568" s="756"/>
      <c r="B568" s="756"/>
      <c r="C568" s="745"/>
      <c r="D568" s="746"/>
      <c r="E568" s="745"/>
      <c r="F568" s="747"/>
      <c r="G568" s="908"/>
      <c r="H568" s="745"/>
      <c r="I568" s="745"/>
      <c r="J568" s="745"/>
      <c r="K568" s="745"/>
      <c r="L568" s="745"/>
      <c r="M568" s="745"/>
      <c r="N568" s="745"/>
      <c r="O568" s="745"/>
      <c r="P568" s="745"/>
      <c r="Q568" s="745"/>
      <c r="R568" s="745"/>
      <c r="S568" s="745"/>
      <c r="T568" s="745"/>
      <c r="U568" s="745"/>
      <c r="V568" s="745"/>
      <c r="W568" s="745"/>
      <c r="X568" s="745"/>
      <c r="Y568" s="745"/>
      <c r="Z568" s="745"/>
      <c r="AA568" s="745"/>
    </row>
    <row r="569" spans="1:27" s="909" customFormat="1">
      <c r="A569" s="756"/>
      <c r="B569" s="756"/>
      <c r="C569" s="745"/>
      <c r="D569" s="746"/>
      <c r="E569" s="745"/>
      <c r="F569" s="747"/>
      <c r="G569" s="908"/>
      <c r="H569" s="745"/>
      <c r="I569" s="745"/>
      <c r="J569" s="745"/>
      <c r="K569" s="745"/>
      <c r="L569" s="745"/>
      <c r="M569" s="745"/>
      <c r="N569" s="745"/>
      <c r="O569" s="745"/>
      <c r="P569" s="745"/>
      <c r="Q569" s="745"/>
      <c r="R569" s="745"/>
      <c r="S569" s="745"/>
      <c r="T569" s="745"/>
      <c r="U569" s="745"/>
      <c r="V569" s="745"/>
      <c r="W569" s="745"/>
      <c r="X569" s="745"/>
      <c r="Y569" s="745"/>
      <c r="Z569" s="745"/>
      <c r="AA569" s="745"/>
    </row>
    <row r="570" spans="1:27" s="909" customFormat="1">
      <c r="A570" s="756"/>
      <c r="B570" s="756"/>
      <c r="C570" s="745"/>
      <c r="D570" s="746"/>
      <c r="E570" s="745"/>
      <c r="F570" s="747"/>
      <c r="G570" s="908"/>
      <c r="H570" s="745"/>
      <c r="I570" s="745"/>
      <c r="J570" s="745"/>
      <c r="K570" s="745"/>
      <c r="L570" s="745"/>
      <c r="M570" s="745"/>
      <c r="N570" s="745"/>
      <c r="O570" s="745"/>
      <c r="P570" s="745"/>
      <c r="Q570" s="745"/>
      <c r="R570" s="745"/>
      <c r="S570" s="745"/>
      <c r="T570" s="745"/>
      <c r="U570" s="745"/>
      <c r="V570" s="745"/>
      <c r="W570" s="745"/>
      <c r="X570" s="745"/>
      <c r="Y570" s="745"/>
      <c r="Z570" s="745"/>
      <c r="AA570" s="745"/>
    </row>
    <row r="571" spans="1:27" s="909" customFormat="1">
      <c r="A571" s="756"/>
      <c r="B571" s="756"/>
      <c r="C571" s="745"/>
      <c r="D571" s="746"/>
      <c r="E571" s="745"/>
      <c r="F571" s="747"/>
      <c r="G571" s="908"/>
      <c r="H571" s="745"/>
      <c r="I571" s="745"/>
      <c r="J571" s="745"/>
      <c r="K571" s="745"/>
      <c r="L571" s="745"/>
      <c r="M571" s="745"/>
      <c r="N571" s="745"/>
      <c r="O571" s="745"/>
      <c r="P571" s="745"/>
      <c r="Q571" s="745"/>
      <c r="R571" s="745"/>
      <c r="S571" s="745"/>
      <c r="T571" s="745"/>
      <c r="U571" s="745"/>
      <c r="V571" s="745"/>
      <c r="W571" s="745"/>
      <c r="X571" s="745"/>
      <c r="Y571" s="745"/>
      <c r="Z571" s="745"/>
      <c r="AA571" s="745"/>
    </row>
    <row r="572" spans="1:27" s="909" customFormat="1">
      <c r="A572" s="756"/>
      <c r="B572" s="756"/>
      <c r="C572" s="745"/>
      <c r="D572" s="746"/>
      <c r="E572" s="745"/>
      <c r="F572" s="747"/>
      <c r="G572" s="908"/>
      <c r="H572" s="745"/>
      <c r="I572" s="745"/>
      <c r="J572" s="745"/>
      <c r="K572" s="745"/>
      <c r="L572" s="745"/>
      <c r="M572" s="745"/>
      <c r="N572" s="745"/>
      <c r="O572" s="745"/>
      <c r="P572" s="745"/>
      <c r="Q572" s="745"/>
      <c r="R572" s="745"/>
      <c r="S572" s="745"/>
      <c r="T572" s="745"/>
      <c r="U572" s="745"/>
      <c r="V572" s="745"/>
      <c r="W572" s="745"/>
      <c r="X572" s="745"/>
      <c r="Y572" s="745"/>
      <c r="Z572" s="745"/>
      <c r="AA572" s="745"/>
    </row>
    <row r="573" spans="1:27" s="909" customFormat="1">
      <c r="A573" s="756"/>
      <c r="B573" s="756"/>
      <c r="C573" s="745"/>
      <c r="D573" s="746"/>
      <c r="E573" s="745"/>
      <c r="F573" s="747"/>
      <c r="G573" s="908"/>
      <c r="H573" s="745"/>
      <c r="I573" s="745"/>
      <c r="J573" s="745"/>
      <c r="K573" s="745"/>
      <c r="L573" s="745"/>
      <c r="M573" s="745"/>
      <c r="N573" s="745"/>
      <c r="O573" s="745"/>
      <c r="P573" s="745"/>
      <c r="Q573" s="745"/>
      <c r="R573" s="745"/>
      <c r="S573" s="745"/>
      <c r="T573" s="745"/>
      <c r="U573" s="745"/>
      <c r="V573" s="745"/>
      <c r="W573" s="745"/>
      <c r="X573" s="745"/>
      <c r="Y573" s="745"/>
      <c r="Z573" s="745"/>
      <c r="AA573" s="745"/>
    </row>
    <row r="574" spans="1:27" s="909" customFormat="1">
      <c r="A574" s="756"/>
      <c r="B574" s="756"/>
      <c r="C574" s="745"/>
      <c r="D574" s="746"/>
      <c r="E574" s="745"/>
      <c r="F574" s="747"/>
      <c r="G574" s="908"/>
      <c r="H574" s="745"/>
      <c r="I574" s="745"/>
      <c r="J574" s="745"/>
      <c r="K574" s="745"/>
      <c r="L574" s="745"/>
      <c r="M574" s="745"/>
      <c r="N574" s="745"/>
      <c r="O574" s="745"/>
      <c r="P574" s="745"/>
      <c r="Q574" s="745"/>
      <c r="R574" s="745"/>
      <c r="S574" s="745"/>
      <c r="T574" s="745"/>
      <c r="U574" s="745"/>
      <c r="V574" s="745"/>
      <c r="W574" s="745"/>
      <c r="X574" s="745"/>
      <c r="Y574" s="745"/>
      <c r="Z574" s="745"/>
      <c r="AA574" s="745"/>
    </row>
    <row r="575" spans="1:27" s="909" customFormat="1">
      <c r="A575" s="756"/>
      <c r="B575" s="756"/>
      <c r="C575" s="745"/>
      <c r="D575" s="746"/>
      <c r="E575" s="745"/>
      <c r="F575" s="747"/>
      <c r="G575" s="908"/>
      <c r="H575" s="745"/>
      <c r="I575" s="745"/>
      <c r="J575" s="745"/>
      <c r="K575" s="745"/>
      <c r="L575" s="745"/>
      <c r="M575" s="745"/>
      <c r="N575" s="745"/>
      <c r="O575" s="745"/>
      <c r="P575" s="745"/>
      <c r="Q575" s="745"/>
      <c r="R575" s="745"/>
      <c r="S575" s="745"/>
      <c r="T575" s="745"/>
      <c r="U575" s="745"/>
      <c r="V575" s="745"/>
      <c r="W575" s="745"/>
      <c r="X575" s="745"/>
      <c r="Y575" s="745"/>
      <c r="Z575" s="745"/>
      <c r="AA575" s="745"/>
    </row>
    <row r="576" spans="1:27" s="909" customFormat="1">
      <c r="A576" s="756"/>
      <c r="B576" s="756"/>
      <c r="C576" s="745"/>
      <c r="D576" s="746"/>
      <c r="E576" s="745"/>
      <c r="F576" s="747"/>
      <c r="G576" s="908"/>
      <c r="H576" s="745"/>
      <c r="I576" s="745"/>
      <c r="J576" s="745"/>
      <c r="K576" s="745"/>
      <c r="L576" s="745"/>
      <c r="M576" s="745"/>
      <c r="N576" s="745"/>
      <c r="O576" s="745"/>
      <c r="P576" s="745"/>
      <c r="Q576" s="745"/>
      <c r="R576" s="745"/>
      <c r="S576" s="745"/>
      <c r="T576" s="745"/>
      <c r="U576" s="745"/>
      <c r="V576" s="745"/>
      <c r="W576" s="745"/>
      <c r="X576" s="745"/>
      <c r="Y576" s="745"/>
      <c r="Z576" s="745"/>
      <c r="AA576" s="745"/>
    </row>
    <row r="577" spans="1:27" s="909" customFormat="1">
      <c r="A577" s="756"/>
      <c r="B577" s="756"/>
      <c r="C577" s="745"/>
      <c r="D577" s="746"/>
      <c r="E577" s="745"/>
      <c r="F577" s="747"/>
      <c r="G577" s="908"/>
      <c r="H577" s="745"/>
      <c r="I577" s="745"/>
      <c r="J577" s="745"/>
      <c r="K577" s="745"/>
      <c r="L577" s="745"/>
      <c r="M577" s="745"/>
      <c r="N577" s="745"/>
      <c r="O577" s="745"/>
      <c r="P577" s="745"/>
      <c r="Q577" s="745"/>
      <c r="R577" s="745"/>
      <c r="S577" s="745"/>
      <c r="T577" s="745"/>
      <c r="U577" s="745"/>
      <c r="V577" s="745"/>
      <c r="W577" s="745"/>
      <c r="X577" s="745"/>
      <c r="Y577" s="745"/>
      <c r="Z577" s="745"/>
      <c r="AA577" s="745"/>
    </row>
    <row r="578" spans="1:27" s="909" customFormat="1">
      <c r="A578" s="756"/>
      <c r="B578" s="756"/>
      <c r="C578" s="745"/>
      <c r="D578" s="746"/>
      <c r="E578" s="745"/>
      <c r="F578" s="747"/>
      <c r="G578" s="908"/>
      <c r="H578" s="745"/>
      <c r="I578" s="745"/>
      <c r="J578" s="745"/>
      <c r="K578" s="745"/>
      <c r="L578" s="745"/>
      <c r="M578" s="745"/>
      <c r="N578" s="745"/>
      <c r="O578" s="745"/>
      <c r="P578" s="745"/>
      <c r="Q578" s="745"/>
      <c r="R578" s="745"/>
      <c r="S578" s="745"/>
      <c r="T578" s="745"/>
      <c r="U578" s="745"/>
      <c r="V578" s="745"/>
      <c r="W578" s="745"/>
      <c r="X578" s="745"/>
      <c r="Y578" s="745"/>
      <c r="Z578" s="745"/>
      <c r="AA578" s="745"/>
    </row>
    <row r="579" spans="1:27" s="909" customFormat="1">
      <c r="A579" s="756"/>
      <c r="B579" s="756"/>
      <c r="C579" s="745"/>
      <c r="D579" s="746"/>
      <c r="E579" s="745"/>
      <c r="F579" s="747"/>
      <c r="G579" s="908"/>
      <c r="H579" s="745"/>
      <c r="I579" s="745"/>
      <c r="J579" s="745"/>
      <c r="K579" s="745"/>
      <c r="L579" s="745"/>
      <c r="M579" s="745"/>
      <c r="N579" s="745"/>
      <c r="O579" s="745"/>
      <c r="P579" s="745"/>
      <c r="Q579" s="745"/>
      <c r="R579" s="745"/>
      <c r="S579" s="745"/>
      <c r="T579" s="745"/>
      <c r="U579" s="745"/>
      <c r="V579" s="745"/>
      <c r="W579" s="745"/>
      <c r="X579" s="745"/>
      <c r="Y579" s="745"/>
      <c r="Z579" s="745"/>
      <c r="AA579" s="745"/>
    </row>
    <row r="580" spans="1:27" s="909" customFormat="1">
      <c r="A580" s="756"/>
      <c r="B580" s="756"/>
      <c r="C580" s="745"/>
      <c r="D580" s="746"/>
      <c r="E580" s="745"/>
      <c r="F580" s="747"/>
      <c r="G580" s="908"/>
      <c r="H580" s="745"/>
      <c r="I580" s="745"/>
      <c r="J580" s="745"/>
      <c r="K580" s="745"/>
      <c r="L580" s="745"/>
      <c r="M580" s="745"/>
      <c r="N580" s="745"/>
      <c r="O580" s="745"/>
      <c r="P580" s="745"/>
      <c r="Q580" s="745"/>
      <c r="R580" s="745"/>
      <c r="S580" s="745"/>
      <c r="T580" s="745"/>
      <c r="U580" s="745"/>
      <c r="V580" s="745"/>
      <c r="W580" s="745"/>
      <c r="X580" s="745"/>
      <c r="Y580" s="745"/>
      <c r="Z580" s="745"/>
      <c r="AA580" s="745"/>
    </row>
    <row r="581" spans="1:27" s="909" customFormat="1">
      <c r="A581" s="756"/>
      <c r="B581" s="756"/>
      <c r="C581" s="745"/>
      <c r="D581" s="746"/>
      <c r="E581" s="745"/>
      <c r="F581" s="747"/>
      <c r="G581" s="908"/>
      <c r="H581" s="745"/>
      <c r="I581" s="745"/>
      <c r="J581" s="745"/>
      <c r="K581" s="745"/>
      <c r="L581" s="745"/>
      <c r="M581" s="745"/>
      <c r="N581" s="745"/>
      <c r="O581" s="745"/>
      <c r="P581" s="745"/>
      <c r="Q581" s="745"/>
      <c r="R581" s="745"/>
      <c r="S581" s="745"/>
      <c r="T581" s="745"/>
      <c r="U581" s="745"/>
      <c r="V581" s="745"/>
      <c r="W581" s="745"/>
      <c r="X581" s="745"/>
      <c r="Y581" s="745"/>
      <c r="Z581" s="745"/>
      <c r="AA581" s="745"/>
    </row>
    <row r="582" spans="1:27" s="909" customFormat="1">
      <c r="A582" s="756"/>
      <c r="B582" s="756"/>
      <c r="C582" s="745"/>
      <c r="D582" s="746"/>
      <c r="E582" s="745"/>
      <c r="F582" s="747"/>
      <c r="G582" s="908"/>
      <c r="H582" s="745"/>
      <c r="I582" s="745"/>
      <c r="J582" s="745"/>
      <c r="K582" s="745"/>
      <c r="L582" s="745"/>
      <c r="M582" s="745"/>
      <c r="N582" s="745"/>
      <c r="O582" s="745"/>
      <c r="P582" s="745"/>
      <c r="Q582" s="745"/>
      <c r="R582" s="745"/>
      <c r="S582" s="745"/>
      <c r="T582" s="745"/>
      <c r="U582" s="745"/>
      <c r="V582" s="745"/>
      <c r="W582" s="745"/>
      <c r="X582" s="745"/>
      <c r="Y582" s="745"/>
      <c r="Z582" s="745"/>
      <c r="AA582" s="745"/>
    </row>
    <row r="583" spans="1:27" s="909" customFormat="1">
      <c r="A583" s="756"/>
      <c r="B583" s="756"/>
      <c r="C583" s="745"/>
      <c r="D583" s="746"/>
      <c r="E583" s="745"/>
      <c r="F583" s="747"/>
      <c r="G583" s="908"/>
      <c r="H583" s="745"/>
      <c r="I583" s="745"/>
      <c r="J583" s="745"/>
      <c r="K583" s="745"/>
      <c r="L583" s="745"/>
      <c r="M583" s="745"/>
      <c r="N583" s="745"/>
      <c r="O583" s="745"/>
      <c r="P583" s="745"/>
      <c r="Q583" s="745"/>
      <c r="R583" s="745"/>
      <c r="S583" s="745"/>
      <c r="T583" s="745"/>
      <c r="U583" s="745"/>
      <c r="V583" s="745"/>
      <c r="W583" s="745"/>
      <c r="X583" s="745"/>
      <c r="Y583" s="745"/>
      <c r="Z583" s="745"/>
      <c r="AA583" s="745"/>
    </row>
    <row r="584" spans="1:27" s="909" customFormat="1">
      <c r="A584" s="756"/>
      <c r="B584" s="756"/>
      <c r="C584" s="745"/>
      <c r="D584" s="746"/>
      <c r="E584" s="745"/>
      <c r="F584" s="747"/>
      <c r="G584" s="908"/>
      <c r="H584" s="745"/>
      <c r="I584" s="745"/>
      <c r="J584" s="745"/>
      <c r="K584" s="745"/>
      <c r="L584" s="745"/>
      <c r="M584" s="745"/>
      <c r="N584" s="745"/>
      <c r="O584" s="745"/>
      <c r="P584" s="745"/>
      <c r="Q584" s="745"/>
      <c r="R584" s="745"/>
      <c r="S584" s="745"/>
      <c r="T584" s="745"/>
      <c r="U584" s="745"/>
      <c r="V584" s="745"/>
      <c r="W584" s="745"/>
      <c r="X584" s="745"/>
      <c r="Y584" s="745"/>
      <c r="Z584" s="745"/>
      <c r="AA584" s="745"/>
    </row>
    <row r="585" spans="1:27" s="909" customFormat="1">
      <c r="A585" s="756"/>
      <c r="B585" s="756"/>
      <c r="C585" s="745"/>
      <c r="D585" s="746"/>
      <c r="E585" s="745"/>
      <c r="F585" s="747"/>
      <c r="G585" s="908"/>
      <c r="H585" s="745"/>
      <c r="I585" s="745"/>
      <c r="J585" s="745"/>
      <c r="K585" s="745"/>
      <c r="L585" s="745"/>
      <c r="M585" s="745"/>
      <c r="N585" s="745"/>
      <c r="O585" s="745"/>
      <c r="P585" s="745"/>
      <c r="Q585" s="745"/>
      <c r="R585" s="745"/>
      <c r="S585" s="745"/>
      <c r="T585" s="745"/>
      <c r="U585" s="745"/>
      <c r="V585" s="745"/>
      <c r="W585" s="745"/>
      <c r="X585" s="745"/>
      <c r="Y585" s="745"/>
      <c r="Z585" s="745"/>
      <c r="AA585" s="745"/>
    </row>
    <row r="586" spans="1:27" s="909" customFormat="1">
      <c r="A586" s="756"/>
      <c r="B586" s="756"/>
      <c r="C586" s="745"/>
      <c r="D586" s="746"/>
      <c r="E586" s="745"/>
      <c r="F586" s="747"/>
      <c r="G586" s="908"/>
      <c r="H586" s="745"/>
      <c r="I586" s="745"/>
      <c r="J586" s="745"/>
      <c r="K586" s="745"/>
      <c r="L586" s="745"/>
      <c r="M586" s="745"/>
      <c r="N586" s="745"/>
      <c r="O586" s="745"/>
      <c r="P586" s="745"/>
      <c r="Q586" s="745"/>
      <c r="R586" s="745"/>
      <c r="S586" s="745"/>
      <c r="T586" s="745"/>
      <c r="U586" s="745"/>
      <c r="V586" s="745"/>
      <c r="W586" s="745"/>
      <c r="X586" s="745"/>
      <c r="Y586" s="745"/>
      <c r="Z586" s="745"/>
      <c r="AA586" s="745"/>
    </row>
    <row r="587" spans="1:27" s="909" customFormat="1">
      <c r="A587" s="756"/>
      <c r="B587" s="756"/>
      <c r="C587" s="745"/>
      <c r="D587" s="746"/>
      <c r="E587" s="745"/>
      <c r="F587" s="747"/>
      <c r="G587" s="908"/>
      <c r="H587" s="745"/>
      <c r="I587" s="745"/>
      <c r="J587" s="745"/>
      <c r="K587" s="745"/>
      <c r="L587" s="745"/>
      <c r="M587" s="745"/>
      <c r="N587" s="745"/>
      <c r="O587" s="745"/>
      <c r="P587" s="745"/>
      <c r="Q587" s="745"/>
      <c r="R587" s="745"/>
      <c r="S587" s="745"/>
      <c r="T587" s="745"/>
      <c r="U587" s="745"/>
      <c r="V587" s="745"/>
      <c r="W587" s="745"/>
      <c r="X587" s="745"/>
      <c r="Y587" s="745"/>
      <c r="Z587" s="745"/>
      <c r="AA587" s="745"/>
    </row>
    <row r="588" spans="1:27" s="909" customFormat="1">
      <c r="A588" s="756"/>
      <c r="B588" s="756"/>
      <c r="C588" s="745"/>
      <c r="D588" s="746"/>
      <c r="E588" s="745"/>
      <c r="F588" s="747"/>
      <c r="G588" s="908"/>
      <c r="H588" s="745"/>
      <c r="I588" s="745"/>
      <c r="J588" s="745"/>
      <c r="K588" s="745"/>
      <c r="L588" s="745"/>
      <c r="M588" s="745"/>
      <c r="N588" s="745"/>
      <c r="O588" s="745"/>
      <c r="P588" s="745"/>
      <c r="Q588" s="745"/>
      <c r="R588" s="745"/>
      <c r="S588" s="745"/>
      <c r="T588" s="745"/>
      <c r="U588" s="745"/>
      <c r="V588" s="745"/>
      <c r="W588" s="745"/>
      <c r="X588" s="745"/>
      <c r="Y588" s="745"/>
      <c r="Z588" s="745"/>
      <c r="AA588" s="745"/>
    </row>
    <row r="589" spans="1:27" s="909" customFormat="1">
      <c r="A589" s="756"/>
      <c r="B589" s="756"/>
      <c r="C589" s="745"/>
      <c r="D589" s="746"/>
      <c r="E589" s="745"/>
      <c r="F589" s="747"/>
      <c r="G589" s="908"/>
      <c r="H589" s="745"/>
      <c r="I589" s="745"/>
      <c r="J589" s="745"/>
      <c r="K589" s="745"/>
      <c r="L589" s="745"/>
      <c r="M589" s="745"/>
      <c r="N589" s="745"/>
      <c r="O589" s="745"/>
      <c r="P589" s="745"/>
      <c r="Q589" s="745"/>
      <c r="R589" s="745"/>
      <c r="S589" s="745"/>
      <c r="T589" s="745"/>
      <c r="U589" s="745"/>
      <c r="V589" s="745"/>
      <c r="W589" s="745"/>
      <c r="X589" s="745"/>
      <c r="Y589" s="745"/>
      <c r="Z589" s="745"/>
      <c r="AA589" s="745"/>
    </row>
    <row r="590" spans="1:27" s="909" customFormat="1">
      <c r="A590" s="756"/>
      <c r="B590" s="756"/>
      <c r="C590" s="745"/>
      <c r="D590" s="746"/>
      <c r="E590" s="745"/>
      <c r="F590" s="747"/>
      <c r="G590" s="908"/>
      <c r="H590" s="745"/>
      <c r="I590" s="745"/>
      <c r="J590" s="745"/>
      <c r="K590" s="745"/>
      <c r="L590" s="745"/>
      <c r="M590" s="745"/>
      <c r="N590" s="745"/>
      <c r="O590" s="745"/>
      <c r="P590" s="745"/>
      <c r="Q590" s="745"/>
      <c r="R590" s="745"/>
      <c r="S590" s="745"/>
      <c r="T590" s="745"/>
      <c r="U590" s="745"/>
      <c r="V590" s="745"/>
      <c r="W590" s="745"/>
      <c r="X590" s="745"/>
      <c r="Y590" s="745"/>
      <c r="Z590" s="745"/>
      <c r="AA590" s="745"/>
    </row>
    <row r="591" spans="1:27" s="909" customFormat="1">
      <c r="A591" s="756"/>
      <c r="B591" s="756"/>
      <c r="C591" s="745"/>
      <c r="D591" s="746"/>
      <c r="E591" s="745"/>
      <c r="F591" s="747"/>
      <c r="G591" s="908"/>
      <c r="H591" s="745"/>
      <c r="I591" s="745"/>
      <c r="J591" s="745"/>
      <c r="K591" s="745"/>
      <c r="L591" s="745"/>
      <c r="M591" s="745"/>
      <c r="N591" s="745"/>
      <c r="O591" s="745"/>
      <c r="P591" s="745"/>
      <c r="Q591" s="745"/>
      <c r="R591" s="745"/>
      <c r="S591" s="745"/>
      <c r="T591" s="745"/>
      <c r="U591" s="745"/>
      <c r="V591" s="745"/>
      <c r="W591" s="745"/>
      <c r="X591" s="745"/>
      <c r="Y591" s="745"/>
      <c r="Z591" s="745"/>
      <c r="AA591" s="745"/>
    </row>
    <row r="592" spans="1:27" s="909" customFormat="1">
      <c r="A592" s="756"/>
      <c r="B592" s="756"/>
      <c r="C592" s="745"/>
      <c r="D592" s="746"/>
      <c r="E592" s="745"/>
      <c r="F592" s="747"/>
      <c r="G592" s="908"/>
      <c r="H592" s="745"/>
      <c r="I592" s="745"/>
      <c r="J592" s="745"/>
      <c r="K592" s="745"/>
      <c r="L592" s="745"/>
      <c r="M592" s="745"/>
      <c r="N592" s="745"/>
      <c r="O592" s="745"/>
      <c r="P592" s="745"/>
      <c r="Q592" s="745"/>
      <c r="R592" s="745"/>
      <c r="S592" s="745"/>
      <c r="T592" s="745"/>
      <c r="U592" s="745"/>
      <c r="V592" s="745"/>
      <c r="W592" s="745"/>
      <c r="X592" s="745"/>
      <c r="Y592" s="745"/>
      <c r="Z592" s="745"/>
      <c r="AA592" s="745"/>
    </row>
    <row r="593" spans="1:27" s="909" customFormat="1">
      <c r="A593" s="756"/>
      <c r="B593" s="756"/>
      <c r="C593" s="745"/>
      <c r="D593" s="746"/>
      <c r="E593" s="745"/>
      <c r="F593" s="747"/>
      <c r="G593" s="908"/>
      <c r="H593" s="745"/>
      <c r="I593" s="745"/>
      <c r="J593" s="745"/>
      <c r="K593" s="745"/>
      <c r="L593" s="745"/>
      <c r="M593" s="745"/>
      <c r="N593" s="745"/>
      <c r="O593" s="745"/>
      <c r="P593" s="745"/>
      <c r="Q593" s="745"/>
      <c r="R593" s="745"/>
      <c r="S593" s="745"/>
      <c r="T593" s="745"/>
      <c r="U593" s="745"/>
      <c r="V593" s="745"/>
      <c r="W593" s="745"/>
      <c r="X593" s="745"/>
      <c r="Y593" s="745"/>
      <c r="Z593" s="745"/>
      <c r="AA593" s="745"/>
    </row>
    <row r="594" spans="1:27" s="909" customFormat="1">
      <c r="A594" s="756"/>
      <c r="B594" s="756"/>
      <c r="C594" s="745"/>
      <c r="D594" s="746"/>
      <c r="E594" s="745"/>
      <c r="F594" s="747"/>
      <c r="G594" s="908"/>
      <c r="H594" s="745"/>
      <c r="I594" s="745"/>
      <c r="J594" s="745"/>
      <c r="K594" s="745"/>
      <c r="L594" s="745"/>
      <c r="M594" s="745"/>
      <c r="N594" s="745"/>
      <c r="O594" s="745"/>
      <c r="P594" s="745"/>
      <c r="Q594" s="745"/>
      <c r="R594" s="745"/>
      <c r="S594" s="745"/>
      <c r="T594" s="745"/>
      <c r="U594" s="745"/>
      <c r="V594" s="745"/>
      <c r="W594" s="745"/>
      <c r="X594" s="745"/>
      <c r="Y594" s="745"/>
      <c r="Z594" s="745"/>
      <c r="AA594" s="745"/>
    </row>
    <row r="595" spans="1:27" s="909" customFormat="1">
      <c r="A595" s="756"/>
      <c r="B595" s="756"/>
      <c r="C595" s="745"/>
      <c r="D595" s="746"/>
      <c r="E595" s="745"/>
      <c r="F595" s="747"/>
      <c r="G595" s="908"/>
      <c r="H595" s="745"/>
      <c r="I595" s="745"/>
      <c r="J595" s="745"/>
      <c r="K595" s="745"/>
      <c r="L595" s="745"/>
      <c r="M595" s="745"/>
      <c r="N595" s="745"/>
      <c r="O595" s="745"/>
      <c r="P595" s="745"/>
      <c r="Q595" s="745"/>
      <c r="R595" s="745"/>
      <c r="S595" s="745"/>
      <c r="T595" s="745"/>
      <c r="U595" s="745"/>
      <c r="V595" s="745"/>
      <c r="W595" s="745"/>
      <c r="X595" s="745"/>
      <c r="Y595" s="745"/>
      <c r="Z595" s="745"/>
      <c r="AA595" s="745"/>
    </row>
    <row r="596" spans="1:27" s="909" customFormat="1">
      <c r="A596" s="756"/>
      <c r="B596" s="756"/>
      <c r="C596" s="745"/>
      <c r="D596" s="746"/>
      <c r="E596" s="745"/>
      <c r="F596" s="747"/>
      <c r="G596" s="908"/>
      <c r="H596" s="745"/>
      <c r="I596" s="745"/>
      <c r="J596" s="745"/>
      <c r="K596" s="745"/>
      <c r="L596" s="745"/>
      <c r="M596" s="745"/>
      <c r="N596" s="745"/>
      <c r="O596" s="745"/>
      <c r="P596" s="745"/>
      <c r="Q596" s="745"/>
      <c r="R596" s="745"/>
      <c r="S596" s="745"/>
      <c r="T596" s="745"/>
      <c r="U596" s="745"/>
      <c r="V596" s="745"/>
      <c r="W596" s="745"/>
      <c r="X596" s="745"/>
      <c r="Y596" s="745"/>
      <c r="Z596" s="745"/>
      <c r="AA596" s="745"/>
    </row>
    <row r="597" spans="1:27" s="909" customFormat="1">
      <c r="A597" s="756"/>
      <c r="B597" s="756"/>
      <c r="C597" s="745"/>
      <c r="D597" s="746"/>
      <c r="E597" s="745"/>
      <c r="F597" s="747"/>
      <c r="G597" s="908"/>
      <c r="H597" s="745"/>
      <c r="I597" s="745"/>
      <c r="J597" s="745"/>
      <c r="K597" s="745"/>
      <c r="L597" s="745"/>
      <c r="M597" s="745"/>
      <c r="N597" s="745"/>
      <c r="O597" s="745"/>
      <c r="P597" s="745"/>
      <c r="Q597" s="745"/>
      <c r="R597" s="745"/>
      <c r="S597" s="745"/>
      <c r="T597" s="745"/>
      <c r="U597" s="745"/>
      <c r="V597" s="745"/>
      <c r="W597" s="745"/>
      <c r="X597" s="745"/>
      <c r="Y597" s="745"/>
      <c r="Z597" s="745"/>
      <c r="AA597" s="745"/>
    </row>
    <row r="598" spans="1:27" s="909" customFormat="1">
      <c r="A598" s="756"/>
      <c r="B598" s="756"/>
      <c r="C598" s="745"/>
      <c r="D598" s="746"/>
      <c r="E598" s="745"/>
      <c r="F598" s="747"/>
      <c r="G598" s="908"/>
      <c r="H598" s="745"/>
      <c r="I598" s="745"/>
      <c r="J598" s="745"/>
      <c r="K598" s="745"/>
      <c r="L598" s="745"/>
      <c r="M598" s="745"/>
      <c r="N598" s="745"/>
      <c r="O598" s="745"/>
      <c r="P598" s="745"/>
      <c r="Q598" s="745"/>
      <c r="R598" s="745"/>
      <c r="S598" s="745"/>
      <c r="T598" s="745"/>
      <c r="U598" s="745"/>
      <c r="V598" s="745"/>
      <c r="W598" s="745"/>
      <c r="X598" s="745"/>
      <c r="Y598" s="745"/>
      <c r="Z598" s="745"/>
      <c r="AA598" s="745"/>
    </row>
    <row r="599" spans="1:27" s="909" customFormat="1">
      <c r="A599" s="756"/>
      <c r="B599" s="756"/>
      <c r="C599" s="745"/>
      <c r="D599" s="746"/>
      <c r="E599" s="745"/>
      <c r="F599" s="747"/>
      <c r="G599" s="908"/>
      <c r="H599" s="745"/>
      <c r="I599" s="745"/>
      <c r="J599" s="745"/>
      <c r="K599" s="745"/>
      <c r="L599" s="745"/>
      <c r="M599" s="745"/>
      <c r="N599" s="745"/>
      <c r="O599" s="745"/>
      <c r="P599" s="745"/>
      <c r="Q599" s="745"/>
      <c r="R599" s="745"/>
      <c r="S599" s="745"/>
      <c r="T599" s="745"/>
      <c r="U599" s="745"/>
      <c r="V599" s="745"/>
      <c r="W599" s="745"/>
      <c r="X599" s="745"/>
      <c r="Y599" s="745"/>
      <c r="Z599" s="745"/>
      <c r="AA599" s="745"/>
    </row>
    <row r="600" spans="1:27" s="909" customFormat="1">
      <c r="A600" s="756"/>
      <c r="B600" s="756"/>
      <c r="C600" s="745"/>
      <c r="D600" s="746"/>
      <c r="E600" s="745"/>
      <c r="F600" s="747"/>
      <c r="G600" s="908"/>
      <c r="H600" s="745"/>
      <c r="I600" s="745"/>
      <c r="J600" s="745"/>
      <c r="K600" s="745"/>
      <c r="L600" s="745"/>
      <c r="M600" s="745"/>
      <c r="N600" s="745"/>
      <c r="O600" s="745"/>
      <c r="P600" s="745"/>
      <c r="Q600" s="745"/>
      <c r="R600" s="745"/>
      <c r="S600" s="745"/>
      <c r="T600" s="745"/>
      <c r="U600" s="745"/>
      <c r="V600" s="745"/>
      <c r="W600" s="745"/>
      <c r="X600" s="745"/>
      <c r="Y600" s="745"/>
      <c r="Z600" s="745"/>
      <c r="AA600" s="745"/>
    </row>
    <row r="601" spans="1:27" s="909" customFormat="1">
      <c r="A601" s="756"/>
      <c r="B601" s="756"/>
      <c r="C601" s="745"/>
      <c r="D601" s="746"/>
      <c r="E601" s="745"/>
      <c r="F601" s="747"/>
      <c r="G601" s="908"/>
      <c r="H601" s="745"/>
      <c r="I601" s="745"/>
      <c r="J601" s="745"/>
      <c r="K601" s="745"/>
      <c r="L601" s="745"/>
      <c r="M601" s="745"/>
      <c r="N601" s="745"/>
      <c r="O601" s="745"/>
      <c r="P601" s="745"/>
      <c r="Q601" s="745"/>
      <c r="R601" s="745"/>
      <c r="S601" s="745"/>
      <c r="T601" s="745"/>
      <c r="U601" s="745"/>
      <c r="V601" s="745"/>
      <c r="W601" s="745"/>
      <c r="X601" s="745"/>
      <c r="Y601" s="745"/>
      <c r="Z601" s="745"/>
      <c r="AA601" s="745"/>
    </row>
    <row r="602" spans="1:27" s="909" customFormat="1">
      <c r="A602" s="756"/>
      <c r="B602" s="756"/>
      <c r="C602" s="745"/>
      <c r="D602" s="746"/>
      <c r="E602" s="745"/>
      <c r="F602" s="747"/>
      <c r="G602" s="908"/>
      <c r="H602" s="745"/>
      <c r="I602" s="745"/>
      <c r="J602" s="745"/>
      <c r="K602" s="745"/>
      <c r="L602" s="745"/>
      <c r="M602" s="745"/>
      <c r="N602" s="745"/>
      <c r="O602" s="745"/>
      <c r="P602" s="745"/>
      <c r="Q602" s="745"/>
      <c r="R602" s="745"/>
      <c r="S602" s="745"/>
      <c r="T602" s="745"/>
      <c r="U602" s="745"/>
      <c r="V602" s="745"/>
      <c r="W602" s="745"/>
      <c r="X602" s="745"/>
      <c r="Y602" s="745"/>
      <c r="Z602" s="745"/>
      <c r="AA602" s="745"/>
    </row>
    <row r="603" spans="1:27" s="909" customFormat="1">
      <c r="A603" s="756"/>
      <c r="B603" s="756"/>
      <c r="C603" s="745"/>
      <c r="D603" s="746"/>
      <c r="E603" s="745"/>
      <c r="F603" s="747"/>
      <c r="G603" s="908"/>
      <c r="H603" s="745"/>
      <c r="I603" s="745"/>
      <c r="J603" s="745"/>
      <c r="K603" s="745"/>
      <c r="L603" s="745"/>
      <c r="M603" s="745"/>
      <c r="N603" s="745"/>
      <c r="O603" s="745"/>
      <c r="P603" s="745"/>
      <c r="Q603" s="745"/>
      <c r="R603" s="745"/>
      <c r="S603" s="745"/>
      <c r="T603" s="745"/>
      <c r="U603" s="745"/>
      <c r="V603" s="745"/>
      <c r="W603" s="745"/>
      <c r="X603" s="745"/>
      <c r="Y603" s="745"/>
      <c r="Z603" s="745"/>
      <c r="AA603" s="745"/>
    </row>
    <row r="604" spans="1:27" s="909" customFormat="1">
      <c r="A604" s="756"/>
      <c r="B604" s="756"/>
      <c r="C604" s="745"/>
      <c r="D604" s="746"/>
      <c r="E604" s="745"/>
      <c r="F604" s="747"/>
      <c r="G604" s="908"/>
      <c r="H604" s="745"/>
      <c r="I604" s="745"/>
      <c r="J604" s="745"/>
      <c r="K604" s="745"/>
      <c r="L604" s="745"/>
      <c r="M604" s="745"/>
      <c r="N604" s="745"/>
      <c r="O604" s="745"/>
      <c r="P604" s="745"/>
      <c r="Q604" s="745"/>
      <c r="R604" s="745"/>
      <c r="S604" s="745"/>
      <c r="T604" s="745"/>
      <c r="U604" s="745"/>
      <c r="V604" s="745"/>
      <c r="W604" s="745"/>
      <c r="X604" s="745"/>
      <c r="Y604" s="745"/>
      <c r="Z604" s="745"/>
      <c r="AA604" s="745"/>
    </row>
    <row r="605" spans="1:27" s="909" customFormat="1">
      <c r="A605" s="756"/>
      <c r="B605" s="756"/>
      <c r="C605" s="745"/>
      <c r="D605" s="746"/>
      <c r="E605" s="745"/>
      <c r="F605" s="747"/>
      <c r="G605" s="908"/>
      <c r="H605" s="745"/>
      <c r="I605" s="745"/>
      <c r="J605" s="745"/>
      <c r="K605" s="745"/>
      <c r="L605" s="745"/>
      <c r="M605" s="745"/>
      <c r="N605" s="745"/>
      <c r="O605" s="745"/>
      <c r="P605" s="745"/>
      <c r="Q605" s="745"/>
      <c r="R605" s="745"/>
      <c r="S605" s="745"/>
      <c r="T605" s="745"/>
      <c r="U605" s="745"/>
      <c r="V605" s="745"/>
      <c r="W605" s="745"/>
      <c r="X605" s="745"/>
      <c r="Y605" s="745"/>
      <c r="Z605" s="745"/>
      <c r="AA605" s="745"/>
    </row>
    <row r="606" spans="1:27" s="909" customFormat="1">
      <c r="A606" s="756"/>
      <c r="B606" s="756"/>
      <c r="C606" s="745"/>
      <c r="D606" s="746"/>
      <c r="E606" s="745"/>
      <c r="F606" s="747"/>
      <c r="G606" s="908"/>
      <c r="H606" s="745"/>
      <c r="I606" s="745"/>
      <c r="J606" s="745"/>
      <c r="K606" s="745"/>
      <c r="L606" s="745"/>
      <c r="M606" s="745"/>
      <c r="N606" s="745"/>
      <c r="O606" s="745"/>
      <c r="P606" s="745"/>
      <c r="Q606" s="745"/>
      <c r="R606" s="745"/>
      <c r="S606" s="745"/>
      <c r="T606" s="745"/>
      <c r="U606" s="745"/>
      <c r="V606" s="745"/>
      <c r="W606" s="745"/>
      <c r="X606" s="745"/>
      <c r="Y606" s="745"/>
      <c r="Z606" s="745"/>
      <c r="AA606" s="745"/>
    </row>
    <row r="607" spans="1:27" s="909" customFormat="1">
      <c r="A607" s="756"/>
      <c r="B607" s="756"/>
      <c r="C607" s="745"/>
      <c r="D607" s="746"/>
      <c r="E607" s="745"/>
      <c r="F607" s="747"/>
      <c r="G607" s="908"/>
      <c r="H607" s="745"/>
      <c r="I607" s="745"/>
      <c r="J607" s="745"/>
      <c r="K607" s="745"/>
      <c r="L607" s="745"/>
      <c r="M607" s="745"/>
      <c r="N607" s="745"/>
      <c r="O607" s="745"/>
      <c r="P607" s="745"/>
      <c r="Q607" s="745"/>
      <c r="R607" s="745"/>
      <c r="S607" s="745"/>
      <c r="T607" s="745"/>
      <c r="U607" s="745"/>
      <c r="V607" s="745"/>
      <c r="W607" s="745"/>
      <c r="X607" s="745"/>
      <c r="Y607" s="745"/>
      <c r="Z607" s="745"/>
      <c r="AA607" s="745"/>
    </row>
    <row r="608" spans="1:27" s="909" customFormat="1">
      <c r="A608" s="756"/>
      <c r="B608" s="756"/>
      <c r="C608" s="745"/>
      <c r="D608" s="746"/>
      <c r="E608" s="745"/>
      <c r="F608" s="747"/>
      <c r="G608" s="908"/>
      <c r="H608" s="745"/>
      <c r="I608" s="745"/>
      <c r="J608" s="745"/>
      <c r="K608" s="745"/>
      <c r="L608" s="745"/>
      <c r="M608" s="745"/>
      <c r="N608" s="745"/>
      <c r="O608" s="745"/>
      <c r="P608" s="745"/>
      <c r="Q608" s="745"/>
      <c r="R608" s="745"/>
      <c r="S608" s="745"/>
      <c r="T608" s="745"/>
      <c r="U608" s="745"/>
      <c r="V608" s="745"/>
      <c r="W608" s="745"/>
      <c r="X608" s="745"/>
      <c r="Y608" s="745"/>
      <c r="Z608" s="745"/>
      <c r="AA608" s="745"/>
    </row>
    <row r="609" spans="1:27" s="909" customFormat="1">
      <c r="A609" s="756"/>
      <c r="B609" s="756"/>
      <c r="C609" s="745"/>
      <c r="D609" s="746"/>
      <c r="E609" s="745"/>
      <c r="F609" s="747"/>
      <c r="G609" s="908"/>
      <c r="H609" s="745"/>
      <c r="I609" s="745"/>
      <c r="J609" s="745"/>
      <c r="K609" s="745"/>
      <c r="L609" s="745"/>
      <c r="M609" s="745"/>
      <c r="N609" s="745"/>
      <c r="O609" s="745"/>
      <c r="P609" s="745"/>
      <c r="Q609" s="745"/>
      <c r="R609" s="745"/>
      <c r="S609" s="745"/>
      <c r="T609" s="745"/>
      <c r="U609" s="745"/>
      <c r="V609" s="745"/>
      <c r="W609" s="745"/>
      <c r="X609" s="745"/>
      <c r="Y609" s="745"/>
      <c r="Z609" s="745"/>
      <c r="AA609" s="745"/>
    </row>
    <row r="610" spans="1:27" s="909" customFormat="1">
      <c r="A610" s="756"/>
      <c r="B610" s="756"/>
      <c r="C610" s="745"/>
      <c r="D610" s="746"/>
      <c r="E610" s="745"/>
      <c r="F610" s="747"/>
      <c r="G610" s="908"/>
      <c r="H610" s="745"/>
      <c r="I610" s="745"/>
      <c r="J610" s="745"/>
      <c r="K610" s="745"/>
      <c r="L610" s="745"/>
      <c r="M610" s="745"/>
      <c r="N610" s="745"/>
      <c r="O610" s="745"/>
      <c r="P610" s="745"/>
      <c r="Q610" s="745"/>
      <c r="R610" s="745"/>
      <c r="S610" s="745"/>
      <c r="T610" s="745"/>
      <c r="U610" s="745"/>
      <c r="V610" s="745"/>
      <c r="W610" s="745"/>
      <c r="X610" s="745"/>
      <c r="Y610" s="745"/>
      <c r="Z610" s="745"/>
      <c r="AA610" s="745"/>
    </row>
    <row r="611" spans="1:27" s="909" customFormat="1">
      <c r="A611" s="756"/>
      <c r="B611" s="756"/>
      <c r="C611" s="745"/>
      <c r="D611" s="746"/>
      <c r="E611" s="745"/>
      <c r="F611" s="747"/>
      <c r="G611" s="908"/>
      <c r="H611" s="745"/>
      <c r="I611" s="745"/>
      <c r="J611" s="745"/>
      <c r="K611" s="745"/>
      <c r="L611" s="745"/>
      <c r="M611" s="745"/>
      <c r="N611" s="745"/>
      <c r="O611" s="745"/>
      <c r="P611" s="745"/>
      <c r="Q611" s="745"/>
      <c r="R611" s="745"/>
      <c r="S611" s="745"/>
      <c r="T611" s="745"/>
      <c r="U611" s="745"/>
      <c r="V611" s="745"/>
      <c r="W611" s="745"/>
      <c r="X611" s="745"/>
      <c r="Y611" s="745"/>
      <c r="Z611" s="745"/>
      <c r="AA611" s="745"/>
    </row>
    <row r="612" spans="1:27" s="909" customFormat="1">
      <c r="A612" s="756"/>
      <c r="B612" s="756"/>
      <c r="C612" s="745"/>
      <c r="D612" s="746"/>
      <c r="E612" s="745"/>
      <c r="F612" s="747"/>
      <c r="G612" s="908"/>
      <c r="H612" s="745"/>
      <c r="I612" s="745"/>
      <c r="J612" s="745"/>
      <c r="K612" s="745"/>
      <c r="L612" s="745"/>
      <c r="M612" s="745"/>
      <c r="N612" s="745"/>
      <c r="O612" s="745"/>
      <c r="P612" s="745"/>
      <c r="Q612" s="745"/>
      <c r="R612" s="745"/>
      <c r="S612" s="745"/>
      <c r="T612" s="745"/>
      <c r="U612" s="745"/>
      <c r="V612" s="745"/>
      <c r="W612" s="745"/>
      <c r="X612" s="745"/>
      <c r="Y612" s="745"/>
      <c r="Z612" s="745"/>
      <c r="AA612" s="745"/>
    </row>
    <row r="613" spans="1:27" s="909" customFormat="1">
      <c r="A613" s="756"/>
      <c r="B613" s="756"/>
      <c r="C613" s="745"/>
      <c r="D613" s="746"/>
      <c r="E613" s="745"/>
      <c r="F613" s="747"/>
      <c r="G613" s="908"/>
      <c r="H613" s="745"/>
      <c r="I613" s="745"/>
      <c r="J613" s="745"/>
      <c r="K613" s="745"/>
      <c r="L613" s="745"/>
      <c r="M613" s="745"/>
      <c r="N613" s="745"/>
      <c r="O613" s="745"/>
      <c r="P613" s="745"/>
      <c r="Q613" s="745"/>
      <c r="R613" s="745"/>
      <c r="S613" s="745"/>
      <c r="T613" s="745"/>
      <c r="U613" s="745"/>
      <c r="V613" s="745"/>
      <c r="W613" s="745"/>
      <c r="X613" s="745"/>
      <c r="Y613" s="745"/>
      <c r="Z613" s="745"/>
      <c r="AA613" s="745"/>
    </row>
    <row r="614" spans="1:27" s="909" customFormat="1">
      <c r="A614" s="756"/>
      <c r="B614" s="756"/>
      <c r="C614" s="745"/>
      <c r="D614" s="746"/>
      <c r="E614" s="745"/>
      <c r="F614" s="747"/>
      <c r="G614" s="908"/>
      <c r="H614" s="745"/>
      <c r="I614" s="745"/>
      <c r="J614" s="745"/>
      <c r="K614" s="745"/>
      <c r="L614" s="745"/>
      <c r="M614" s="745"/>
      <c r="N614" s="745"/>
      <c r="O614" s="745"/>
      <c r="P614" s="745"/>
      <c r="Q614" s="745"/>
      <c r="R614" s="745"/>
      <c r="S614" s="745"/>
      <c r="T614" s="745"/>
      <c r="U614" s="745"/>
      <c r="V614" s="745"/>
      <c r="W614" s="745"/>
      <c r="X614" s="745"/>
      <c r="Y614" s="745"/>
      <c r="Z614" s="745"/>
      <c r="AA614" s="745"/>
    </row>
    <row r="615" spans="1:27" s="909" customFormat="1">
      <c r="A615" s="756"/>
      <c r="B615" s="756"/>
      <c r="C615" s="745"/>
      <c r="D615" s="746"/>
      <c r="E615" s="745"/>
      <c r="F615" s="747"/>
      <c r="G615" s="908"/>
      <c r="H615" s="745"/>
      <c r="I615" s="745"/>
      <c r="J615" s="745"/>
      <c r="K615" s="745"/>
      <c r="L615" s="745"/>
      <c r="M615" s="745"/>
      <c r="N615" s="745"/>
      <c r="O615" s="745"/>
      <c r="P615" s="745"/>
      <c r="Q615" s="745"/>
      <c r="R615" s="745"/>
      <c r="S615" s="745"/>
      <c r="T615" s="745"/>
      <c r="U615" s="745"/>
      <c r="V615" s="745"/>
      <c r="W615" s="745"/>
      <c r="X615" s="745"/>
      <c r="Y615" s="745"/>
      <c r="Z615" s="745"/>
      <c r="AA615" s="745"/>
    </row>
    <row r="616" spans="1:27" s="909" customFormat="1">
      <c r="A616" s="756"/>
      <c r="B616" s="756"/>
      <c r="C616" s="745"/>
      <c r="D616" s="746"/>
      <c r="E616" s="745"/>
      <c r="F616" s="747"/>
      <c r="G616" s="908"/>
      <c r="H616" s="745"/>
      <c r="I616" s="745"/>
      <c r="J616" s="745"/>
      <c r="K616" s="745"/>
      <c r="L616" s="745"/>
      <c r="M616" s="745"/>
      <c r="N616" s="745"/>
      <c r="O616" s="745"/>
      <c r="P616" s="745"/>
      <c r="Q616" s="745"/>
      <c r="R616" s="745"/>
      <c r="S616" s="745"/>
      <c r="T616" s="745"/>
      <c r="U616" s="745"/>
      <c r="V616" s="745"/>
      <c r="W616" s="745"/>
      <c r="X616" s="745"/>
      <c r="Y616" s="745"/>
      <c r="Z616" s="745"/>
      <c r="AA616" s="745"/>
    </row>
    <row r="617" spans="1:27" s="909" customFormat="1">
      <c r="A617" s="756"/>
      <c r="B617" s="756"/>
      <c r="C617" s="745"/>
      <c r="D617" s="746"/>
      <c r="E617" s="745"/>
      <c r="F617" s="747"/>
      <c r="G617" s="908"/>
      <c r="H617" s="745"/>
      <c r="I617" s="745"/>
      <c r="J617" s="745"/>
      <c r="K617" s="745"/>
      <c r="L617" s="745"/>
      <c r="M617" s="745"/>
      <c r="N617" s="745"/>
      <c r="O617" s="745"/>
      <c r="P617" s="745"/>
      <c r="Q617" s="745"/>
      <c r="R617" s="745"/>
      <c r="S617" s="745"/>
      <c r="T617" s="745"/>
      <c r="U617" s="745"/>
      <c r="V617" s="745"/>
      <c r="W617" s="745"/>
      <c r="X617" s="745"/>
      <c r="Y617" s="745"/>
      <c r="Z617" s="745"/>
      <c r="AA617" s="745"/>
    </row>
    <row r="618" spans="1:27" s="909" customFormat="1">
      <c r="A618" s="756"/>
      <c r="B618" s="756"/>
      <c r="C618" s="745"/>
      <c r="D618" s="746"/>
      <c r="E618" s="745"/>
      <c r="F618" s="747"/>
      <c r="G618" s="908"/>
      <c r="H618" s="745"/>
      <c r="I618" s="745"/>
      <c r="J618" s="745"/>
      <c r="K618" s="745"/>
      <c r="L618" s="745"/>
      <c r="M618" s="745"/>
      <c r="N618" s="745"/>
      <c r="O618" s="745"/>
      <c r="P618" s="745"/>
      <c r="Q618" s="745"/>
      <c r="R618" s="745"/>
      <c r="S618" s="745"/>
      <c r="T618" s="745"/>
      <c r="U618" s="745"/>
      <c r="V618" s="745"/>
      <c r="W618" s="745"/>
      <c r="X618" s="745"/>
      <c r="Y618" s="745"/>
      <c r="Z618" s="745"/>
      <c r="AA618" s="745"/>
    </row>
    <row r="619" spans="1:27" s="909" customFormat="1">
      <c r="A619" s="756"/>
      <c r="B619" s="756"/>
      <c r="C619" s="745"/>
      <c r="D619" s="746"/>
      <c r="E619" s="745"/>
      <c r="F619" s="747"/>
      <c r="G619" s="908"/>
      <c r="H619" s="745"/>
      <c r="I619" s="745"/>
      <c r="J619" s="745"/>
      <c r="K619" s="745"/>
      <c r="L619" s="745"/>
      <c r="M619" s="745"/>
      <c r="N619" s="745"/>
      <c r="O619" s="745"/>
      <c r="P619" s="745"/>
      <c r="Q619" s="745"/>
      <c r="R619" s="745"/>
      <c r="S619" s="745"/>
      <c r="T619" s="745"/>
      <c r="U619" s="745"/>
      <c r="V619" s="745"/>
      <c r="W619" s="745"/>
      <c r="X619" s="745"/>
      <c r="Y619" s="745"/>
      <c r="Z619" s="745"/>
      <c r="AA619" s="745"/>
    </row>
    <row r="620" spans="1:27" s="909" customFormat="1">
      <c r="A620" s="756"/>
      <c r="B620" s="756"/>
      <c r="C620" s="745"/>
      <c r="D620" s="746"/>
      <c r="E620" s="745"/>
      <c r="F620" s="747"/>
      <c r="G620" s="908"/>
      <c r="H620" s="745"/>
      <c r="I620" s="745"/>
      <c r="J620" s="745"/>
      <c r="K620" s="745"/>
      <c r="L620" s="745"/>
      <c r="M620" s="745"/>
      <c r="N620" s="745"/>
      <c r="O620" s="745"/>
      <c r="P620" s="745"/>
      <c r="Q620" s="745"/>
      <c r="R620" s="745"/>
      <c r="S620" s="745"/>
      <c r="T620" s="745"/>
      <c r="U620" s="745"/>
      <c r="V620" s="745"/>
      <c r="W620" s="745"/>
      <c r="X620" s="745"/>
      <c r="Y620" s="745"/>
      <c r="Z620" s="745"/>
      <c r="AA620" s="745"/>
    </row>
    <row r="621" spans="1:27" s="909" customFormat="1">
      <c r="A621" s="756"/>
      <c r="B621" s="756"/>
      <c r="C621" s="745"/>
      <c r="D621" s="746"/>
      <c r="E621" s="745"/>
      <c r="F621" s="747"/>
      <c r="G621" s="908"/>
      <c r="H621" s="745"/>
      <c r="I621" s="745"/>
      <c r="J621" s="745"/>
      <c r="K621" s="745"/>
      <c r="L621" s="745"/>
      <c r="M621" s="745"/>
      <c r="N621" s="745"/>
      <c r="O621" s="745"/>
      <c r="P621" s="745"/>
      <c r="Q621" s="745"/>
      <c r="R621" s="745"/>
      <c r="S621" s="745"/>
      <c r="T621" s="745"/>
      <c r="U621" s="745"/>
      <c r="V621" s="745"/>
      <c r="W621" s="745"/>
      <c r="X621" s="745"/>
      <c r="Y621" s="745"/>
      <c r="Z621" s="745"/>
      <c r="AA621" s="745"/>
    </row>
    <row r="622" spans="1:27" s="909" customFormat="1">
      <c r="A622" s="756"/>
      <c r="B622" s="756"/>
      <c r="C622" s="745"/>
      <c r="D622" s="746"/>
      <c r="E622" s="745"/>
      <c r="F622" s="747"/>
      <c r="G622" s="908"/>
      <c r="H622" s="745"/>
      <c r="I622" s="745"/>
      <c r="J622" s="745"/>
      <c r="K622" s="745"/>
      <c r="L622" s="745"/>
      <c r="M622" s="745"/>
      <c r="N622" s="745"/>
      <c r="O622" s="745"/>
      <c r="P622" s="745"/>
      <c r="Q622" s="745"/>
      <c r="R622" s="745"/>
      <c r="S622" s="745"/>
      <c r="T622" s="745"/>
      <c r="U622" s="745"/>
      <c r="V622" s="745"/>
      <c r="W622" s="745"/>
      <c r="X622" s="745"/>
      <c r="Y622" s="745"/>
      <c r="Z622" s="745"/>
      <c r="AA622" s="745"/>
    </row>
    <row r="623" spans="1:27" s="909" customFormat="1">
      <c r="A623" s="756"/>
      <c r="B623" s="756"/>
      <c r="C623" s="745"/>
      <c r="D623" s="746"/>
      <c r="E623" s="745"/>
      <c r="F623" s="747"/>
      <c r="G623" s="908"/>
      <c r="H623" s="745"/>
      <c r="I623" s="745"/>
      <c r="J623" s="745"/>
      <c r="K623" s="745"/>
      <c r="L623" s="745"/>
      <c r="M623" s="745"/>
      <c r="N623" s="745"/>
      <c r="O623" s="745"/>
      <c r="P623" s="745"/>
      <c r="Q623" s="745"/>
      <c r="R623" s="745"/>
      <c r="S623" s="745"/>
      <c r="T623" s="745"/>
      <c r="U623" s="745"/>
      <c r="V623" s="745"/>
      <c r="W623" s="745"/>
      <c r="X623" s="745"/>
      <c r="Y623" s="745"/>
      <c r="Z623" s="745"/>
      <c r="AA623" s="745"/>
    </row>
    <row r="624" spans="1:27" s="909" customFormat="1">
      <c r="A624" s="756"/>
      <c r="B624" s="756"/>
      <c r="C624" s="745"/>
      <c r="D624" s="746"/>
      <c r="E624" s="745"/>
      <c r="F624" s="747"/>
      <c r="G624" s="908"/>
      <c r="H624" s="745"/>
      <c r="I624" s="745"/>
      <c r="J624" s="745"/>
      <c r="K624" s="745"/>
      <c r="L624" s="745"/>
      <c r="M624" s="745"/>
      <c r="N624" s="745"/>
      <c r="O624" s="745"/>
      <c r="P624" s="745"/>
      <c r="Q624" s="745"/>
      <c r="R624" s="745"/>
      <c r="S624" s="745"/>
      <c r="T624" s="745"/>
      <c r="U624" s="745"/>
      <c r="V624" s="745"/>
      <c r="W624" s="745"/>
      <c r="X624" s="745"/>
      <c r="Y624" s="745"/>
      <c r="Z624" s="745"/>
      <c r="AA624" s="745"/>
    </row>
    <row r="625" spans="1:27" s="909" customFormat="1">
      <c r="A625" s="756"/>
      <c r="B625" s="756"/>
      <c r="C625" s="745"/>
      <c r="D625" s="746"/>
      <c r="E625" s="745"/>
      <c r="F625" s="747"/>
      <c r="G625" s="908"/>
      <c r="H625" s="745"/>
      <c r="I625" s="745"/>
      <c r="J625" s="745"/>
      <c r="K625" s="745"/>
      <c r="L625" s="745"/>
      <c r="M625" s="745"/>
      <c r="N625" s="745"/>
      <c r="O625" s="745"/>
      <c r="P625" s="745"/>
      <c r="Q625" s="745"/>
      <c r="R625" s="745"/>
      <c r="S625" s="745"/>
      <c r="T625" s="745"/>
      <c r="U625" s="745"/>
      <c r="V625" s="745"/>
      <c r="W625" s="745"/>
      <c r="X625" s="745"/>
      <c r="Y625" s="745"/>
      <c r="Z625" s="745"/>
      <c r="AA625" s="745"/>
    </row>
    <row r="626" spans="1:27" s="909" customFormat="1">
      <c r="A626" s="756"/>
      <c r="B626" s="756"/>
      <c r="C626" s="745"/>
      <c r="D626" s="746"/>
      <c r="E626" s="745"/>
      <c r="F626" s="747"/>
      <c r="G626" s="908"/>
      <c r="H626" s="745"/>
      <c r="I626" s="745"/>
      <c r="J626" s="745"/>
      <c r="K626" s="745"/>
      <c r="L626" s="745"/>
      <c r="M626" s="745"/>
      <c r="N626" s="745"/>
      <c r="O626" s="745"/>
      <c r="P626" s="745"/>
      <c r="Q626" s="745"/>
      <c r="R626" s="745"/>
      <c r="S626" s="745"/>
      <c r="T626" s="745"/>
      <c r="U626" s="745"/>
      <c r="V626" s="745"/>
      <c r="W626" s="745"/>
      <c r="X626" s="745"/>
      <c r="Y626" s="745"/>
      <c r="Z626" s="745"/>
      <c r="AA626" s="745"/>
    </row>
    <row r="627" spans="1:27" s="909" customFormat="1">
      <c r="A627" s="756"/>
      <c r="B627" s="756"/>
      <c r="C627" s="745"/>
      <c r="D627" s="746"/>
      <c r="E627" s="745"/>
      <c r="F627" s="747"/>
      <c r="G627" s="908"/>
      <c r="H627" s="745"/>
      <c r="I627" s="745"/>
      <c r="J627" s="745"/>
      <c r="K627" s="745"/>
      <c r="L627" s="745"/>
      <c r="M627" s="745"/>
      <c r="N627" s="745"/>
      <c r="O627" s="745"/>
      <c r="P627" s="745"/>
      <c r="Q627" s="745"/>
      <c r="R627" s="745"/>
      <c r="S627" s="745"/>
      <c r="T627" s="745"/>
      <c r="U627" s="745"/>
      <c r="V627" s="745"/>
      <c r="W627" s="745"/>
      <c r="X627" s="745"/>
      <c r="Y627" s="745"/>
      <c r="Z627" s="745"/>
      <c r="AA627" s="745"/>
    </row>
    <row r="628" spans="1:27" s="909" customFormat="1">
      <c r="A628" s="756"/>
      <c r="B628" s="756"/>
      <c r="C628" s="745"/>
      <c r="D628" s="746"/>
      <c r="E628" s="745"/>
      <c r="F628" s="747"/>
      <c r="G628" s="908"/>
      <c r="H628" s="745"/>
      <c r="I628" s="745"/>
      <c r="J628" s="745"/>
      <c r="K628" s="745"/>
      <c r="L628" s="745"/>
      <c r="M628" s="745"/>
      <c r="N628" s="745"/>
      <c r="O628" s="745"/>
      <c r="P628" s="745"/>
      <c r="Q628" s="745"/>
      <c r="R628" s="745"/>
      <c r="S628" s="745"/>
      <c r="T628" s="745"/>
      <c r="U628" s="745"/>
      <c r="V628" s="745"/>
      <c r="W628" s="745"/>
      <c r="X628" s="745"/>
      <c r="Y628" s="745"/>
      <c r="Z628" s="745"/>
      <c r="AA628" s="745"/>
    </row>
    <row r="629" spans="1:27" s="909" customFormat="1">
      <c r="A629" s="756"/>
      <c r="B629" s="756"/>
      <c r="C629" s="745"/>
      <c r="D629" s="746"/>
      <c r="E629" s="745"/>
      <c r="F629" s="747"/>
      <c r="G629" s="908"/>
      <c r="H629" s="745"/>
      <c r="I629" s="745"/>
      <c r="J629" s="745"/>
      <c r="K629" s="745"/>
      <c r="L629" s="745"/>
      <c r="M629" s="745"/>
      <c r="N629" s="745"/>
      <c r="O629" s="745"/>
      <c r="P629" s="745"/>
      <c r="Q629" s="745"/>
      <c r="R629" s="745"/>
      <c r="S629" s="745"/>
      <c r="T629" s="745"/>
      <c r="U629" s="745"/>
      <c r="V629" s="745"/>
      <c r="W629" s="745"/>
      <c r="X629" s="745"/>
      <c r="Y629" s="745"/>
      <c r="Z629" s="745"/>
      <c r="AA629" s="745"/>
    </row>
    <row r="630" spans="1:27" s="909" customFormat="1">
      <c r="A630" s="756"/>
      <c r="B630" s="756"/>
      <c r="C630" s="745"/>
      <c r="D630" s="746"/>
      <c r="E630" s="745"/>
      <c r="F630" s="747"/>
      <c r="G630" s="908"/>
      <c r="H630" s="745"/>
      <c r="I630" s="745"/>
      <c r="J630" s="745"/>
      <c r="K630" s="745"/>
      <c r="L630" s="745"/>
      <c r="M630" s="745"/>
      <c r="N630" s="745"/>
      <c r="O630" s="745"/>
      <c r="P630" s="745"/>
      <c r="Q630" s="745"/>
      <c r="R630" s="745"/>
      <c r="S630" s="745"/>
      <c r="T630" s="745"/>
      <c r="U630" s="745"/>
      <c r="V630" s="745"/>
      <c r="W630" s="745"/>
      <c r="X630" s="745"/>
      <c r="Y630" s="745"/>
      <c r="Z630" s="745"/>
      <c r="AA630" s="745"/>
    </row>
    <row r="631" spans="1:27" s="909" customFormat="1">
      <c r="A631" s="756"/>
      <c r="B631" s="756"/>
      <c r="C631" s="745"/>
      <c r="D631" s="746"/>
      <c r="E631" s="745"/>
      <c r="F631" s="747"/>
      <c r="G631" s="908"/>
      <c r="H631" s="745"/>
      <c r="I631" s="745"/>
      <c r="J631" s="745"/>
      <c r="K631" s="745"/>
      <c r="L631" s="745"/>
      <c r="M631" s="745"/>
      <c r="N631" s="745"/>
      <c r="O631" s="745"/>
      <c r="P631" s="745"/>
      <c r="Q631" s="745"/>
      <c r="R631" s="745"/>
      <c r="S631" s="745"/>
      <c r="T631" s="745"/>
      <c r="U631" s="745"/>
      <c r="V631" s="745"/>
      <c r="W631" s="745"/>
      <c r="X631" s="745"/>
      <c r="Y631" s="745"/>
      <c r="Z631" s="745"/>
      <c r="AA631" s="745"/>
    </row>
    <row r="632" spans="1:27" s="909" customFormat="1">
      <c r="A632" s="756"/>
      <c r="B632" s="756"/>
      <c r="C632" s="745"/>
      <c r="D632" s="746"/>
      <c r="E632" s="745"/>
      <c r="F632" s="747"/>
      <c r="G632" s="908"/>
      <c r="H632" s="745"/>
      <c r="I632" s="745"/>
      <c r="J632" s="745"/>
      <c r="K632" s="745"/>
      <c r="L632" s="745"/>
      <c r="M632" s="745"/>
      <c r="N632" s="745"/>
      <c r="O632" s="745"/>
      <c r="P632" s="745"/>
      <c r="Q632" s="745"/>
      <c r="R632" s="745"/>
      <c r="S632" s="745"/>
      <c r="T632" s="745"/>
      <c r="U632" s="745"/>
      <c r="V632" s="745"/>
      <c r="W632" s="745"/>
      <c r="X632" s="745"/>
      <c r="Y632" s="745"/>
      <c r="Z632" s="745"/>
      <c r="AA632" s="745"/>
    </row>
    <row r="633" spans="1:27" s="909" customFormat="1">
      <c r="A633" s="756"/>
      <c r="B633" s="756"/>
      <c r="C633" s="745"/>
      <c r="D633" s="746"/>
      <c r="E633" s="745"/>
      <c r="F633" s="747"/>
      <c r="G633" s="908"/>
      <c r="H633" s="745"/>
      <c r="I633" s="745"/>
      <c r="J633" s="745"/>
      <c r="K633" s="745"/>
      <c r="L633" s="745"/>
      <c r="M633" s="745"/>
      <c r="N633" s="745"/>
      <c r="O633" s="745"/>
      <c r="P633" s="745"/>
      <c r="Q633" s="745"/>
      <c r="R633" s="745"/>
      <c r="S633" s="745"/>
      <c r="T633" s="745"/>
      <c r="U633" s="745"/>
      <c r="V633" s="745"/>
      <c r="W633" s="745"/>
      <c r="X633" s="745"/>
      <c r="Y633" s="745"/>
      <c r="Z633" s="745"/>
      <c r="AA633" s="745"/>
    </row>
    <row r="634" spans="1:27" s="909" customFormat="1">
      <c r="A634" s="756"/>
      <c r="B634" s="756"/>
      <c r="C634" s="745"/>
      <c r="D634" s="746"/>
      <c r="E634" s="745"/>
      <c r="F634" s="747"/>
      <c r="G634" s="908"/>
      <c r="H634" s="745"/>
      <c r="I634" s="745"/>
      <c r="J634" s="745"/>
      <c r="K634" s="745"/>
      <c r="L634" s="745"/>
      <c r="M634" s="745"/>
      <c r="N634" s="745"/>
      <c r="O634" s="745"/>
      <c r="P634" s="745"/>
      <c r="Q634" s="745"/>
      <c r="R634" s="745"/>
      <c r="S634" s="745"/>
      <c r="T634" s="745"/>
      <c r="U634" s="745"/>
      <c r="V634" s="745"/>
      <c r="W634" s="745"/>
      <c r="X634" s="745"/>
      <c r="Y634" s="745"/>
      <c r="Z634" s="745"/>
      <c r="AA634" s="745"/>
    </row>
    <row r="635" spans="1:27" s="909" customFormat="1">
      <c r="A635" s="756"/>
      <c r="B635" s="756"/>
      <c r="C635" s="745"/>
      <c r="D635" s="746"/>
      <c r="E635" s="745"/>
      <c r="F635" s="747"/>
      <c r="G635" s="908"/>
      <c r="H635" s="745"/>
      <c r="I635" s="745"/>
      <c r="J635" s="745"/>
      <c r="K635" s="745"/>
      <c r="L635" s="745"/>
      <c r="M635" s="745"/>
      <c r="N635" s="745"/>
      <c r="O635" s="745"/>
      <c r="P635" s="745"/>
      <c r="Q635" s="745"/>
      <c r="R635" s="745"/>
      <c r="S635" s="745"/>
      <c r="T635" s="745"/>
      <c r="U635" s="745"/>
      <c r="V635" s="745"/>
      <c r="W635" s="745"/>
      <c r="X635" s="745"/>
      <c r="Y635" s="745"/>
      <c r="Z635" s="745"/>
      <c r="AA635" s="745"/>
    </row>
    <row r="636" spans="1:27" s="909" customFormat="1">
      <c r="A636" s="756"/>
      <c r="B636" s="756"/>
      <c r="C636" s="745"/>
      <c r="D636" s="746"/>
      <c r="E636" s="745"/>
      <c r="F636" s="747"/>
      <c r="G636" s="908"/>
      <c r="H636" s="745"/>
      <c r="I636" s="745"/>
      <c r="J636" s="745"/>
      <c r="K636" s="745"/>
      <c r="L636" s="745"/>
      <c r="M636" s="745"/>
      <c r="N636" s="745"/>
      <c r="O636" s="745"/>
      <c r="P636" s="745"/>
      <c r="Q636" s="745"/>
      <c r="R636" s="745"/>
      <c r="S636" s="745"/>
      <c r="T636" s="745"/>
      <c r="U636" s="745"/>
      <c r="V636" s="745"/>
      <c r="W636" s="745"/>
      <c r="X636" s="745"/>
      <c r="Y636" s="745"/>
      <c r="Z636" s="745"/>
      <c r="AA636" s="745"/>
    </row>
    <row r="637" spans="1:27" s="909" customFormat="1">
      <c r="A637" s="756"/>
      <c r="B637" s="756"/>
      <c r="C637" s="745"/>
      <c r="D637" s="746"/>
      <c r="E637" s="745"/>
      <c r="F637" s="747"/>
      <c r="G637" s="908"/>
      <c r="H637" s="745"/>
      <c r="I637" s="745"/>
      <c r="J637" s="745"/>
      <c r="K637" s="745"/>
      <c r="L637" s="745"/>
      <c r="M637" s="745"/>
      <c r="N637" s="745"/>
      <c r="O637" s="745"/>
      <c r="P637" s="745"/>
      <c r="Q637" s="745"/>
      <c r="R637" s="745"/>
      <c r="S637" s="745"/>
      <c r="T637" s="745"/>
      <c r="U637" s="745"/>
      <c r="V637" s="745"/>
      <c r="W637" s="745"/>
      <c r="X637" s="745"/>
      <c r="Y637" s="745"/>
      <c r="Z637" s="745"/>
      <c r="AA637" s="745"/>
    </row>
    <row r="638" spans="1:27" s="909" customFormat="1">
      <c r="A638" s="756"/>
      <c r="B638" s="756"/>
      <c r="C638" s="745"/>
      <c r="D638" s="746"/>
      <c r="E638" s="745"/>
      <c r="F638" s="747"/>
      <c r="G638" s="908"/>
      <c r="H638" s="745"/>
      <c r="I638" s="745"/>
      <c r="J638" s="745"/>
      <c r="K638" s="745"/>
      <c r="L638" s="745"/>
      <c r="M638" s="745"/>
      <c r="N638" s="745"/>
      <c r="O638" s="745"/>
      <c r="P638" s="745"/>
      <c r="Q638" s="745"/>
      <c r="R638" s="745"/>
      <c r="S638" s="745"/>
      <c r="T638" s="745"/>
      <c r="U638" s="745"/>
      <c r="V638" s="745"/>
      <c r="W638" s="745"/>
      <c r="X638" s="745"/>
      <c r="Y638" s="745"/>
      <c r="Z638" s="745"/>
      <c r="AA638" s="745"/>
    </row>
    <row r="639" spans="1:27" s="909" customFormat="1">
      <c r="A639" s="756"/>
      <c r="B639" s="756"/>
      <c r="C639" s="745"/>
      <c r="D639" s="746"/>
      <c r="E639" s="745"/>
      <c r="F639" s="747"/>
      <c r="G639" s="908"/>
      <c r="H639" s="745"/>
      <c r="I639" s="745"/>
      <c r="J639" s="745"/>
      <c r="K639" s="745"/>
      <c r="L639" s="745"/>
      <c r="M639" s="745"/>
      <c r="N639" s="745"/>
      <c r="O639" s="745"/>
      <c r="P639" s="745"/>
      <c r="Q639" s="745"/>
      <c r="R639" s="745"/>
      <c r="S639" s="745"/>
      <c r="T639" s="745"/>
      <c r="U639" s="745"/>
      <c r="V639" s="745"/>
      <c r="W639" s="745"/>
      <c r="X639" s="745"/>
      <c r="Y639" s="745"/>
      <c r="Z639" s="745"/>
      <c r="AA639" s="745"/>
    </row>
    <row r="640" spans="1:27" s="909" customFormat="1">
      <c r="A640" s="756"/>
      <c r="B640" s="756"/>
      <c r="C640" s="745"/>
      <c r="D640" s="746"/>
      <c r="E640" s="745"/>
      <c r="F640" s="747"/>
      <c r="G640" s="908"/>
      <c r="H640" s="745"/>
      <c r="I640" s="745"/>
      <c r="J640" s="745"/>
      <c r="K640" s="745"/>
      <c r="L640" s="745"/>
      <c r="M640" s="745"/>
      <c r="N640" s="745"/>
      <c r="O640" s="745"/>
      <c r="P640" s="745"/>
      <c r="Q640" s="745"/>
      <c r="R640" s="745"/>
      <c r="S640" s="745"/>
      <c r="T640" s="745"/>
      <c r="U640" s="745"/>
      <c r="V640" s="745"/>
      <c r="W640" s="745"/>
      <c r="X640" s="745"/>
      <c r="Y640" s="745"/>
      <c r="Z640" s="745"/>
      <c r="AA640" s="745"/>
    </row>
    <row r="641" spans="1:27" s="909" customFormat="1">
      <c r="A641" s="756"/>
      <c r="B641" s="756"/>
      <c r="C641" s="745"/>
      <c r="D641" s="746"/>
      <c r="E641" s="745"/>
      <c r="F641" s="747"/>
      <c r="G641" s="908"/>
      <c r="H641" s="745"/>
      <c r="I641" s="745"/>
      <c r="J641" s="745"/>
      <c r="K641" s="745"/>
      <c r="L641" s="745"/>
      <c r="M641" s="745"/>
      <c r="N641" s="745"/>
      <c r="O641" s="745"/>
      <c r="P641" s="745"/>
      <c r="Q641" s="745"/>
      <c r="R641" s="745"/>
      <c r="S641" s="745"/>
      <c r="T641" s="745"/>
      <c r="U641" s="745"/>
      <c r="V641" s="745"/>
      <c r="W641" s="745"/>
      <c r="X641" s="745"/>
      <c r="Y641" s="745"/>
      <c r="Z641" s="745"/>
      <c r="AA641" s="745"/>
    </row>
    <row r="642" spans="1:27" s="909" customFormat="1">
      <c r="A642" s="756"/>
      <c r="B642" s="756"/>
      <c r="C642" s="745"/>
      <c r="D642" s="746"/>
      <c r="E642" s="745"/>
      <c r="F642" s="747"/>
      <c r="G642" s="908"/>
      <c r="H642" s="745"/>
      <c r="I642" s="745"/>
      <c r="J642" s="745"/>
      <c r="K642" s="745"/>
      <c r="L642" s="745"/>
      <c r="M642" s="745"/>
      <c r="N642" s="745"/>
      <c r="O642" s="745"/>
      <c r="P642" s="745"/>
      <c r="Q642" s="745"/>
      <c r="R642" s="745"/>
      <c r="S642" s="745"/>
      <c r="T642" s="745"/>
      <c r="U642" s="745"/>
      <c r="V642" s="745"/>
      <c r="W642" s="745"/>
      <c r="X642" s="745"/>
      <c r="Y642" s="745"/>
      <c r="Z642" s="745"/>
      <c r="AA642" s="745"/>
    </row>
    <row r="643" spans="1:27" s="909" customFormat="1">
      <c r="A643" s="756"/>
      <c r="B643" s="756"/>
      <c r="C643" s="745"/>
      <c r="D643" s="746"/>
      <c r="E643" s="745"/>
      <c r="F643" s="747"/>
      <c r="G643" s="908"/>
      <c r="H643" s="745"/>
      <c r="I643" s="745"/>
      <c r="J643" s="745"/>
      <c r="K643" s="745"/>
      <c r="L643" s="745"/>
      <c r="M643" s="745"/>
      <c r="N643" s="745"/>
      <c r="O643" s="745"/>
      <c r="P643" s="745"/>
      <c r="Q643" s="745"/>
      <c r="R643" s="745"/>
      <c r="S643" s="745"/>
      <c r="T643" s="745"/>
      <c r="U643" s="745"/>
      <c r="V643" s="745"/>
      <c r="W643" s="745"/>
      <c r="X643" s="745"/>
      <c r="Y643" s="745"/>
      <c r="Z643" s="745"/>
      <c r="AA643" s="745"/>
    </row>
    <row r="644" spans="1:27" s="909" customFormat="1">
      <c r="A644" s="756"/>
      <c r="B644" s="756"/>
      <c r="C644" s="745"/>
      <c r="D644" s="746"/>
      <c r="E644" s="745"/>
      <c r="F644" s="747"/>
      <c r="G644" s="908"/>
      <c r="H644" s="745"/>
      <c r="I644" s="745"/>
      <c r="J644" s="745"/>
      <c r="K644" s="745"/>
      <c r="L644" s="745"/>
      <c r="M644" s="745"/>
      <c r="N644" s="745"/>
      <c r="O644" s="745"/>
      <c r="P644" s="745"/>
      <c r="Q644" s="745"/>
      <c r="R644" s="745"/>
      <c r="S644" s="745"/>
      <c r="T644" s="745"/>
      <c r="U644" s="745"/>
      <c r="V644" s="745"/>
      <c r="W644" s="745"/>
      <c r="X644" s="745"/>
      <c r="Y644" s="745"/>
      <c r="Z644" s="745"/>
      <c r="AA644" s="745"/>
    </row>
    <row r="645" spans="1:27" s="909" customFormat="1">
      <c r="A645" s="756"/>
      <c r="B645" s="756"/>
      <c r="C645" s="745"/>
      <c r="D645" s="746"/>
      <c r="E645" s="745"/>
      <c r="F645" s="747"/>
      <c r="G645" s="908"/>
      <c r="H645" s="745"/>
      <c r="I645" s="745"/>
      <c r="J645" s="745"/>
      <c r="K645" s="745"/>
      <c r="L645" s="745"/>
      <c r="M645" s="745"/>
      <c r="N645" s="745"/>
      <c r="O645" s="745"/>
      <c r="P645" s="745"/>
      <c r="Q645" s="745"/>
      <c r="R645" s="745"/>
      <c r="S645" s="745"/>
      <c r="T645" s="745"/>
      <c r="U645" s="745"/>
      <c r="V645" s="745"/>
      <c r="W645" s="745"/>
      <c r="X645" s="745"/>
      <c r="Y645" s="745"/>
      <c r="Z645" s="745"/>
      <c r="AA645" s="745"/>
    </row>
    <row r="646" spans="1:27" s="909" customFormat="1">
      <c r="A646" s="756"/>
      <c r="B646" s="756"/>
      <c r="C646" s="745"/>
      <c r="D646" s="746"/>
      <c r="E646" s="745"/>
      <c r="F646" s="747"/>
      <c r="G646" s="908"/>
      <c r="H646" s="745"/>
      <c r="I646" s="745"/>
      <c r="J646" s="745"/>
      <c r="K646" s="745"/>
      <c r="L646" s="745"/>
      <c r="M646" s="745"/>
      <c r="N646" s="745"/>
      <c r="O646" s="745"/>
      <c r="P646" s="745"/>
      <c r="Q646" s="745"/>
      <c r="R646" s="745"/>
      <c r="S646" s="745"/>
      <c r="T646" s="745"/>
      <c r="U646" s="745"/>
      <c r="V646" s="745"/>
      <c r="W646" s="745"/>
      <c r="X646" s="745"/>
      <c r="Y646" s="745"/>
      <c r="Z646" s="745"/>
      <c r="AA646" s="745"/>
    </row>
    <row r="647" spans="1:27" s="909" customFormat="1">
      <c r="A647" s="756"/>
      <c r="B647" s="756"/>
      <c r="C647" s="745"/>
      <c r="D647" s="746"/>
      <c r="E647" s="745"/>
      <c r="F647" s="747"/>
      <c r="G647" s="908"/>
      <c r="H647" s="745"/>
      <c r="I647" s="745"/>
      <c r="J647" s="745"/>
      <c r="K647" s="745"/>
      <c r="L647" s="745"/>
      <c r="M647" s="745"/>
      <c r="N647" s="745"/>
      <c r="O647" s="745"/>
      <c r="P647" s="745"/>
      <c r="Q647" s="745"/>
      <c r="R647" s="745"/>
      <c r="S647" s="745"/>
      <c r="T647" s="745"/>
      <c r="U647" s="745"/>
      <c r="V647" s="745"/>
      <c r="W647" s="745"/>
      <c r="X647" s="745"/>
      <c r="Y647" s="745"/>
      <c r="Z647" s="745"/>
      <c r="AA647" s="745"/>
    </row>
    <row r="648" spans="1:27" s="909" customFormat="1">
      <c r="A648" s="756"/>
      <c r="B648" s="756"/>
      <c r="C648" s="745"/>
      <c r="D648" s="746"/>
      <c r="E648" s="745"/>
      <c r="F648" s="747"/>
      <c r="G648" s="908"/>
      <c r="H648" s="745"/>
      <c r="I648" s="745"/>
      <c r="J648" s="745"/>
      <c r="K648" s="745"/>
      <c r="L648" s="745"/>
      <c r="M648" s="745"/>
      <c r="N648" s="745"/>
      <c r="O648" s="745"/>
      <c r="P648" s="745"/>
      <c r="Q648" s="745"/>
      <c r="R648" s="745"/>
      <c r="S648" s="745"/>
      <c r="T648" s="745"/>
      <c r="U648" s="745"/>
      <c r="V648" s="745"/>
      <c r="W648" s="745"/>
      <c r="X648" s="745"/>
      <c r="Y648" s="745"/>
      <c r="Z648" s="745"/>
      <c r="AA648" s="745"/>
    </row>
    <row r="649" spans="1:27" s="909" customFormat="1">
      <c r="A649" s="756"/>
      <c r="B649" s="756"/>
      <c r="C649" s="745"/>
      <c r="D649" s="746"/>
      <c r="E649" s="745"/>
      <c r="F649" s="747"/>
      <c r="G649" s="908"/>
      <c r="H649" s="745"/>
      <c r="I649" s="745"/>
      <c r="J649" s="745"/>
      <c r="K649" s="745"/>
      <c r="L649" s="745"/>
      <c r="M649" s="745"/>
      <c r="N649" s="745"/>
      <c r="O649" s="745"/>
      <c r="P649" s="745"/>
      <c r="Q649" s="745"/>
      <c r="R649" s="745"/>
      <c r="S649" s="745"/>
      <c r="T649" s="745"/>
      <c r="U649" s="745"/>
      <c r="V649" s="745"/>
      <c r="W649" s="745"/>
      <c r="X649" s="745"/>
      <c r="Y649" s="745"/>
      <c r="Z649" s="745"/>
      <c r="AA649" s="745"/>
    </row>
    <row r="650" spans="1:27" s="909" customFormat="1">
      <c r="A650" s="756"/>
      <c r="B650" s="756"/>
      <c r="C650" s="745"/>
      <c r="D650" s="746"/>
      <c r="E650" s="745"/>
      <c r="F650" s="747"/>
      <c r="G650" s="908"/>
      <c r="H650" s="745"/>
      <c r="I650" s="745"/>
      <c r="J650" s="745"/>
      <c r="K650" s="745"/>
      <c r="L650" s="745"/>
      <c r="M650" s="745"/>
      <c r="N650" s="745"/>
      <c r="O650" s="745"/>
      <c r="P650" s="745"/>
      <c r="Q650" s="745"/>
      <c r="R650" s="745"/>
      <c r="S650" s="745"/>
      <c r="T650" s="745"/>
      <c r="U650" s="745"/>
      <c r="V650" s="745"/>
      <c r="W650" s="745"/>
      <c r="X650" s="745"/>
      <c r="Y650" s="745"/>
      <c r="Z650" s="745"/>
      <c r="AA650" s="745"/>
    </row>
    <row r="651" spans="1:27" s="909" customFormat="1">
      <c r="A651" s="756"/>
      <c r="B651" s="756"/>
      <c r="C651" s="745"/>
      <c r="D651" s="746"/>
      <c r="E651" s="745"/>
      <c r="F651" s="747"/>
      <c r="G651" s="908"/>
      <c r="H651" s="745"/>
      <c r="I651" s="745"/>
      <c r="J651" s="745"/>
      <c r="K651" s="745"/>
      <c r="L651" s="745"/>
      <c r="M651" s="745"/>
      <c r="N651" s="745"/>
      <c r="O651" s="745"/>
      <c r="P651" s="745"/>
      <c r="Q651" s="745"/>
      <c r="R651" s="745"/>
      <c r="S651" s="745"/>
      <c r="T651" s="745"/>
      <c r="U651" s="745"/>
      <c r="V651" s="745"/>
      <c r="W651" s="745"/>
      <c r="X651" s="745"/>
      <c r="Y651" s="745"/>
      <c r="Z651" s="745"/>
      <c r="AA651" s="745"/>
    </row>
    <row r="652" spans="1:27" s="909" customFormat="1">
      <c r="A652" s="756"/>
      <c r="B652" s="756"/>
      <c r="C652" s="745"/>
      <c r="D652" s="746"/>
      <c r="E652" s="745"/>
      <c r="F652" s="747"/>
      <c r="G652" s="908"/>
      <c r="H652" s="745"/>
      <c r="I652" s="745"/>
      <c r="J652" s="745"/>
      <c r="K652" s="745"/>
      <c r="L652" s="745"/>
      <c r="M652" s="745"/>
      <c r="N652" s="745"/>
      <c r="O652" s="745"/>
      <c r="P652" s="745"/>
      <c r="Q652" s="745"/>
      <c r="R652" s="745"/>
      <c r="S652" s="745"/>
      <c r="T652" s="745"/>
      <c r="U652" s="745"/>
      <c r="V652" s="745"/>
      <c r="W652" s="745"/>
      <c r="X652" s="745"/>
      <c r="Y652" s="745"/>
      <c r="Z652" s="745"/>
      <c r="AA652" s="745"/>
    </row>
    <row r="653" spans="1:27" s="909" customFormat="1">
      <c r="A653" s="756"/>
      <c r="B653" s="756"/>
      <c r="C653" s="745"/>
      <c r="D653" s="746"/>
      <c r="E653" s="745"/>
      <c r="F653" s="747"/>
      <c r="G653" s="908"/>
      <c r="H653" s="745"/>
      <c r="I653" s="745"/>
      <c r="J653" s="745"/>
      <c r="K653" s="745"/>
      <c r="L653" s="745"/>
      <c r="M653" s="745"/>
      <c r="N653" s="745"/>
      <c r="O653" s="745"/>
      <c r="P653" s="745"/>
      <c r="Q653" s="745"/>
      <c r="R653" s="745"/>
      <c r="S653" s="745"/>
      <c r="T653" s="745"/>
      <c r="U653" s="745"/>
      <c r="V653" s="745"/>
      <c r="W653" s="745"/>
      <c r="X653" s="745"/>
      <c r="Y653" s="745"/>
      <c r="Z653" s="745"/>
      <c r="AA653" s="745"/>
    </row>
    <row r="654" spans="1:27" s="909" customFormat="1">
      <c r="A654" s="756"/>
      <c r="B654" s="756"/>
      <c r="C654" s="745"/>
      <c r="D654" s="746"/>
      <c r="E654" s="745"/>
      <c r="F654" s="747"/>
      <c r="G654" s="908"/>
      <c r="H654" s="745"/>
      <c r="I654" s="745"/>
      <c r="J654" s="745"/>
      <c r="K654" s="745"/>
      <c r="L654" s="745"/>
      <c r="M654" s="745"/>
      <c r="N654" s="745"/>
      <c r="O654" s="745"/>
      <c r="P654" s="745"/>
      <c r="Q654" s="745"/>
      <c r="R654" s="745"/>
      <c r="S654" s="745"/>
      <c r="T654" s="745"/>
      <c r="U654" s="745"/>
      <c r="V654" s="745"/>
      <c r="W654" s="745"/>
      <c r="X654" s="745"/>
      <c r="Y654" s="745"/>
      <c r="Z654" s="745"/>
      <c r="AA654" s="745"/>
    </row>
    <row r="655" spans="1:27" s="909" customFormat="1">
      <c r="A655" s="756"/>
      <c r="B655" s="756"/>
      <c r="C655" s="745"/>
      <c r="D655" s="746"/>
      <c r="E655" s="745"/>
      <c r="F655" s="747"/>
      <c r="G655" s="908"/>
      <c r="H655" s="745"/>
      <c r="I655" s="745"/>
      <c r="J655" s="745"/>
      <c r="K655" s="745"/>
      <c r="L655" s="745"/>
      <c r="M655" s="745"/>
      <c r="N655" s="745"/>
      <c r="O655" s="745"/>
      <c r="P655" s="745"/>
      <c r="Q655" s="745"/>
      <c r="R655" s="745"/>
      <c r="S655" s="745"/>
      <c r="T655" s="745"/>
      <c r="U655" s="745"/>
      <c r="V655" s="745"/>
      <c r="W655" s="745"/>
      <c r="X655" s="745"/>
      <c r="Y655" s="745"/>
      <c r="Z655" s="745"/>
      <c r="AA655" s="745"/>
    </row>
    <row r="656" spans="1:27" s="909" customFormat="1">
      <c r="A656" s="756"/>
      <c r="B656" s="756"/>
      <c r="C656" s="745"/>
      <c r="D656" s="746"/>
      <c r="E656" s="745"/>
      <c r="F656" s="747"/>
      <c r="G656" s="908"/>
      <c r="H656" s="745"/>
      <c r="I656" s="745"/>
      <c r="J656" s="745"/>
      <c r="K656" s="745"/>
      <c r="L656" s="745"/>
      <c r="M656" s="745"/>
      <c r="N656" s="745"/>
      <c r="O656" s="745"/>
      <c r="P656" s="745"/>
      <c r="Q656" s="745"/>
      <c r="R656" s="745"/>
      <c r="S656" s="745"/>
      <c r="T656" s="745"/>
      <c r="U656" s="745"/>
      <c r="V656" s="745"/>
      <c r="W656" s="745"/>
      <c r="X656" s="745"/>
      <c r="Y656" s="745"/>
      <c r="Z656" s="745"/>
      <c r="AA656" s="745"/>
    </row>
    <row r="657" spans="1:27" s="909" customFormat="1">
      <c r="A657" s="756"/>
      <c r="B657" s="756"/>
      <c r="C657" s="745"/>
      <c r="D657" s="746"/>
      <c r="E657" s="745"/>
      <c r="F657" s="747"/>
      <c r="G657" s="908"/>
      <c r="H657" s="745"/>
      <c r="I657" s="745"/>
      <c r="J657" s="745"/>
      <c r="K657" s="745"/>
      <c r="L657" s="745"/>
      <c r="M657" s="745"/>
      <c r="N657" s="745"/>
      <c r="O657" s="745"/>
      <c r="P657" s="745"/>
      <c r="Q657" s="745"/>
      <c r="R657" s="745"/>
      <c r="S657" s="745"/>
      <c r="T657" s="745"/>
      <c r="U657" s="745"/>
      <c r="V657" s="745"/>
      <c r="W657" s="745"/>
      <c r="X657" s="745"/>
      <c r="Y657" s="745"/>
      <c r="Z657" s="745"/>
      <c r="AA657" s="745"/>
    </row>
    <row r="658" spans="1:27" s="909" customFormat="1">
      <c r="A658" s="756"/>
      <c r="B658" s="756"/>
      <c r="C658" s="745"/>
      <c r="D658" s="746"/>
      <c r="E658" s="745"/>
      <c r="F658" s="747"/>
      <c r="G658" s="908"/>
      <c r="H658" s="745"/>
      <c r="I658" s="745"/>
      <c r="J658" s="745"/>
      <c r="K658" s="745"/>
      <c r="L658" s="745"/>
      <c r="M658" s="745"/>
      <c r="N658" s="745"/>
      <c r="O658" s="745"/>
      <c r="P658" s="745"/>
      <c r="Q658" s="745"/>
      <c r="R658" s="745"/>
      <c r="S658" s="745"/>
      <c r="T658" s="745"/>
      <c r="U658" s="745"/>
      <c r="V658" s="745"/>
      <c r="W658" s="745"/>
      <c r="X658" s="745"/>
      <c r="Y658" s="745"/>
      <c r="Z658" s="745"/>
      <c r="AA658" s="745"/>
    </row>
    <row r="659" spans="1:27" s="909" customFormat="1">
      <c r="A659" s="756"/>
      <c r="B659" s="756"/>
      <c r="C659" s="745"/>
      <c r="D659" s="746"/>
      <c r="E659" s="745"/>
      <c r="F659" s="747"/>
      <c r="G659" s="908"/>
      <c r="H659" s="745"/>
      <c r="I659" s="745"/>
      <c r="J659" s="745"/>
      <c r="K659" s="745"/>
      <c r="L659" s="745"/>
      <c r="M659" s="745"/>
      <c r="N659" s="745"/>
      <c r="O659" s="745"/>
      <c r="P659" s="745"/>
      <c r="Q659" s="745"/>
      <c r="R659" s="745"/>
      <c r="S659" s="745"/>
      <c r="T659" s="745"/>
      <c r="U659" s="745"/>
      <c r="V659" s="745"/>
      <c r="W659" s="745"/>
      <c r="X659" s="745"/>
      <c r="Y659" s="745"/>
      <c r="Z659" s="745"/>
      <c r="AA659" s="745"/>
    </row>
    <row r="660" spans="1:27" s="909" customFormat="1">
      <c r="A660" s="756"/>
      <c r="B660" s="756"/>
      <c r="C660" s="745"/>
      <c r="D660" s="746"/>
      <c r="E660" s="745"/>
      <c r="F660" s="747"/>
      <c r="G660" s="908"/>
      <c r="H660" s="745"/>
      <c r="I660" s="745"/>
      <c r="J660" s="745"/>
      <c r="K660" s="745"/>
      <c r="L660" s="745"/>
      <c r="M660" s="745"/>
      <c r="N660" s="745"/>
      <c r="O660" s="745"/>
      <c r="P660" s="745"/>
      <c r="Q660" s="745"/>
      <c r="R660" s="745"/>
      <c r="S660" s="745"/>
      <c r="T660" s="745"/>
      <c r="U660" s="745"/>
      <c r="V660" s="745"/>
      <c r="W660" s="745"/>
      <c r="X660" s="745"/>
      <c r="Y660" s="745"/>
      <c r="Z660" s="745"/>
      <c r="AA660" s="745"/>
    </row>
    <row r="661" spans="1:27" s="909" customFormat="1">
      <c r="A661" s="756"/>
      <c r="B661" s="756"/>
      <c r="C661" s="745"/>
      <c r="D661" s="746"/>
      <c r="E661" s="745"/>
      <c r="F661" s="747"/>
      <c r="G661" s="908"/>
      <c r="H661" s="745"/>
      <c r="I661" s="745"/>
      <c r="J661" s="745"/>
      <c r="K661" s="745"/>
      <c r="L661" s="745"/>
      <c r="M661" s="745"/>
      <c r="N661" s="745"/>
      <c r="O661" s="745"/>
      <c r="P661" s="745"/>
      <c r="Q661" s="745"/>
      <c r="R661" s="745"/>
      <c r="S661" s="745"/>
      <c r="T661" s="745"/>
      <c r="U661" s="745"/>
      <c r="V661" s="745"/>
      <c r="W661" s="745"/>
      <c r="X661" s="745"/>
      <c r="Y661" s="745"/>
      <c r="Z661" s="745"/>
      <c r="AA661" s="745"/>
    </row>
    <row r="662" spans="1:27" s="909" customFormat="1">
      <c r="A662" s="756"/>
      <c r="B662" s="756"/>
      <c r="C662" s="745"/>
      <c r="D662" s="746"/>
      <c r="E662" s="745"/>
      <c r="F662" s="747"/>
      <c r="G662" s="908"/>
      <c r="H662" s="745"/>
      <c r="I662" s="745"/>
      <c r="J662" s="745"/>
      <c r="K662" s="745"/>
      <c r="L662" s="745"/>
      <c r="M662" s="745"/>
      <c r="N662" s="745"/>
      <c r="O662" s="745"/>
      <c r="P662" s="745"/>
      <c r="Q662" s="745"/>
      <c r="R662" s="745"/>
      <c r="S662" s="745"/>
      <c r="T662" s="745"/>
      <c r="U662" s="745"/>
      <c r="V662" s="745"/>
      <c r="W662" s="745"/>
      <c r="X662" s="745"/>
      <c r="Y662" s="745"/>
      <c r="Z662" s="745"/>
      <c r="AA662" s="745"/>
    </row>
    <row r="663" spans="1:27" s="909" customFormat="1">
      <c r="A663" s="756"/>
      <c r="B663" s="756"/>
      <c r="C663" s="745"/>
      <c r="D663" s="746"/>
      <c r="E663" s="745"/>
      <c r="F663" s="747"/>
      <c r="G663" s="908"/>
      <c r="H663" s="745"/>
      <c r="I663" s="745"/>
      <c r="J663" s="745"/>
      <c r="K663" s="745"/>
      <c r="L663" s="745"/>
      <c r="M663" s="745"/>
      <c r="N663" s="745"/>
      <c r="O663" s="745"/>
      <c r="P663" s="745"/>
      <c r="Q663" s="745"/>
      <c r="R663" s="745"/>
      <c r="S663" s="745"/>
      <c r="T663" s="745"/>
      <c r="U663" s="745"/>
      <c r="V663" s="745"/>
      <c r="W663" s="745"/>
      <c r="X663" s="745"/>
      <c r="Y663" s="745"/>
      <c r="Z663" s="745"/>
      <c r="AA663" s="745"/>
    </row>
    <row r="664" spans="1:27" s="909" customFormat="1">
      <c r="A664" s="756"/>
      <c r="B664" s="756"/>
      <c r="C664" s="745"/>
      <c r="D664" s="746"/>
      <c r="E664" s="745"/>
      <c r="F664" s="747"/>
      <c r="G664" s="908"/>
      <c r="H664" s="745"/>
      <c r="I664" s="745"/>
      <c r="J664" s="745"/>
      <c r="K664" s="745"/>
      <c r="L664" s="745"/>
      <c r="M664" s="745"/>
      <c r="N664" s="745"/>
      <c r="O664" s="745"/>
      <c r="P664" s="745"/>
      <c r="Q664" s="745"/>
      <c r="R664" s="745"/>
      <c r="S664" s="745"/>
      <c r="T664" s="745"/>
      <c r="U664" s="745"/>
      <c r="V664" s="745"/>
      <c r="W664" s="745"/>
      <c r="X664" s="745"/>
      <c r="Y664" s="745"/>
      <c r="Z664" s="745"/>
      <c r="AA664" s="745"/>
    </row>
    <row r="665" spans="1:27" s="909" customFormat="1">
      <c r="A665" s="756"/>
      <c r="B665" s="756"/>
      <c r="C665" s="745"/>
      <c r="D665" s="746"/>
      <c r="E665" s="745"/>
      <c r="F665" s="747"/>
      <c r="G665" s="908"/>
      <c r="H665" s="745"/>
      <c r="I665" s="745"/>
      <c r="J665" s="745"/>
      <c r="K665" s="745"/>
      <c r="L665" s="745"/>
      <c r="M665" s="745"/>
      <c r="N665" s="745"/>
      <c r="O665" s="745"/>
      <c r="P665" s="745"/>
      <c r="Q665" s="745"/>
      <c r="R665" s="745"/>
      <c r="S665" s="745"/>
      <c r="T665" s="745"/>
      <c r="U665" s="745"/>
      <c r="V665" s="745"/>
      <c r="W665" s="745"/>
      <c r="X665" s="745"/>
      <c r="Y665" s="745"/>
      <c r="Z665" s="745"/>
      <c r="AA665" s="745"/>
    </row>
    <row r="666" spans="1:27" s="909" customFormat="1">
      <c r="A666" s="756"/>
      <c r="B666" s="756"/>
      <c r="C666" s="745"/>
      <c r="D666" s="746"/>
      <c r="E666" s="745"/>
      <c r="F666" s="747"/>
      <c r="G666" s="908"/>
      <c r="H666" s="745"/>
      <c r="I666" s="745"/>
      <c r="J666" s="745"/>
      <c r="K666" s="745"/>
      <c r="L666" s="745"/>
      <c r="M666" s="745"/>
      <c r="N666" s="745"/>
      <c r="O666" s="745"/>
      <c r="P666" s="745"/>
      <c r="Q666" s="745"/>
      <c r="R666" s="745"/>
      <c r="S666" s="745"/>
      <c r="T666" s="745"/>
      <c r="U666" s="745"/>
      <c r="V666" s="745"/>
      <c r="W666" s="745"/>
      <c r="X666" s="745"/>
      <c r="Y666" s="745"/>
      <c r="Z666" s="745"/>
      <c r="AA666" s="745"/>
    </row>
    <row r="667" spans="1:27" s="909" customFormat="1">
      <c r="A667" s="756"/>
      <c r="B667" s="756"/>
      <c r="C667" s="745"/>
      <c r="D667" s="746"/>
      <c r="E667" s="745"/>
      <c r="F667" s="747"/>
      <c r="G667" s="908"/>
      <c r="H667" s="745"/>
      <c r="I667" s="745"/>
      <c r="J667" s="745"/>
      <c r="K667" s="745"/>
      <c r="L667" s="745"/>
      <c r="M667" s="745"/>
      <c r="N667" s="745"/>
      <c r="O667" s="745"/>
      <c r="P667" s="745"/>
      <c r="Q667" s="745"/>
      <c r="R667" s="745"/>
      <c r="S667" s="745"/>
      <c r="T667" s="745"/>
      <c r="U667" s="745"/>
      <c r="V667" s="745"/>
      <c r="W667" s="745"/>
      <c r="X667" s="745"/>
      <c r="Y667" s="745"/>
      <c r="Z667" s="745"/>
      <c r="AA667" s="745"/>
    </row>
    <row r="668" spans="1:27" s="909" customFormat="1">
      <c r="A668" s="756"/>
      <c r="B668" s="756"/>
      <c r="C668" s="745"/>
      <c r="D668" s="746"/>
      <c r="E668" s="745"/>
      <c r="F668" s="747"/>
      <c r="G668" s="908"/>
      <c r="H668" s="745"/>
      <c r="I668" s="745"/>
      <c r="J668" s="745"/>
      <c r="K668" s="745"/>
      <c r="L668" s="745"/>
      <c r="M668" s="745"/>
      <c r="N668" s="745"/>
      <c r="O668" s="745"/>
      <c r="P668" s="745"/>
      <c r="Q668" s="745"/>
      <c r="R668" s="745"/>
      <c r="S668" s="745"/>
      <c r="T668" s="745"/>
      <c r="U668" s="745"/>
      <c r="V668" s="745"/>
      <c r="W668" s="745"/>
      <c r="X668" s="745"/>
      <c r="Y668" s="745"/>
      <c r="Z668" s="745"/>
      <c r="AA668" s="745"/>
    </row>
    <row r="669" spans="1:27" s="909" customFormat="1">
      <c r="A669" s="756"/>
      <c r="B669" s="756"/>
      <c r="C669" s="745"/>
      <c r="D669" s="746"/>
      <c r="E669" s="745"/>
      <c r="F669" s="747"/>
      <c r="G669" s="908"/>
      <c r="H669" s="745"/>
      <c r="I669" s="745"/>
      <c r="J669" s="745"/>
      <c r="K669" s="745"/>
      <c r="L669" s="745"/>
      <c r="M669" s="745"/>
      <c r="N669" s="745"/>
      <c r="O669" s="745"/>
      <c r="P669" s="745"/>
      <c r="Q669" s="745"/>
      <c r="R669" s="745"/>
      <c r="S669" s="745"/>
      <c r="T669" s="745"/>
      <c r="U669" s="745"/>
      <c r="V669" s="745"/>
      <c r="W669" s="745"/>
      <c r="X669" s="745"/>
      <c r="Y669" s="745"/>
      <c r="Z669" s="745"/>
      <c r="AA669" s="745"/>
    </row>
    <row r="670" spans="1:27" s="909" customFormat="1">
      <c r="A670" s="756"/>
      <c r="B670" s="756"/>
      <c r="C670" s="745"/>
      <c r="D670" s="746"/>
      <c r="E670" s="745"/>
      <c r="F670" s="747"/>
      <c r="G670" s="908"/>
      <c r="H670" s="745"/>
      <c r="I670" s="745"/>
      <c r="J670" s="745"/>
      <c r="K670" s="745"/>
      <c r="L670" s="745"/>
      <c r="M670" s="745"/>
      <c r="N670" s="745"/>
      <c r="O670" s="745"/>
      <c r="P670" s="745"/>
      <c r="Q670" s="745"/>
      <c r="R670" s="745"/>
      <c r="S670" s="745"/>
      <c r="T670" s="745"/>
      <c r="U670" s="745"/>
      <c r="V670" s="745"/>
      <c r="W670" s="745"/>
      <c r="X670" s="745"/>
      <c r="Y670" s="745"/>
      <c r="Z670" s="745"/>
      <c r="AA670" s="745"/>
    </row>
    <row r="671" spans="1:27" s="909" customFormat="1">
      <c r="A671" s="756"/>
      <c r="B671" s="756"/>
      <c r="C671" s="745"/>
      <c r="D671" s="746"/>
      <c r="E671" s="745"/>
      <c r="F671" s="747"/>
      <c r="G671" s="908"/>
      <c r="H671" s="745"/>
      <c r="I671" s="745"/>
      <c r="J671" s="745"/>
      <c r="K671" s="745"/>
      <c r="L671" s="745"/>
      <c r="M671" s="745"/>
      <c r="N671" s="745"/>
      <c r="O671" s="745"/>
      <c r="P671" s="745"/>
      <c r="Q671" s="745"/>
      <c r="R671" s="745"/>
      <c r="S671" s="745"/>
      <c r="T671" s="745"/>
      <c r="U671" s="745"/>
      <c r="V671" s="745"/>
      <c r="W671" s="745"/>
      <c r="X671" s="745"/>
      <c r="Y671" s="745"/>
      <c r="Z671" s="745"/>
      <c r="AA671" s="745"/>
    </row>
    <row r="672" spans="1:27" s="909" customFormat="1">
      <c r="A672" s="756"/>
      <c r="B672" s="756"/>
      <c r="C672" s="745"/>
      <c r="D672" s="746"/>
      <c r="E672" s="745"/>
      <c r="F672" s="747"/>
      <c r="G672" s="908"/>
      <c r="H672" s="745"/>
      <c r="I672" s="745"/>
      <c r="J672" s="745"/>
      <c r="K672" s="745"/>
      <c r="L672" s="745"/>
      <c r="M672" s="745"/>
      <c r="N672" s="745"/>
      <c r="O672" s="745"/>
      <c r="P672" s="745"/>
      <c r="Q672" s="745"/>
      <c r="R672" s="745"/>
      <c r="S672" s="745"/>
      <c r="T672" s="745"/>
      <c r="U672" s="745"/>
      <c r="V672" s="745"/>
      <c r="W672" s="745"/>
      <c r="X672" s="745"/>
      <c r="Y672" s="745"/>
      <c r="Z672" s="745"/>
      <c r="AA672" s="745"/>
    </row>
    <row r="673" spans="1:27" s="909" customFormat="1">
      <c r="A673" s="756"/>
      <c r="B673" s="756"/>
      <c r="C673" s="745"/>
      <c r="D673" s="746"/>
      <c r="E673" s="745"/>
      <c r="F673" s="747"/>
      <c r="G673" s="908"/>
      <c r="H673" s="745"/>
      <c r="I673" s="745"/>
      <c r="J673" s="745"/>
      <c r="K673" s="745"/>
      <c r="L673" s="745"/>
      <c r="M673" s="745"/>
      <c r="N673" s="745"/>
      <c r="O673" s="745"/>
      <c r="P673" s="745"/>
      <c r="Q673" s="745"/>
      <c r="R673" s="745"/>
      <c r="S673" s="745"/>
      <c r="T673" s="745"/>
      <c r="U673" s="745"/>
      <c r="V673" s="745"/>
      <c r="W673" s="745"/>
      <c r="X673" s="745"/>
      <c r="Y673" s="745"/>
      <c r="Z673" s="745"/>
      <c r="AA673" s="745"/>
    </row>
    <row r="674" spans="1:27" s="909" customFormat="1">
      <c r="A674" s="756"/>
      <c r="B674" s="756"/>
      <c r="C674" s="745"/>
      <c r="D674" s="746"/>
      <c r="E674" s="745"/>
      <c r="F674" s="747"/>
      <c r="G674" s="908"/>
      <c r="H674" s="745"/>
      <c r="I674" s="745"/>
      <c r="J674" s="745"/>
      <c r="K674" s="745"/>
      <c r="L674" s="745"/>
      <c r="M674" s="745"/>
      <c r="N674" s="745"/>
      <c r="O674" s="745"/>
      <c r="P674" s="745"/>
      <c r="Q674" s="745"/>
      <c r="R674" s="745"/>
      <c r="S674" s="745"/>
      <c r="T674" s="745"/>
      <c r="U674" s="745"/>
      <c r="V674" s="745"/>
      <c r="W674" s="745"/>
      <c r="X674" s="745"/>
      <c r="Y674" s="745"/>
      <c r="Z674" s="745"/>
      <c r="AA674" s="745"/>
    </row>
    <row r="675" spans="1:27" s="909" customFormat="1">
      <c r="A675" s="756"/>
      <c r="B675" s="756"/>
      <c r="C675" s="745"/>
      <c r="D675" s="746"/>
      <c r="E675" s="745"/>
      <c r="F675" s="747"/>
      <c r="G675" s="908"/>
      <c r="H675" s="745"/>
      <c r="I675" s="745"/>
      <c r="J675" s="745"/>
      <c r="K675" s="745"/>
      <c r="L675" s="745"/>
      <c r="M675" s="745"/>
      <c r="N675" s="745"/>
      <c r="O675" s="745"/>
      <c r="P675" s="745"/>
      <c r="Q675" s="745"/>
      <c r="R675" s="745"/>
      <c r="S675" s="745"/>
      <c r="T675" s="745"/>
      <c r="U675" s="745"/>
      <c r="V675" s="745"/>
      <c r="W675" s="745"/>
      <c r="X675" s="745"/>
      <c r="Y675" s="745"/>
      <c r="Z675" s="745"/>
      <c r="AA675" s="745"/>
    </row>
    <row r="676" spans="1:27" s="909" customFormat="1">
      <c r="A676" s="756"/>
      <c r="B676" s="756"/>
      <c r="C676" s="745"/>
      <c r="D676" s="746"/>
      <c r="E676" s="745"/>
      <c r="F676" s="747"/>
      <c r="G676" s="908"/>
      <c r="H676" s="745"/>
      <c r="I676" s="745"/>
      <c r="J676" s="745"/>
      <c r="K676" s="745"/>
      <c r="L676" s="745"/>
      <c r="M676" s="745"/>
      <c r="N676" s="745"/>
      <c r="O676" s="745"/>
      <c r="P676" s="745"/>
      <c r="Q676" s="745"/>
      <c r="R676" s="745"/>
      <c r="S676" s="745"/>
      <c r="T676" s="745"/>
      <c r="U676" s="745"/>
      <c r="V676" s="745"/>
      <c r="W676" s="745"/>
      <c r="X676" s="745"/>
      <c r="Y676" s="745"/>
      <c r="Z676" s="745"/>
      <c r="AA676" s="745"/>
    </row>
    <row r="677" spans="1:27" s="909" customFormat="1">
      <c r="A677" s="756"/>
      <c r="B677" s="756"/>
      <c r="C677" s="745"/>
      <c r="D677" s="746"/>
      <c r="E677" s="745"/>
      <c r="F677" s="747"/>
      <c r="G677" s="908"/>
      <c r="H677" s="745"/>
      <c r="I677" s="745"/>
      <c r="J677" s="745"/>
      <c r="K677" s="745"/>
      <c r="L677" s="745"/>
      <c r="M677" s="745"/>
      <c r="N677" s="745"/>
      <c r="O677" s="745"/>
      <c r="P677" s="745"/>
      <c r="Q677" s="745"/>
      <c r="R677" s="745"/>
      <c r="S677" s="745"/>
      <c r="T677" s="745"/>
      <c r="U677" s="745"/>
      <c r="V677" s="745"/>
      <c r="W677" s="745"/>
      <c r="X677" s="745"/>
      <c r="Y677" s="745"/>
      <c r="Z677" s="745"/>
      <c r="AA677" s="745"/>
    </row>
    <row r="678" spans="1:27" s="909" customFormat="1">
      <c r="A678" s="756"/>
      <c r="B678" s="756"/>
      <c r="C678" s="745"/>
      <c r="D678" s="746"/>
      <c r="E678" s="745"/>
      <c r="F678" s="747"/>
      <c r="G678" s="908"/>
      <c r="H678" s="745"/>
      <c r="I678" s="745"/>
      <c r="J678" s="745"/>
      <c r="K678" s="745"/>
      <c r="L678" s="745"/>
      <c r="M678" s="745"/>
      <c r="N678" s="745"/>
      <c r="O678" s="745"/>
      <c r="P678" s="745"/>
      <c r="Q678" s="745"/>
      <c r="R678" s="745"/>
      <c r="S678" s="745"/>
      <c r="T678" s="745"/>
      <c r="U678" s="745"/>
      <c r="V678" s="745"/>
      <c r="W678" s="745"/>
      <c r="X678" s="745"/>
      <c r="Y678" s="745"/>
      <c r="Z678" s="745"/>
      <c r="AA678" s="745"/>
    </row>
  </sheetData>
  <mergeCells count="2">
    <mergeCell ref="A8:I8"/>
    <mergeCell ref="A20:AB20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69" fitToHeight="0" orientation="portrait" r:id="rId1"/>
  <headerFooter alignWithMargins="0">
    <oddFooter>&amp;R&amp;P /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AD3C-3F30-47B7-BD83-4635B68B1DED}">
  <sheetPr>
    <tabColor rgb="FFFF99FF"/>
    <pageSetUpPr fitToPage="1"/>
  </sheetPr>
  <dimension ref="A1:J265"/>
  <sheetViews>
    <sheetView zoomScale="95" zoomScaleNormal="95" workbookViewId="0">
      <pane ySplit="2" topLeftCell="A258" activePane="bottomLeft" state="frozen"/>
      <selection activeCell="I146" sqref="I146"/>
      <selection pane="bottomLeft" activeCell="I176" sqref="I176"/>
    </sheetView>
  </sheetViews>
  <sheetFormatPr defaultColWidth="8.85546875" defaultRowHeight="12.75"/>
  <cols>
    <col min="1" max="4" width="4" style="540" bestFit="1" customWidth="1"/>
    <col min="5" max="5" width="3" style="540" bestFit="1" customWidth="1"/>
    <col min="6" max="6" width="3.28515625" style="540" customWidth="1"/>
    <col min="7" max="7" width="70.42578125" style="540" customWidth="1"/>
    <col min="8" max="8" width="15.7109375" style="620" bestFit="1" customWidth="1"/>
    <col min="9" max="9" width="15.7109375" style="620" customWidth="1"/>
    <col min="10" max="10" width="18.42578125" style="540" customWidth="1"/>
    <col min="11" max="16384" width="8.85546875" style="540"/>
  </cols>
  <sheetData>
    <row r="1" spans="1:10" ht="21" customHeight="1" thickBot="1">
      <c r="A1" s="1035" t="s">
        <v>120</v>
      </c>
      <c r="B1" s="1036"/>
      <c r="C1" s="1036"/>
      <c r="D1" s="1036"/>
      <c r="E1" s="1036"/>
      <c r="F1" s="1037"/>
      <c r="G1" s="1038" t="s">
        <v>2988</v>
      </c>
      <c r="H1" s="1040" t="s">
        <v>2989</v>
      </c>
      <c r="I1" s="1040" t="s">
        <v>2990</v>
      </c>
      <c r="J1" s="1042" t="s">
        <v>2991</v>
      </c>
    </row>
    <row r="2" spans="1:10" s="542" customFormat="1" ht="21" customHeight="1" thickBot="1">
      <c r="A2" s="541" t="s">
        <v>123</v>
      </c>
      <c r="B2" s="541" t="s">
        <v>124</v>
      </c>
      <c r="C2" s="541" t="s">
        <v>125</v>
      </c>
      <c r="D2" s="541" t="s">
        <v>126</v>
      </c>
      <c r="E2" s="541" t="s">
        <v>127</v>
      </c>
      <c r="F2" s="541" t="s">
        <v>128</v>
      </c>
      <c r="G2" s="1039"/>
      <c r="H2" s="1041"/>
      <c r="I2" s="1041"/>
      <c r="J2" s="1043"/>
    </row>
    <row r="3" spans="1:10" s="549" customFormat="1">
      <c r="A3" s="543">
        <v>10</v>
      </c>
      <c r="B3" s="544">
        <v>0</v>
      </c>
      <c r="C3" s="544">
        <v>0</v>
      </c>
      <c r="D3" s="544">
        <v>0</v>
      </c>
      <c r="E3" s="544">
        <v>0</v>
      </c>
      <c r="F3" s="545">
        <v>0</v>
      </c>
      <c r="G3" s="546" t="s">
        <v>2992</v>
      </c>
      <c r="H3" s="547"/>
      <c r="I3" s="547"/>
      <c r="J3" s="548"/>
    </row>
    <row r="4" spans="1:10" s="542" customFormat="1">
      <c r="A4" s="550">
        <v>10</v>
      </c>
      <c r="B4" s="551">
        <v>100</v>
      </c>
      <c r="C4" s="551"/>
      <c r="D4" s="551"/>
      <c r="E4" s="551"/>
      <c r="F4" s="552"/>
      <c r="G4" s="553" t="s">
        <v>2993</v>
      </c>
      <c r="H4" s="554"/>
      <c r="I4" s="554"/>
      <c r="J4" s="555" t="s">
        <v>2354</v>
      </c>
    </row>
    <row r="5" spans="1:10" s="542" customFormat="1">
      <c r="A5" s="550">
        <v>10</v>
      </c>
      <c r="B5" s="551">
        <v>200</v>
      </c>
      <c r="C5" s="551"/>
      <c r="D5" s="551"/>
      <c r="E5" s="551"/>
      <c r="F5" s="552"/>
      <c r="G5" s="553" t="s">
        <v>2994</v>
      </c>
      <c r="H5" s="554"/>
      <c r="I5" s="554"/>
      <c r="J5" s="555" t="s">
        <v>2360</v>
      </c>
    </row>
    <row r="6" spans="1:10" s="542" customFormat="1">
      <c r="A6" s="550">
        <v>10</v>
      </c>
      <c r="B6" s="556">
        <v>300</v>
      </c>
      <c r="C6" s="556"/>
      <c r="D6" s="556"/>
      <c r="E6" s="556"/>
      <c r="F6" s="557"/>
      <c r="G6" s="558" t="s">
        <v>2995</v>
      </c>
      <c r="H6" s="559"/>
      <c r="I6" s="559"/>
      <c r="J6" s="555"/>
    </row>
    <row r="7" spans="1:10" s="542" customFormat="1" ht="25.5">
      <c r="A7" s="550">
        <v>10</v>
      </c>
      <c r="B7" s="556">
        <v>300</v>
      </c>
      <c r="C7" s="551">
        <v>100</v>
      </c>
      <c r="D7" s="551"/>
      <c r="E7" s="551"/>
      <c r="F7" s="552"/>
      <c r="G7" s="553" t="s">
        <v>2996</v>
      </c>
      <c r="H7" s="554"/>
      <c r="I7" s="554"/>
      <c r="J7" s="555" t="s">
        <v>2366</v>
      </c>
    </row>
    <row r="8" spans="1:10" s="542" customFormat="1">
      <c r="A8" s="550">
        <v>10</v>
      </c>
      <c r="B8" s="556">
        <v>300</v>
      </c>
      <c r="C8" s="551">
        <v>200</v>
      </c>
      <c r="D8" s="551"/>
      <c r="E8" s="551"/>
      <c r="F8" s="552"/>
      <c r="G8" s="553" t="s">
        <v>2997</v>
      </c>
      <c r="H8" s="554"/>
      <c r="I8" s="554"/>
      <c r="J8" s="555" t="s">
        <v>2370</v>
      </c>
    </row>
    <row r="9" spans="1:10" s="542" customFormat="1">
      <c r="A9" s="550">
        <v>10</v>
      </c>
      <c r="B9" s="551">
        <v>400</v>
      </c>
      <c r="C9" s="551"/>
      <c r="D9" s="551"/>
      <c r="E9" s="551"/>
      <c r="F9" s="552"/>
      <c r="G9" s="553" t="s">
        <v>2184</v>
      </c>
      <c r="H9" s="554"/>
      <c r="I9" s="554"/>
      <c r="J9" s="555" t="s">
        <v>2374</v>
      </c>
    </row>
    <row r="10" spans="1:10" s="542" customFormat="1">
      <c r="A10" s="550">
        <v>10</v>
      </c>
      <c r="B10" s="556">
        <v>500</v>
      </c>
      <c r="C10" s="556"/>
      <c r="D10" s="556"/>
      <c r="E10" s="556"/>
      <c r="F10" s="557"/>
      <c r="G10" s="558" t="s">
        <v>2186</v>
      </c>
      <c r="H10" s="559"/>
      <c r="I10" s="559"/>
      <c r="J10" s="555"/>
    </row>
    <row r="11" spans="1:10" s="542" customFormat="1">
      <c r="A11" s="550">
        <v>10</v>
      </c>
      <c r="B11" s="556">
        <v>500</v>
      </c>
      <c r="C11" s="551">
        <v>100</v>
      </c>
      <c r="D11" s="551"/>
      <c r="E11" s="551"/>
      <c r="F11" s="552"/>
      <c r="G11" s="553" t="s">
        <v>2998</v>
      </c>
      <c r="H11" s="554">
        <v>232365</v>
      </c>
      <c r="I11" s="554">
        <v>223825</v>
      </c>
      <c r="J11" s="555" t="s">
        <v>2378</v>
      </c>
    </row>
    <row r="12" spans="1:10" s="542" customFormat="1">
      <c r="A12" s="550">
        <v>10</v>
      </c>
      <c r="B12" s="556">
        <v>500</v>
      </c>
      <c r="C12" s="551">
        <v>200</v>
      </c>
      <c r="D12" s="551"/>
      <c r="E12" s="551"/>
      <c r="F12" s="552"/>
      <c r="G12" s="553" t="s">
        <v>2999</v>
      </c>
      <c r="H12" s="554">
        <v>39838</v>
      </c>
      <c r="I12" s="554">
        <v>39838</v>
      </c>
      <c r="J12" s="555" t="s">
        <v>2382</v>
      </c>
    </row>
    <row r="13" spans="1:10" s="542" customFormat="1">
      <c r="A13" s="550">
        <v>10</v>
      </c>
      <c r="B13" s="556">
        <v>500</v>
      </c>
      <c r="C13" s="551">
        <v>300</v>
      </c>
      <c r="D13" s="551"/>
      <c r="E13" s="551"/>
      <c r="F13" s="552"/>
      <c r="G13" s="553" t="s">
        <v>3000</v>
      </c>
      <c r="H13" s="554"/>
      <c r="I13" s="554"/>
      <c r="J13" s="555" t="s">
        <v>2386</v>
      </c>
    </row>
    <row r="14" spans="1:10" s="542" customFormat="1">
      <c r="A14" s="550">
        <v>10</v>
      </c>
      <c r="B14" s="556">
        <v>500</v>
      </c>
      <c r="C14" s="551">
        <v>400</v>
      </c>
      <c r="D14" s="551"/>
      <c r="E14" s="551"/>
      <c r="F14" s="552"/>
      <c r="G14" s="553" t="s">
        <v>2186</v>
      </c>
      <c r="H14" s="554"/>
      <c r="I14" s="554"/>
      <c r="J14" s="555" t="s">
        <v>2390</v>
      </c>
    </row>
    <row r="15" spans="1:10" s="549" customFormat="1">
      <c r="A15" s="560">
        <v>20</v>
      </c>
      <c r="B15" s="561">
        <v>0</v>
      </c>
      <c r="C15" s="561">
        <v>0</v>
      </c>
      <c r="D15" s="561">
        <v>0</v>
      </c>
      <c r="E15" s="561">
        <v>0</v>
      </c>
      <c r="F15" s="562">
        <v>0</v>
      </c>
      <c r="G15" s="563" t="s">
        <v>3001</v>
      </c>
      <c r="H15" s="564"/>
      <c r="I15" s="564"/>
      <c r="J15" s="565"/>
    </row>
    <row r="16" spans="1:10" s="542" customFormat="1">
      <c r="A16" s="550">
        <v>20</v>
      </c>
      <c r="B16" s="566">
        <v>100</v>
      </c>
      <c r="C16" s="566"/>
      <c r="D16" s="566"/>
      <c r="E16" s="566"/>
      <c r="F16" s="567"/>
      <c r="G16" s="558" t="s">
        <v>2188</v>
      </c>
      <c r="H16" s="559"/>
      <c r="I16" s="559"/>
      <c r="J16" s="555"/>
    </row>
    <row r="17" spans="1:10" s="542" customFormat="1">
      <c r="A17" s="550">
        <v>20</v>
      </c>
      <c r="B17" s="566">
        <v>100</v>
      </c>
      <c r="C17" s="568">
        <v>100</v>
      </c>
      <c r="D17" s="568"/>
      <c r="E17" s="568"/>
      <c r="F17" s="569"/>
      <c r="G17" s="553" t="s">
        <v>2190</v>
      </c>
      <c r="H17" s="554"/>
      <c r="I17" s="554"/>
      <c r="J17" s="555" t="s">
        <v>2408</v>
      </c>
    </row>
    <row r="18" spans="1:10" s="542" customFormat="1">
      <c r="A18" s="550">
        <v>20</v>
      </c>
      <c r="B18" s="566">
        <v>100</v>
      </c>
      <c r="C18" s="568">
        <v>200</v>
      </c>
      <c r="D18" s="568"/>
      <c r="E18" s="568"/>
      <c r="F18" s="569"/>
      <c r="G18" s="553" t="s">
        <v>2192</v>
      </c>
      <c r="H18" s="554"/>
      <c r="I18" s="554"/>
      <c r="J18" s="555" t="s">
        <v>2410</v>
      </c>
    </row>
    <row r="19" spans="1:10" s="542" customFormat="1">
      <c r="A19" s="550">
        <v>20</v>
      </c>
      <c r="B19" s="566">
        <v>200</v>
      </c>
      <c r="C19" s="566"/>
      <c r="D19" s="566"/>
      <c r="E19" s="566"/>
      <c r="F19" s="567"/>
      <c r="G19" s="558" t="s">
        <v>2193</v>
      </c>
      <c r="H19" s="559"/>
      <c r="I19" s="559"/>
      <c r="J19" s="555"/>
    </row>
    <row r="20" spans="1:10" s="542" customFormat="1">
      <c r="A20" s="550">
        <v>20</v>
      </c>
      <c r="B20" s="566">
        <v>200</v>
      </c>
      <c r="C20" s="568">
        <v>100</v>
      </c>
      <c r="D20" s="568"/>
      <c r="E20" s="568"/>
      <c r="F20" s="569"/>
      <c r="G20" s="553" t="s">
        <v>2194</v>
      </c>
      <c r="H20" s="554">
        <v>1590247</v>
      </c>
      <c r="I20" s="554">
        <v>1590247</v>
      </c>
      <c r="J20" s="555" t="s">
        <v>2416</v>
      </c>
    </row>
    <row r="21" spans="1:10" s="542" customFormat="1">
      <c r="A21" s="550">
        <v>20</v>
      </c>
      <c r="B21" s="566">
        <v>200</v>
      </c>
      <c r="C21" s="568">
        <v>200</v>
      </c>
      <c r="D21" s="568"/>
      <c r="E21" s="568"/>
      <c r="F21" s="569"/>
      <c r="G21" s="553" t="s">
        <v>2195</v>
      </c>
      <c r="H21" s="554">
        <v>25043367</v>
      </c>
      <c r="I21" s="554">
        <v>25041598</v>
      </c>
      <c r="J21" s="555" t="s">
        <v>2422</v>
      </c>
    </row>
    <row r="22" spans="1:10" s="542" customFormat="1">
      <c r="A22" s="550">
        <v>20</v>
      </c>
      <c r="B22" s="551">
        <v>300</v>
      </c>
      <c r="C22" s="568"/>
      <c r="D22" s="568"/>
      <c r="E22" s="568"/>
      <c r="F22" s="569"/>
      <c r="G22" s="553" t="s">
        <v>2196</v>
      </c>
      <c r="H22" s="554">
        <v>3142568</v>
      </c>
      <c r="I22" s="554">
        <v>3142568</v>
      </c>
      <c r="J22" s="555" t="s">
        <v>2428</v>
      </c>
    </row>
    <row r="23" spans="1:10" s="542" customFormat="1">
      <c r="A23" s="550">
        <v>20</v>
      </c>
      <c r="B23" s="551">
        <v>400</v>
      </c>
      <c r="C23" s="568"/>
      <c r="D23" s="568"/>
      <c r="E23" s="568"/>
      <c r="F23" s="569"/>
      <c r="G23" s="553" t="s">
        <v>2197</v>
      </c>
      <c r="H23" s="554">
        <v>24570887</v>
      </c>
      <c r="I23" s="554">
        <v>23577983</v>
      </c>
      <c r="J23" s="555" t="s">
        <v>2434</v>
      </c>
    </row>
    <row r="24" spans="1:10" s="542" customFormat="1">
      <c r="A24" s="550">
        <v>20</v>
      </c>
      <c r="B24" s="551">
        <v>500</v>
      </c>
      <c r="C24" s="551"/>
      <c r="D24" s="551"/>
      <c r="E24" s="551"/>
      <c r="F24" s="552"/>
      <c r="G24" s="553" t="s">
        <v>2198</v>
      </c>
      <c r="H24" s="554">
        <v>2072850</v>
      </c>
      <c r="I24" s="554">
        <v>2065681</v>
      </c>
      <c r="J24" s="555" t="s">
        <v>2440</v>
      </c>
    </row>
    <row r="25" spans="1:10" s="542" customFormat="1">
      <c r="A25" s="550">
        <v>20</v>
      </c>
      <c r="B25" s="551">
        <v>600</v>
      </c>
      <c r="C25" s="551"/>
      <c r="D25" s="551"/>
      <c r="E25" s="551"/>
      <c r="F25" s="552"/>
      <c r="G25" s="553" t="s">
        <v>2200</v>
      </c>
      <c r="H25" s="554">
        <v>252582</v>
      </c>
      <c r="I25" s="554">
        <v>241249</v>
      </c>
      <c r="J25" s="555" t="s">
        <v>2446</v>
      </c>
    </row>
    <row r="26" spans="1:10" s="542" customFormat="1">
      <c r="A26" s="550">
        <v>20</v>
      </c>
      <c r="B26" s="551">
        <v>700</v>
      </c>
      <c r="C26" s="551"/>
      <c r="D26" s="551"/>
      <c r="E26" s="551"/>
      <c r="F26" s="552"/>
      <c r="G26" s="553" t="s">
        <v>2202</v>
      </c>
      <c r="H26" s="554"/>
      <c r="I26" s="554"/>
      <c r="J26" s="555" t="s">
        <v>2450</v>
      </c>
    </row>
    <row r="27" spans="1:10" s="542" customFormat="1">
      <c r="A27" s="550">
        <v>20</v>
      </c>
      <c r="B27" s="551">
        <v>800</v>
      </c>
      <c r="C27" s="556"/>
      <c r="D27" s="556"/>
      <c r="E27" s="556"/>
      <c r="F27" s="557"/>
      <c r="G27" s="553" t="s">
        <v>2204</v>
      </c>
      <c r="H27" s="554">
        <v>4552748</v>
      </c>
      <c r="I27" s="554">
        <v>4339396</v>
      </c>
      <c r="J27" s="555" t="s">
        <v>2454</v>
      </c>
    </row>
    <row r="28" spans="1:10" s="542" customFormat="1">
      <c r="A28" s="570">
        <v>20</v>
      </c>
      <c r="B28" s="566">
        <v>900</v>
      </c>
      <c r="C28" s="568"/>
      <c r="D28" s="568"/>
      <c r="E28" s="568"/>
      <c r="F28" s="569"/>
      <c r="G28" s="571" t="s">
        <v>2206</v>
      </c>
      <c r="H28" s="572">
        <v>6094184</v>
      </c>
      <c r="I28" s="572">
        <v>5805164</v>
      </c>
      <c r="J28" s="573" t="s">
        <v>2458</v>
      </c>
    </row>
    <row r="29" spans="1:10" s="549" customFormat="1">
      <c r="A29" s="574">
        <v>30</v>
      </c>
      <c r="B29" s="575">
        <v>0</v>
      </c>
      <c r="C29" s="575">
        <v>0</v>
      </c>
      <c r="D29" s="575">
        <v>0</v>
      </c>
      <c r="E29" s="575">
        <v>0</v>
      </c>
      <c r="F29" s="576">
        <v>0</v>
      </c>
      <c r="G29" s="577" t="s">
        <v>3002</v>
      </c>
      <c r="H29" s="578"/>
      <c r="I29" s="578"/>
      <c r="J29" s="579"/>
    </row>
    <row r="30" spans="1:10" s="542" customFormat="1">
      <c r="A30" s="550">
        <v>30</v>
      </c>
      <c r="B30" s="556">
        <v>100</v>
      </c>
      <c r="C30" s="556"/>
      <c r="D30" s="556"/>
      <c r="E30" s="556"/>
      <c r="F30" s="557"/>
      <c r="G30" s="558" t="s">
        <v>2210</v>
      </c>
      <c r="H30" s="559"/>
      <c r="I30" s="559"/>
      <c r="J30" s="555"/>
    </row>
    <row r="31" spans="1:10" s="542" customFormat="1">
      <c r="A31" s="550">
        <v>30</v>
      </c>
      <c r="B31" s="556">
        <v>100</v>
      </c>
      <c r="C31" s="551">
        <v>100</v>
      </c>
      <c r="D31" s="551"/>
      <c r="E31" s="551"/>
      <c r="F31" s="552"/>
      <c r="G31" s="553" t="s">
        <v>2211</v>
      </c>
      <c r="H31" s="554">
        <v>16202596</v>
      </c>
      <c r="I31" s="554">
        <v>15893992</v>
      </c>
      <c r="J31" s="555" t="s">
        <v>2482</v>
      </c>
    </row>
    <row r="32" spans="1:10" s="542" customFormat="1">
      <c r="A32" s="550">
        <v>30</v>
      </c>
      <c r="B32" s="556">
        <v>100</v>
      </c>
      <c r="C32" s="551">
        <v>200</v>
      </c>
      <c r="D32" s="551"/>
      <c r="E32" s="551"/>
      <c r="F32" s="552"/>
      <c r="G32" s="553" t="s">
        <v>2212</v>
      </c>
      <c r="H32" s="554"/>
      <c r="I32" s="554">
        <v>0</v>
      </c>
      <c r="J32" s="555" t="s">
        <v>2484</v>
      </c>
    </row>
    <row r="33" spans="1:10" s="542" customFormat="1">
      <c r="A33" s="550">
        <v>30</v>
      </c>
      <c r="B33" s="556">
        <v>100</v>
      </c>
      <c r="C33" s="551">
        <v>300</v>
      </c>
      <c r="D33" s="551"/>
      <c r="E33" s="551"/>
      <c r="F33" s="552"/>
      <c r="G33" s="553" t="s">
        <v>2214</v>
      </c>
      <c r="H33" s="554"/>
      <c r="I33" s="554"/>
      <c r="J33" s="555" t="s">
        <v>2486</v>
      </c>
    </row>
    <row r="34" spans="1:10" s="542" customFormat="1">
      <c r="A34" s="550">
        <v>30</v>
      </c>
      <c r="B34" s="556">
        <v>100</v>
      </c>
      <c r="C34" s="556">
        <v>400</v>
      </c>
      <c r="D34" s="556"/>
      <c r="E34" s="556"/>
      <c r="F34" s="557"/>
      <c r="G34" s="558" t="s">
        <v>2216</v>
      </c>
      <c r="H34" s="559"/>
      <c r="I34" s="559"/>
      <c r="J34" s="555" t="s">
        <v>2488</v>
      </c>
    </row>
    <row r="35" spans="1:10" s="542" customFormat="1">
      <c r="A35" s="550">
        <v>30</v>
      </c>
      <c r="B35" s="556">
        <v>100</v>
      </c>
      <c r="C35" s="556">
        <v>400</v>
      </c>
      <c r="D35" s="551">
        <v>100</v>
      </c>
      <c r="E35" s="551"/>
      <c r="F35" s="552"/>
      <c r="G35" s="580" t="s">
        <v>3003</v>
      </c>
      <c r="H35" s="554"/>
      <c r="I35" s="554"/>
      <c r="J35" s="555"/>
    </row>
    <row r="36" spans="1:10" s="542" customFormat="1">
      <c r="A36" s="550">
        <v>30</v>
      </c>
      <c r="B36" s="556">
        <v>100</v>
      </c>
      <c r="C36" s="556">
        <v>400</v>
      </c>
      <c r="D36" s="551">
        <v>200</v>
      </c>
      <c r="E36" s="551"/>
      <c r="F36" s="552"/>
      <c r="G36" s="580" t="s">
        <v>3004</v>
      </c>
      <c r="H36" s="554"/>
      <c r="I36" s="554"/>
      <c r="J36" s="555"/>
    </row>
    <row r="37" spans="1:10" s="542" customFormat="1">
      <c r="A37" s="550">
        <v>30</v>
      </c>
      <c r="B37" s="556">
        <v>100</v>
      </c>
      <c r="C37" s="556">
        <v>400</v>
      </c>
      <c r="D37" s="551">
        <v>300</v>
      </c>
      <c r="E37" s="551"/>
      <c r="F37" s="552"/>
      <c r="G37" s="580" t="s">
        <v>3005</v>
      </c>
      <c r="H37" s="554">
        <v>268736</v>
      </c>
      <c r="I37" s="554">
        <v>268736</v>
      </c>
      <c r="J37" s="555"/>
    </row>
    <row r="38" spans="1:10" s="542" customFormat="1">
      <c r="A38" s="550">
        <v>30</v>
      </c>
      <c r="B38" s="556">
        <v>200</v>
      </c>
      <c r="C38" s="556"/>
      <c r="D38" s="556"/>
      <c r="E38" s="556"/>
      <c r="F38" s="557"/>
      <c r="G38" s="558" t="s">
        <v>2217</v>
      </c>
      <c r="H38" s="559"/>
      <c r="I38" s="559"/>
      <c r="J38" s="555"/>
    </row>
    <row r="39" spans="1:10" s="542" customFormat="1">
      <c r="A39" s="550">
        <v>30</v>
      </c>
      <c r="B39" s="556">
        <v>200</v>
      </c>
      <c r="C39" s="551">
        <v>100</v>
      </c>
      <c r="D39" s="551"/>
      <c r="E39" s="551"/>
      <c r="F39" s="552"/>
      <c r="G39" s="553" t="s">
        <v>2218</v>
      </c>
      <c r="H39" s="554">
        <v>8000</v>
      </c>
      <c r="I39" s="554">
        <v>8000</v>
      </c>
      <c r="J39" s="555" t="s">
        <v>2492</v>
      </c>
    </row>
    <row r="40" spans="1:10" s="542" customFormat="1">
      <c r="A40" s="550">
        <v>30</v>
      </c>
      <c r="B40" s="556">
        <v>200</v>
      </c>
      <c r="C40" s="556">
        <v>200</v>
      </c>
      <c r="D40" s="556"/>
      <c r="E40" s="556"/>
      <c r="F40" s="557"/>
      <c r="G40" s="558" t="s">
        <v>2219</v>
      </c>
      <c r="H40" s="559"/>
      <c r="I40" s="559"/>
      <c r="J40" s="555"/>
    </row>
    <row r="41" spans="1:10" s="542" customFormat="1">
      <c r="A41" s="550">
        <v>30</v>
      </c>
      <c r="B41" s="556">
        <v>200</v>
      </c>
      <c r="C41" s="556">
        <v>200</v>
      </c>
      <c r="D41" s="551">
        <v>100</v>
      </c>
      <c r="E41" s="551"/>
      <c r="F41" s="552"/>
      <c r="G41" s="553" t="s">
        <v>3006</v>
      </c>
      <c r="H41" s="554"/>
      <c r="I41" s="554"/>
      <c r="J41" s="555" t="s">
        <v>2496</v>
      </c>
    </row>
    <row r="42" spans="1:10" s="542" customFormat="1">
      <c r="A42" s="550">
        <v>30</v>
      </c>
      <c r="B42" s="556">
        <v>200</v>
      </c>
      <c r="C42" s="556">
        <v>200</v>
      </c>
      <c r="D42" s="551">
        <v>200</v>
      </c>
      <c r="E42" s="551"/>
      <c r="F42" s="552"/>
      <c r="G42" s="553" t="s">
        <v>3007</v>
      </c>
      <c r="H42" s="554"/>
      <c r="I42" s="554"/>
      <c r="J42" s="555" t="s">
        <v>2498</v>
      </c>
    </row>
    <row r="43" spans="1:10" s="542" customFormat="1">
      <c r="A43" s="550">
        <v>30</v>
      </c>
      <c r="B43" s="556">
        <v>200</v>
      </c>
      <c r="C43" s="556">
        <v>200</v>
      </c>
      <c r="D43" s="551">
        <v>300</v>
      </c>
      <c r="E43" s="551"/>
      <c r="F43" s="552"/>
      <c r="G43" s="553" t="s">
        <v>3008</v>
      </c>
      <c r="H43" s="554"/>
      <c r="I43" s="554">
        <v>0</v>
      </c>
      <c r="J43" s="555" t="s">
        <v>2500</v>
      </c>
    </row>
    <row r="44" spans="1:10" s="542" customFormat="1">
      <c r="A44" s="550">
        <v>30</v>
      </c>
      <c r="B44" s="556">
        <v>200</v>
      </c>
      <c r="C44" s="556">
        <v>200</v>
      </c>
      <c r="D44" s="551">
        <v>400</v>
      </c>
      <c r="E44" s="551"/>
      <c r="F44" s="552"/>
      <c r="G44" s="553" t="s">
        <v>3009</v>
      </c>
      <c r="H44" s="554"/>
      <c r="I44" s="554"/>
      <c r="J44" s="555" t="s">
        <v>2502</v>
      </c>
    </row>
    <row r="45" spans="1:10" s="549" customFormat="1">
      <c r="A45" s="560">
        <v>100</v>
      </c>
      <c r="B45" s="561">
        <v>0</v>
      </c>
      <c r="C45" s="561">
        <v>0</v>
      </c>
      <c r="D45" s="561">
        <v>0</v>
      </c>
      <c r="E45" s="561">
        <v>0</v>
      </c>
      <c r="F45" s="562">
        <v>0</v>
      </c>
      <c r="G45" s="563" t="s">
        <v>3010</v>
      </c>
      <c r="H45" s="564"/>
      <c r="I45" s="564"/>
      <c r="J45" s="565"/>
    </row>
    <row r="46" spans="1:10" s="542" customFormat="1">
      <c r="A46" s="550">
        <v>100</v>
      </c>
      <c r="B46" s="556">
        <v>100</v>
      </c>
      <c r="C46" s="556"/>
      <c r="D46" s="556"/>
      <c r="E46" s="556"/>
      <c r="F46" s="557"/>
      <c r="G46" s="558" t="s">
        <v>2223</v>
      </c>
      <c r="H46" s="559"/>
      <c r="I46" s="559"/>
      <c r="J46" s="555"/>
    </row>
    <row r="47" spans="1:10" s="542" customFormat="1">
      <c r="A47" s="550">
        <v>100</v>
      </c>
      <c r="B47" s="556">
        <v>100</v>
      </c>
      <c r="C47" s="556">
        <v>100</v>
      </c>
      <c r="D47" s="556"/>
      <c r="E47" s="556"/>
      <c r="F47" s="557"/>
      <c r="G47" s="558" t="s">
        <v>542</v>
      </c>
      <c r="H47" s="559"/>
      <c r="I47" s="559"/>
      <c r="J47" s="555" t="s">
        <v>2510</v>
      </c>
    </row>
    <row r="48" spans="1:10" s="542" customFormat="1" ht="25.5">
      <c r="A48" s="550">
        <v>100</v>
      </c>
      <c r="B48" s="556">
        <v>100</v>
      </c>
      <c r="C48" s="556">
        <v>100</v>
      </c>
      <c r="D48" s="551">
        <v>10</v>
      </c>
      <c r="E48" s="551"/>
      <c r="F48" s="552"/>
      <c r="G48" s="581" t="s">
        <v>544</v>
      </c>
      <c r="H48" s="554">
        <v>53081</v>
      </c>
      <c r="I48" s="554">
        <v>53542</v>
      </c>
      <c r="J48" s="555"/>
    </row>
    <row r="49" spans="1:10" s="542" customFormat="1">
      <c r="A49" s="550">
        <v>100</v>
      </c>
      <c r="B49" s="556">
        <v>100</v>
      </c>
      <c r="C49" s="556">
        <v>100</v>
      </c>
      <c r="D49" s="551">
        <v>20</v>
      </c>
      <c r="E49" s="551"/>
      <c r="F49" s="552"/>
      <c r="G49" s="580" t="s">
        <v>547</v>
      </c>
      <c r="H49" s="554">
        <v>1602</v>
      </c>
      <c r="I49" s="554">
        <v>23161</v>
      </c>
      <c r="J49" s="555"/>
    </row>
    <row r="50" spans="1:10" s="542" customFormat="1">
      <c r="A50" s="550">
        <v>100</v>
      </c>
      <c r="B50" s="556">
        <v>100</v>
      </c>
      <c r="C50" s="556">
        <v>100</v>
      </c>
      <c r="D50" s="551">
        <v>30</v>
      </c>
      <c r="E50" s="551"/>
      <c r="F50" s="552"/>
      <c r="G50" s="580" t="s">
        <v>551</v>
      </c>
      <c r="H50" s="554"/>
      <c r="I50" s="554"/>
      <c r="J50" s="555"/>
    </row>
    <row r="51" spans="1:10" s="542" customFormat="1">
      <c r="A51" s="550">
        <v>100</v>
      </c>
      <c r="B51" s="556">
        <v>100</v>
      </c>
      <c r="C51" s="551">
        <v>200</v>
      </c>
      <c r="D51" s="551"/>
      <c r="E51" s="551"/>
      <c r="F51" s="552"/>
      <c r="G51" s="553" t="s">
        <v>559</v>
      </c>
      <c r="H51" s="554"/>
      <c r="I51" s="554"/>
      <c r="J51" s="555" t="s">
        <v>2512</v>
      </c>
    </row>
    <row r="52" spans="1:10" s="542" customFormat="1">
      <c r="A52" s="550">
        <v>100</v>
      </c>
      <c r="B52" s="556">
        <v>100</v>
      </c>
      <c r="C52" s="556">
        <v>300</v>
      </c>
      <c r="D52" s="556"/>
      <c r="E52" s="556"/>
      <c r="F52" s="557"/>
      <c r="G52" s="558" t="s">
        <v>567</v>
      </c>
      <c r="H52" s="559"/>
      <c r="I52" s="559"/>
      <c r="J52" s="555" t="s">
        <v>2514</v>
      </c>
    </row>
    <row r="53" spans="1:10" s="542" customFormat="1">
      <c r="A53" s="550">
        <v>100</v>
      </c>
      <c r="B53" s="556">
        <v>100</v>
      </c>
      <c r="C53" s="556">
        <v>300</v>
      </c>
      <c r="D53" s="551">
        <v>10</v>
      </c>
      <c r="E53" s="551"/>
      <c r="F53" s="552"/>
      <c r="G53" s="580" t="s">
        <v>567</v>
      </c>
      <c r="H53" s="554">
        <v>65976</v>
      </c>
      <c r="I53" s="554">
        <v>64719</v>
      </c>
      <c r="J53" s="555"/>
    </row>
    <row r="54" spans="1:10" s="542" customFormat="1">
      <c r="A54" s="550">
        <v>100</v>
      </c>
      <c r="B54" s="556">
        <v>100</v>
      </c>
      <c r="C54" s="556">
        <v>300</v>
      </c>
      <c r="D54" s="551">
        <v>20</v>
      </c>
      <c r="E54" s="551"/>
      <c r="F54" s="552"/>
      <c r="G54" s="580" t="s">
        <v>571</v>
      </c>
      <c r="H54" s="554"/>
      <c r="I54" s="554"/>
      <c r="J54" s="555"/>
    </row>
    <row r="55" spans="1:10" s="542" customFormat="1">
      <c r="A55" s="550">
        <v>100</v>
      </c>
      <c r="B55" s="556">
        <v>100</v>
      </c>
      <c r="C55" s="556">
        <v>300</v>
      </c>
      <c r="D55" s="551">
        <v>30</v>
      </c>
      <c r="E55" s="551"/>
      <c r="F55" s="552"/>
      <c r="G55" s="580" t="s">
        <v>573</v>
      </c>
      <c r="H55" s="554">
        <v>791875</v>
      </c>
      <c r="I55" s="554">
        <v>699196</v>
      </c>
      <c r="J55" s="555"/>
    </row>
    <row r="56" spans="1:10" s="542" customFormat="1">
      <c r="A56" s="550">
        <v>100</v>
      </c>
      <c r="B56" s="556">
        <v>100</v>
      </c>
      <c r="C56" s="551">
        <v>400</v>
      </c>
      <c r="D56" s="551"/>
      <c r="E56" s="551"/>
      <c r="F56" s="552"/>
      <c r="G56" s="553" t="s">
        <v>575</v>
      </c>
      <c r="H56" s="554">
        <v>96</v>
      </c>
      <c r="I56" s="554">
        <v>457</v>
      </c>
      <c r="J56" s="555" t="s">
        <v>2516</v>
      </c>
    </row>
    <row r="57" spans="1:10" s="542" customFormat="1">
      <c r="A57" s="550">
        <v>100</v>
      </c>
      <c r="B57" s="556">
        <v>100</v>
      </c>
      <c r="C57" s="551">
        <v>500</v>
      </c>
      <c r="D57" s="551"/>
      <c r="E57" s="551"/>
      <c r="F57" s="552"/>
      <c r="G57" s="553" t="s">
        <v>577</v>
      </c>
      <c r="H57" s="554"/>
      <c r="I57" s="554"/>
      <c r="J57" s="555" t="s">
        <v>2518</v>
      </c>
    </row>
    <row r="58" spans="1:10" s="542" customFormat="1">
      <c r="A58" s="550">
        <v>100</v>
      </c>
      <c r="B58" s="556">
        <v>100</v>
      </c>
      <c r="C58" s="551">
        <v>600</v>
      </c>
      <c r="D58" s="551"/>
      <c r="E58" s="551"/>
      <c r="F58" s="552"/>
      <c r="G58" s="553" t="s">
        <v>579</v>
      </c>
      <c r="H58" s="554">
        <v>14113</v>
      </c>
      <c r="I58" s="554">
        <v>9018</v>
      </c>
      <c r="J58" s="555" t="s">
        <v>2520</v>
      </c>
    </row>
    <row r="59" spans="1:10" s="542" customFormat="1">
      <c r="A59" s="550">
        <v>100</v>
      </c>
      <c r="B59" s="556">
        <v>100</v>
      </c>
      <c r="C59" s="551">
        <v>700</v>
      </c>
      <c r="D59" s="551"/>
      <c r="E59" s="551"/>
      <c r="F59" s="552"/>
      <c r="G59" s="553" t="s">
        <v>581</v>
      </c>
      <c r="H59" s="554"/>
      <c r="I59" s="554"/>
      <c r="J59" s="555" t="s">
        <v>2522</v>
      </c>
    </row>
    <row r="60" spans="1:10" s="542" customFormat="1">
      <c r="A60" s="550">
        <v>100</v>
      </c>
      <c r="B60" s="556">
        <v>100</v>
      </c>
      <c r="C60" s="551">
        <v>800</v>
      </c>
      <c r="D60" s="551"/>
      <c r="E60" s="551"/>
      <c r="F60" s="552"/>
      <c r="G60" s="553" t="s">
        <v>583</v>
      </c>
      <c r="H60" s="554">
        <v>52987</v>
      </c>
      <c r="I60" s="554">
        <v>64173</v>
      </c>
      <c r="J60" s="555" t="s">
        <v>2524</v>
      </c>
    </row>
    <row r="61" spans="1:10" s="542" customFormat="1">
      <c r="A61" s="550">
        <v>100</v>
      </c>
      <c r="B61" s="556">
        <v>100</v>
      </c>
      <c r="C61" s="551">
        <v>900</v>
      </c>
      <c r="D61" s="551"/>
      <c r="E61" s="551"/>
      <c r="F61" s="552"/>
      <c r="G61" s="553" t="s">
        <v>3011</v>
      </c>
      <c r="H61" s="554"/>
      <c r="I61" s="554"/>
      <c r="J61" s="555" t="s">
        <v>2526</v>
      </c>
    </row>
    <row r="62" spans="1:10" s="542" customFormat="1">
      <c r="A62" s="550">
        <v>100</v>
      </c>
      <c r="B62" s="556">
        <v>200</v>
      </c>
      <c r="C62" s="556"/>
      <c r="D62" s="556"/>
      <c r="E62" s="556"/>
      <c r="F62" s="557"/>
      <c r="G62" s="558" t="s">
        <v>2224</v>
      </c>
      <c r="H62" s="559"/>
      <c r="I62" s="559"/>
      <c r="J62" s="555"/>
    </row>
    <row r="63" spans="1:10" s="542" customFormat="1">
      <c r="A63" s="550">
        <v>100</v>
      </c>
      <c r="B63" s="556">
        <v>200</v>
      </c>
      <c r="C63" s="551">
        <v>100</v>
      </c>
      <c r="D63" s="551"/>
      <c r="E63" s="551"/>
      <c r="F63" s="552"/>
      <c r="G63" s="553" t="s">
        <v>597</v>
      </c>
      <c r="H63" s="554">
        <v>21</v>
      </c>
      <c r="I63" s="554">
        <v>21</v>
      </c>
      <c r="J63" s="555" t="s">
        <v>2530</v>
      </c>
    </row>
    <row r="64" spans="1:10" s="542" customFormat="1">
      <c r="A64" s="550">
        <v>100</v>
      </c>
      <c r="B64" s="556">
        <v>200</v>
      </c>
      <c r="C64" s="551">
        <v>200</v>
      </c>
      <c r="D64" s="551"/>
      <c r="E64" s="551"/>
      <c r="F64" s="552"/>
      <c r="G64" s="553" t="s">
        <v>3012</v>
      </c>
      <c r="H64" s="554">
        <v>7345</v>
      </c>
      <c r="I64" s="554">
        <v>18155</v>
      </c>
      <c r="J64" s="555" t="s">
        <v>2532</v>
      </c>
    </row>
    <row r="65" spans="1:10" s="542" customFormat="1">
      <c r="A65" s="550">
        <v>100</v>
      </c>
      <c r="B65" s="556">
        <v>200</v>
      </c>
      <c r="C65" s="551">
        <v>300</v>
      </c>
      <c r="D65" s="551"/>
      <c r="E65" s="551"/>
      <c r="F65" s="552"/>
      <c r="G65" s="553" t="s">
        <v>601</v>
      </c>
      <c r="H65" s="554">
        <v>1558</v>
      </c>
      <c r="I65" s="554">
        <v>1556</v>
      </c>
      <c r="J65" s="555" t="s">
        <v>2534</v>
      </c>
    </row>
    <row r="66" spans="1:10" s="542" customFormat="1">
      <c r="A66" s="550">
        <v>100</v>
      </c>
      <c r="B66" s="556">
        <v>200</v>
      </c>
      <c r="C66" s="551">
        <v>400</v>
      </c>
      <c r="D66" s="551"/>
      <c r="E66" s="551"/>
      <c r="F66" s="552"/>
      <c r="G66" s="553" t="s">
        <v>603</v>
      </c>
      <c r="H66" s="554">
        <v>72241</v>
      </c>
      <c r="I66" s="554">
        <v>74373</v>
      </c>
      <c r="J66" s="555" t="s">
        <v>2536</v>
      </c>
    </row>
    <row r="67" spans="1:10" s="542" customFormat="1">
      <c r="A67" s="550">
        <v>100</v>
      </c>
      <c r="B67" s="556">
        <v>200</v>
      </c>
      <c r="C67" s="551">
        <v>500</v>
      </c>
      <c r="D67" s="551"/>
      <c r="E67" s="551"/>
      <c r="F67" s="552"/>
      <c r="G67" s="553" t="s">
        <v>608</v>
      </c>
      <c r="H67" s="554">
        <v>4531</v>
      </c>
      <c r="I67" s="554">
        <v>4745</v>
      </c>
      <c r="J67" s="555" t="s">
        <v>2538</v>
      </c>
    </row>
    <row r="68" spans="1:10" s="542" customFormat="1">
      <c r="A68" s="550">
        <v>100</v>
      </c>
      <c r="B68" s="556">
        <v>200</v>
      </c>
      <c r="C68" s="551">
        <v>600</v>
      </c>
      <c r="D68" s="551"/>
      <c r="E68" s="551"/>
      <c r="F68" s="552"/>
      <c r="G68" s="553" t="s">
        <v>612</v>
      </c>
      <c r="H68" s="554">
        <v>6673</v>
      </c>
      <c r="I68" s="554">
        <v>6782</v>
      </c>
      <c r="J68" s="555" t="s">
        <v>2540</v>
      </c>
    </row>
    <row r="69" spans="1:10" s="542" customFormat="1">
      <c r="A69" s="550">
        <v>100</v>
      </c>
      <c r="B69" s="556">
        <v>200</v>
      </c>
      <c r="C69" s="551">
        <v>700</v>
      </c>
      <c r="D69" s="551"/>
      <c r="E69" s="551"/>
      <c r="F69" s="552"/>
      <c r="G69" s="553" t="s">
        <v>3013</v>
      </c>
      <c r="H69" s="554"/>
      <c r="I69" s="554"/>
      <c r="J69" s="555" t="s">
        <v>2542</v>
      </c>
    </row>
    <row r="70" spans="1:10" s="549" customFormat="1">
      <c r="A70" s="560">
        <v>110</v>
      </c>
      <c r="B70" s="561">
        <v>0</v>
      </c>
      <c r="C70" s="561">
        <v>0</v>
      </c>
      <c r="D70" s="561">
        <v>0</v>
      </c>
      <c r="E70" s="561">
        <v>0</v>
      </c>
      <c r="F70" s="582"/>
      <c r="G70" s="563" t="s">
        <v>3014</v>
      </c>
      <c r="H70" s="583"/>
      <c r="I70" s="583"/>
      <c r="J70" s="584"/>
    </row>
    <row r="71" spans="1:10" s="542" customFormat="1">
      <c r="A71" s="550">
        <v>110</v>
      </c>
      <c r="B71" s="556">
        <v>100</v>
      </c>
      <c r="C71" s="556"/>
      <c r="D71" s="556"/>
      <c r="E71" s="556"/>
      <c r="F71" s="557"/>
      <c r="G71" s="558" t="s">
        <v>2228</v>
      </c>
      <c r="H71" s="559"/>
      <c r="I71" s="559"/>
      <c r="J71" s="555"/>
    </row>
    <row r="72" spans="1:10" s="542" customFormat="1">
      <c r="A72" s="550">
        <v>110</v>
      </c>
      <c r="B72" s="556">
        <v>100</v>
      </c>
      <c r="C72" s="551">
        <v>50</v>
      </c>
      <c r="D72" s="551"/>
      <c r="E72" s="556"/>
      <c r="F72" s="557"/>
      <c r="G72" s="553" t="s">
        <v>3015</v>
      </c>
      <c r="H72" s="554"/>
      <c r="I72" s="554"/>
      <c r="J72" s="555" t="s">
        <v>2548</v>
      </c>
    </row>
    <row r="73" spans="1:10" s="542" customFormat="1">
      <c r="A73" s="550">
        <v>110</v>
      </c>
      <c r="B73" s="556">
        <v>100</v>
      </c>
      <c r="C73" s="551">
        <v>100</v>
      </c>
      <c r="D73" s="551"/>
      <c r="E73" s="551"/>
      <c r="F73" s="552"/>
      <c r="G73" s="553" t="s">
        <v>3016</v>
      </c>
      <c r="H73" s="554"/>
      <c r="I73" s="554"/>
      <c r="J73" s="555" t="s">
        <v>2550</v>
      </c>
    </row>
    <row r="74" spans="1:10" s="542" customFormat="1">
      <c r="A74" s="550">
        <v>110</v>
      </c>
      <c r="B74" s="556">
        <v>100</v>
      </c>
      <c r="C74" s="551">
        <v>200</v>
      </c>
      <c r="D74" s="551"/>
      <c r="E74" s="551"/>
      <c r="F74" s="552"/>
      <c r="G74" s="553" t="s">
        <v>3017</v>
      </c>
      <c r="H74" s="554"/>
      <c r="I74" s="554"/>
      <c r="J74" s="555" t="s">
        <v>2552</v>
      </c>
    </row>
    <row r="75" spans="1:10" s="542" customFormat="1">
      <c r="A75" s="550">
        <v>110</v>
      </c>
      <c r="B75" s="556">
        <v>100</v>
      </c>
      <c r="C75" s="551">
        <v>300</v>
      </c>
      <c r="D75" s="551"/>
      <c r="E75" s="551"/>
      <c r="F75" s="552"/>
      <c r="G75" s="553" t="s">
        <v>3018</v>
      </c>
      <c r="H75" s="554"/>
      <c r="I75" s="554"/>
      <c r="J75" s="555" t="s">
        <v>2554</v>
      </c>
    </row>
    <row r="76" spans="1:10" s="542" customFormat="1">
      <c r="A76" s="550">
        <v>110</v>
      </c>
      <c r="B76" s="556">
        <v>100</v>
      </c>
      <c r="C76" s="551">
        <v>400</v>
      </c>
      <c r="D76" s="551"/>
      <c r="E76" s="551"/>
      <c r="F76" s="552"/>
      <c r="G76" s="553" t="s">
        <v>3019</v>
      </c>
      <c r="H76" s="554"/>
      <c r="I76" s="554"/>
      <c r="J76" s="555" t="s">
        <v>2556</v>
      </c>
    </row>
    <row r="77" spans="1:10" s="542" customFormat="1">
      <c r="A77" s="550">
        <v>110</v>
      </c>
      <c r="B77" s="556">
        <v>100</v>
      </c>
      <c r="C77" s="551">
        <v>500</v>
      </c>
      <c r="D77" s="551"/>
      <c r="E77" s="551"/>
      <c r="F77" s="552"/>
      <c r="G77" s="553" t="s">
        <v>3020</v>
      </c>
      <c r="H77" s="554"/>
      <c r="I77" s="554"/>
      <c r="J77" s="555" t="s">
        <v>2558</v>
      </c>
    </row>
    <row r="78" spans="1:10" s="542" customFormat="1">
      <c r="A78" s="550">
        <v>110</v>
      </c>
      <c r="B78" s="556">
        <v>100</v>
      </c>
      <c r="C78" s="556">
        <v>600</v>
      </c>
      <c r="D78" s="556"/>
      <c r="E78" s="556"/>
      <c r="F78" s="557"/>
      <c r="G78" s="558" t="s">
        <v>3021</v>
      </c>
      <c r="H78" s="559"/>
      <c r="I78" s="559"/>
      <c r="J78" s="555" t="s">
        <v>2560</v>
      </c>
    </row>
    <row r="79" spans="1:10" s="542" customFormat="1">
      <c r="A79" s="550">
        <v>110</v>
      </c>
      <c r="B79" s="556">
        <v>100</v>
      </c>
      <c r="C79" s="556">
        <v>600</v>
      </c>
      <c r="D79" s="551">
        <v>100</v>
      </c>
      <c r="E79" s="551"/>
      <c r="F79" s="552"/>
      <c r="G79" s="553" t="s">
        <v>3021</v>
      </c>
      <c r="H79" s="554"/>
      <c r="I79" s="554"/>
      <c r="J79" s="555"/>
    </row>
    <row r="80" spans="1:10" s="542" customFormat="1">
      <c r="A80" s="550">
        <v>110</v>
      </c>
      <c r="B80" s="556">
        <v>100</v>
      </c>
      <c r="C80" s="556">
        <v>600</v>
      </c>
      <c r="D80" s="551">
        <v>800</v>
      </c>
      <c r="E80" s="551"/>
      <c r="F80" s="552"/>
      <c r="G80" s="553" t="s">
        <v>3022</v>
      </c>
      <c r="H80" s="554"/>
      <c r="I80" s="554"/>
      <c r="J80" s="555"/>
    </row>
    <row r="81" spans="1:10" s="542" customFormat="1">
      <c r="A81" s="550">
        <v>110</v>
      </c>
      <c r="B81" s="556">
        <v>100</v>
      </c>
      <c r="C81" s="556">
        <v>600</v>
      </c>
      <c r="D81" s="551">
        <v>900</v>
      </c>
      <c r="E81" s="551"/>
      <c r="F81" s="552"/>
      <c r="G81" s="553" t="s">
        <v>3023</v>
      </c>
      <c r="H81" s="554"/>
      <c r="I81" s="554"/>
      <c r="J81" s="555"/>
    </row>
    <row r="82" spans="1:10" s="542" customFormat="1">
      <c r="A82" s="550">
        <v>110</v>
      </c>
      <c r="B82" s="556">
        <v>100</v>
      </c>
      <c r="C82" s="556">
        <v>650</v>
      </c>
      <c r="D82" s="551"/>
      <c r="E82" s="556"/>
      <c r="F82" s="557"/>
      <c r="G82" s="553" t="s">
        <v>3024</v>
      </c>
      <c r="H82" s="554"/>
      <c r="I82" s="554"/>
      <c r="J82" s="555" t="s">
        <v>2562</v>
      </c>
    </row>
    <row r="83" spans="1:10" s="542" customFormat="1">
      <c r="A83" s="550">
        <v>110</v>
      </c>
      <c r="B83" s="556">
        <v>100</v>
      </c>
      <c r="C83" s="551">
        <v>700</v>
      </c>
      <c r="D83" s="551"/>
      <c r="E83" s="551"/>
      <c r="F83" s="552"/>
      <c r="G83" s="553" t="s">
        <v>3025</v>
      </c>
      <c r="H83" s="554"/>
      <c r="I83" s="554"/>
      <c r="J83" s="555" t="s">
        <v>2564</v>
      </c>
    </row>
    <row r="84" spans="1:10" s="542" customFormat="1">
      <c r="A84" s="550">
        <v>110</v>
      </c>
      <c r="B84" s="556">
        <v>100</v>
      </c>
      <c r="C84" s="556">
        <v>800</v>
      </c>
      <c r="D84" s="556"/>
      <c r="E84" s="556"/>
      <c r="F84" s="557"/>
      <c r="G84" s="558" t="s">
        <v>2233</v>
      </c>
      <c r="H84" s="559"/>
      <c r="I84" s="559"/>
      <c r="J84" s="555"/>
    </row>
    <row r="85" spans="1:10" s="542" customFormat="1">
      <c r="A85" s="550">
        <v>110</v>
      </c>
      <c r="B85" s="556">
        <v>100</v>
      </c>
      <c r="C85" s="556">
        <v>800</v>
      </c>
      <c r="D85" s="551">
        <v>100</v>
      </c>
      <c r="E85" s="551"/>
      <c r="F85" s="552"/>
      <c r="G85" s="553" t="s">
        <v>3026</v>
      </c>
      <c r="H85" s="554">
        <v>0</v>
      </c>
      <c r="I85" s="554">
        <v>49783</v>
      </c>
      <c r="J85" s="555" t="s">
        <v>2568</v>
      </c>
    </row>
    <row r="86" spans="1:10" s="542" customFormat="1">
      <c r="A86" s="550">
        <v>110</v>
      </c>
      <c r="B86" s="556">
        <v>100</v>
      </c>
      <c r="C86" s="556">
        <v>800</v>
      </c>
      <c r="D86" s="551">
        <v>200</v>
      </c>
      <c r="E86" s="551"/>
      <c r="F86" s="552"/>
      <c r="G86" s="553" t="s">
        <v>3027</v>
      </c>
      <c r="H86" s="554">
        <v>1861757</v>
      </c>
      <c r="I86" s="554">
        <v>1488739</v>
      </c>
      <c r="J86" s="555" t="s">
        <v>2570</v>
      </c>
    </row>
    <row r="87" spans="1:10" s="542" customFormat="1">
      <c r="A87" s="550">
        <v>110</v>
      </c>
      <c r="B87" s="556">
        <v>100</v>
      </c>
      <c r="C87" s="556">
        <v>800</v>
      </c>
      <c r="D87" s="556">
        <v>300</v>
      </c>
      <c r="E87" s="556"/>
      <c r="F87" s="557"/>
      <c r="G87" s="558" t="s">
        <v>2236</v>
      </c>
      <c r="H87" s="559"/>
      <c r="I87" s="559"/>
      <c r="J87" s="555" t="s">
        <v>2572</v>
      </c>
    </row>
    <row r="88" spans="1:10" s="542" customFormat="1">
      <c r="A88" s="550">
        <v>110</v>
      </c>
      <c r="B88" s="556">
        <v>100</v>
      </c>
      <c r="C88" s="556">
        <v>800</v>
      </c>
      <c r="D88" s="556">
        <v>300</v>
      </c>
      <c r="E88" s="551">
        <v>10</v>
      </c>
      <c r="F88" s="552"/>
      <c r="G88" s="553" t="s">
        <v>3028</v>
      </c>
      <c r="H88" s="554"/>
      <c r="I88" s="554"/>
      <c r="J88" s="555"/>
    </row>
    <row r="89" spans="1:10" s="542" customFormat="1">
      <c r="A89" s="550">
        <v>110</v>
      </c>
      <c r="B89" s="556">
        <v>100</v>
      </c>
      <c r="C89" s="556">
        <v>800</v>
      </c>
      <c r="D89" s="556">
        <v>300</v>
      </c>
      <c r="E89" s="551">
        <v>20</v>
      </c>
      <c r="F89" s="552"/>
      <c r="G89" s="553" t="s">
        <v>3029</v>
      </c>
      <c r="H89" s="554"/>
      <c r="I89" s="554"/>
      <c r="J89" s="555"/>
    </row>
    <row r="90" spans="1:10" s="542" customFormat="1">
      <c r="A90" s="550">
        <v>110</v>
      </c>
      <c r="B90" s="556">
        <v>100</v>
      </c>
      <c r="C90" s="556">
        <v>800</v>
      </c>
      <c r="D90" s="551">
        <v>300</v>
      </c>
      <c r="E90" s="556">
        <v>90</v>
      </c>
      <c r="F90" s="557"/>
      <c r="G90" s="553" t="s">
        <v>3030</v>
      </c>
      <c r="H90" s="554"/>
      <c r="I90" s="554"/>
      <c r="J90" s="555"/>
    </row>
    <row r="91" spans="1:10" s="542" customFormat="1">
      <c r="A91" s="550">
        <v>110</v>
      </c>
      <c r="B91" s="556">
        <v>100</v>
      </c>
      <c r="C91" s="556">
        <v>800</v>
      </c>
      <c r="D91" s="551">
        <v>400</v>
      </c>
      <c r="E91" s="556"/>
      <c r="F91" s="557"/>
      <c r="G91" s="553" t="s">
        <v>3031</v>
      </c>
      <c r="H91" s="554"/>
      <c r="I91" s="554"/>
      <c r="J91" s="555" t="s">
        <v>2574</v>
      </c>
    </row>
    <row r="92" spans="1:10" s="542" customFormat="1">
      <c r="A92" s="550">
        <v>110</v>
      </c>
      <c r="B92" s="556">
        <v>100</v>
      </c>
      <c r="C92" s="556">
        <v>900</v>
      </c>
      <c r="D92" s="556"/>
      <c r="E92" s="556"/>
      <c r="F92" s="557"/>
      <c r="G92" s="558" t="s">
        <v>2238</v>
      </c>
      <c r="H92" s="559"/>
      <c r="I92" s="559">
        <v>0</v>
      </c>
      <c r="J92" s="555" t="s">
        <v>2576</v>
      </c>
    </row>
    <row r="93" spans="1:10" s="542" customFormat="1">
      <c r="A93" s="550">
        <v>110</v>
      </c>
      <c r="B93" s="556">
        <v>100</v>
      </c>
      <c r="C93" s="556">
        <v>900</v>
      </c>
      <c r="D93" s="551">
        <v>100</v>
      </c>
      <c r="E93" s="551"/>
      <c r="F93" s="552"/>
      <c r="G93" s="553" t="s">
        <v>3032</v>
      </c>
      <c r="H93" s="554"/>
      <c r="I93" s="554"/>
      <c r="J93" s="555"/>
    </row>
    <row r="94" spans="1:10" s="542" customFormat="1">
      <c r="A94" s="550">
        <v>110</v>
      </c>
      <c r="B94" s="556">
        <v>100</v>
      </c>
      <c r="C94" s="556">
        <v>900</v>
      </c>
      <c r="D94" s="551">
        <v>800</v>
      </c>
      <c r="E94" s="551"/>
      <c r="F94" s="552"/>
      <c r="G94" s="553" t="s">
        <v>3022</v>
      </c>
      <c r="H94" s="554"/>
      <c r="I94" s="554"/>
      <c r="J94" s="555"/>
    </row>
    <row r="95" spans="1:10" s="542" customFormat="1">
      <c r="A95" s="550">
        <v>110</v>
      </c>
      <c r="B95" s="556">
        <v>100</v>
      </c>
      <c r="C95" s="556">
        <v>900</v>
      </c>
      <c r="D95" s="551">
        <v>900</v>
      </c>
      <c r="E95" s="551"/>
      <c r="F95" s="552"/>
      <c r="G95" s="553" t="s">
        <v>3023</v>
      </c>
      <c r="H95" s="554"/>
      <c r="I95" s="554"/>
      <c r="J95" s="555"/>
    </row>
    <row r="96" spans="1:10" s="542" customFormat="1">
      <c r="A96" s="550">
        <v>110</v>
      </c>
      <c r="B96" s="556">
        <v>200</v>
      </c>
      <c r="C96" s="556"/>
      <c r="D96" s="556"/>
      <c r="E96" s="556"/>
      <c r="F96" s="557"/>
      <c r="G96" s="558" t="s">
        <v>2239</v>
      </c>
      <c r="H96" s="559"/>
      <c r="I96" s="559"/>
      <c r="J96" s="555" t="s">
        <v>2578</v>
      </c>
    </row>
    <row r="97" spans="1:10" s="542" customFormat="1">
      <c r="A97" s="550">
        <v>110</v>
      </c>
      <c r="B97" s="556">
        <v>200</v>
      </c>
      <c r="C97" s="556">
        <v>100</v>
      </c>
      <c r="D97" s="551"/>
      <c r="E97" s="556"/>
      <c r="F97" s="557"/>
      <c r="G97" s="558" t="s">
        <v>2241</v>
      </c>
      <c r="H97" s="559"/>
      <c r="I97" s="559"/>
      <c r="J97" s="555" t="s">
        <v>2580</v>
      </c>
    </row>
    <row r="98" spans="1:10" s="542" customFormat="1">
      <c r="A98" s="550">
        <v>110</v>
      </c>
      <c r="B98" s="556">
        <v>200</v>
      </c>
      <c r="C98" s="556">
        <v>100</v>
      </c>
      <c r="D98" s="551">
        <v>200</v>
      </c>
      <c r="E98" s="551"/>
      <c r="F98" s="552"/>
      <c r="G98" s="553" t="s">
        <v>3033</v>
      </c>
      <c r="H98" s="554"/>
      <c r="I98" s="554"/>
      <c r="J98" s="555" t="s">
        <v>2583</v>
      </c>
    </row>
    <row r="99" spans="1:10" s="542" customFormat="1">
      <c r="A99" s="550">
        <v>110</v>
      </c>
      <c r="B99" s="556">
        <v>200</v>
      </c>
      <c r="C99" s="556">
        <v>100</v>
      </c>
      <c r="D99" s="551">
        <v>300</v>
      </c>
      <c r="E99" s="551"/>
      <c r="F99" s="552"/>
      <c r="G99" s="553" t="s">
        <v>3034</v>
      </c>
      <c r="H99" s="554"/>
      <c r="I99" s="554"/>
      <c r="J99" s="555" t="s">
        <v>2585</v>
      </c>
    </row>
    <row r="100" spans="1:10" s="542" customFormat="1" ht="25.5">
      <c r="A100" s="550">
        <v>110</v>
      </c>
      <c r="B100" s="556">
        <v>200</v>
      </c>
      <c r="C100" s="556">
        <v>100</v>
      </c>
      <c r="D100" s="551">
        <v>400</v>
      </c>
      <c r="E100" s="551"/>
      <c r="F100" s="552"/>
      <c r="G100" s="553" t="s">
        <v>3035</v>
      </c>
      <c r="H100" s="554">
        <v>784538</v>
      </c>
      <c r="I100" s="554">
        <v>2001768</v>
      </c>
      <c r="J100" s="555" t="s">
        <v>2587</v>
      </c>
    </row>
    <row r="101" spans="1:10" s="542" customFormat="1">
      <c r="A101" s="550">
        <v>110</v>
      </c>
      <c r="B101" s="556">
        <v>200</v>
      </c>
      <c r="C101" s="556">
        <v>100</v>
      </c>
      <c r="D101" s="551">
        <v>500</v>
      </c>
      <c r="E101" s="551"/>
      <c r="F101" s="552"/>
      <c r="G101" s="553" t="s">
        <v>3036</v>
      </c>
      <c r="H101" s="554"/>
      <c r="I101" s="554"/>
      <c r="J101" s="555" t="s">
        <v>2589</v>
      </c>
    </row>
    <row r="102" spans="1:10" s="542" customFormat="1" ht="25.5">
      <c r="A102" s="550">
        <v>110</v>
      </c>
      <c r="B102" s="556">
        <v>200</v>
      </c>
      <c r="C102" s="556">
        <v>100</v>
      </c>
      <c r="D102" s="551">
        <v>600</v>
      </c>
      <c r="E102" s="551"/>
      <c r="F102" s="552"/>
      <c r="G102" s="553" t="s">
        <v>3037</v>
      </c>
      <c r="H102" s="554"/>
      <c r="I102" s="554"/>
      <c r="J102" s="555" t="s">
        <v>2591</v>
      </c>
    </row>
    <row r="103" spans="1:10" s="542" customFormat="1" ht="25.5">
      <c r="A103" s="550">
        <v>110</v>
      </c>
      <c r="B103" s="556">
        <v>200</v>
      </c>
      <c r="C103" s="556">
        <v>100</v>
      </c>
      <c r="D103" s="551">
        <v>700</v>
      </c>
      <c r="E103" s="551"/>
      <c r="F103" s="552"/>
      <c r="G103" s="553" t="s">
        <v>3038</v>
      </c>
      <c r="H103" s="554"/>
      <c r="I103" s="554"/>
      <c r="J103" s="555" t="s">
        <v>2593</v>
      </c>
    </row>
    <row r="104" spans="1:10" s="542" customFormat="1">
      <c r="A104" s="550">
        <v>110</v>
      </c>
      <c r="B104" s="556">
        <v>200</v>
      </c>
      <c r="C104" s="556">
        <v>100</v>
      </c>
      <c r="D104" s="551">
        <v>800</v>
      </c>
      <c r="E104" s="556"/>
      <c r="F104" s="557"/>
      <c r="G104" s="558" t="s">
        <v>3039</v>
      </c>
      <c r="H104" s="559"/>
      <c r="I104" s="559"/>
      <c r="J104" s="555" t="s">
        <v>2595</v>
      </c>
    </row>
    <row r="105" spans="1:10" s="542" customFormat="1">
      <c r="A105" s="550">
        <v>110</v>
      </c>
      <c r="B105" s="556">
        <v>200</v>
      </c>
      <c r="C105" s="556">
        <v>100</v>
      </c>
      <c r="D105" s="551">
        <v>800</v>
      </c>
      <c r="E105" s="551">
        <v>10</v>
      </c>
      <c r="F105" s="552"/>
      <c r="G105" s="553" t="s">
        <v>3039</v>
      </c>
      <c r="H105" s="554">
        <v>2546694</v>
      </c>
      <c r="I105" s="554">
        <v>2272821</v>
      </c>
      <c r="J105" s="555"/>
    </row>
    <row r="106" spans="1:10" s="542" customFormat="1">
      <c r="A106" s="550">
        <v>110</v>
      </c>
      <c r="B106" s="556">
        <v>200</v>
      </c>
      <c r="C106" s="556">
        <v>100</v>
      </c>
      <c r="D106" s="551">
        <v>800</v>
      </c>
      <c r="E106" s="551">
        <v>80</v>
      </c>
      <c r="F106" s="552"/>
      <c r="G106" s="553" t="s">
        <v>3022</v>
      </c>
      <c r="H106" s="554">
        <v>63247</v>
      </c>
      <c r="I106" s="554">
        <v>82099</v>
      </c>
      <c r="J106" s="555"/>
    </row>
    <row r="107" spans="1:10" s="542" customFormat="1">
      <c r="A107" s="550">
        <v>110</v>
      </c>
      <c r="B107" s="556">
        <v>200</v>
      </c>
      <c r="C107" s="556">
        <v>100</v>
      </c>
      <c r="D107" s="551">
        <v>800</v>
      </c>
      <c r="E107" s="551">
        <v>90</v>
      </c>
      <c r="F107" s="552"/>
      <c r="G107" s="553" t="s">
        <v>3023</v>
      </c>
      <c r="H107" s="554"/>
      <c r="I107" s="554"/>
      <c r="J107" s="555"/>
    </row>
    <row r="108" spans="1:10" s="542" customFormat="1" ht="25.5">
      <c r="A108" s="550">
        <v>110</v>
      </c>
      <c r="B108" s="556">
        <v>200</v>
      </c>
      <c r="C108" s="556">
        <v>100</v>
      </c>
      <c r="D108" s="551">
        <v>850</v>
      </c>
      <c r="E108" s="556"/>
      <c r="F108" s="557"/>
      <c r="G108" s="553" t="s">
        <v>3040</v>
      </c>
      <c r="H108" s="554"/>
      <c r="I108" s="554"/>
      <c r="J108" s="555" t="s">
        <v>2597</v>
      </c>
    </row>
    <row r="109" spans="1:10" s="542" customFormat="1">
      <c r="A109" s="550">
        <v>110</v>
      </c>
      <c r="B109" s="556">
        <v>200</v>
      </c>
      <c r="C109" s="556">
        <v>100</v>
      </c>
      <c r="D109" s="551">
        <v>900</v>
      </c>
      <c r="E109" s="556"/>
      <c r="F109" s="557"/>
      <c r="G109" s="558" t="s">
        <v>2246</v>
      </c>
      <c r="H109" s="559"/>
      <c r="I109" s="559"/>
      <c r="J109" s="555" t="s">
        <v>2599</v>
      </c>
    </row>
    <row r="110" spans="1:10" s="542" customFormat="1" ht="25.5">
      <c r="A110" s="550">
        <v>110</v>
      </c>
      <c r="B110" s="556">
        <v>200</v>
      </c>
      <c r="C110" s="556">
        <v>100</v>
      </c>
      <c r="D110" s="551">
        <v>900</v>
      </c>
      <c r="E110" s="551">
        <v>10</v>
      </c>
      <c r="F110" s="552"/>
      <c r="G110" s="553" t="s">
        <v>3041</v>
      </c>
      <c r="H110" s="554">
        <v>1387229</v>
      </c>
      <c r="I110" s="554">
        <v>383955</v>
      </c>
      <c r="J110" s="555"/>
    </row>
    <row r="111" spans="1:10" s="542" customFormat="1" ht="25.5">
      <c r="A111" s="550">
        <v>110</v>
      </c>
      <c r="B111" s="556">
        <v>200</v>
      </c>
      <c r="C111" s="556">
        <v>100</v>
      </c>
      <c r="D111" s="551">
        <v>900</v>
      </c>
      <c r="E111" s="551">
        <v>20</v>
      </c>
      <c r="F111" s="552"/>
      <c r="G111" s="553" t="s">
        <v>3042</v>
      </c>
      <c r="H111" s="554">
        <v>530273</v>
      </c>
      <c r="I111" s="554">
        <v>677012</v>
      </c>
      <c r="J111" s="555"/>
    </row>
    <row r="112" spans="1:10" s="542" customFormat="1">
      <c r="A112" s="550">
        <v>110</v>
      </c>
      <c r="B112" s="556">
        <v>200</v>
      </c>
      <c r="C112" s="556">
        <v>100</v>
      </c>
      <c r="D112" s="551">
        <v>900</v>
      </c>
      <c r="E112" s="551">
        <v>30</v>
      </c>
      <c r="F112" s="552"/>
      <c r="G112" s="553" t="s">
        <v>3043</v>
      </c>
      <c r="H112" s="554">
        <v>866706</v>
      </c>
      <c r="I112" s="554">
        <v>1056517</v>
      </c>
      <c r="J112" s="555"/>
    </row>
    <row r="113" spans="1:10" s="542" customFormat="1">
      <c r="A113" s="550">
        <v>110</v>
      </c>
      <c r="B113" s="556">
        <v>200</v>
      </c>
      <c r="C113" s="556">
        <v>100</v>
      </c>
      <c r="D113" s="551">
        <v>900</v>
      </c>
      <c r="E113" s="585">
        <v>90</v>
      </c>
      <c r="F113" s="586"/>
      <c r="G113" s="553" t="s">
        <v>3044</v>
      </c>
      <c r="H113" s="554"/>
      <c r="I113" s="554"/>
      <c r="J113" s="555"/>
    </row>
    <row r="114" spans="1:10" s="542" customFormat="1">
      <c r="A114" s="550">
        <v>110</v>
      </c>
      <c r="B114" s="556">
        <v>200</v>
      </c>
      <c r="C114" s="556">
        <v>100</v>
      </c>
      <c r="D114" s="551">
        <v>950</v>
      </c>
      <c r="E114" s="556"/>
      <c r="F114" s="557"/>
      <c r="G114" s="553" t="s">
        <v>3045</v>
      </c>
      <c r="H114" s="554"/>
      <c r="I114" s="554"/>
      <c r="J114" s="555" t="s">
        <v>2601</v>
      </c>
    </row>
    <row r="115" spans="1:10" s="542" customFormat="1">
      <c r="A115" s="550">
        <v>110</v>
      </c>
      <c r="B115" s="556">
        <v>200</v>
      </c>
      <c r="C115" s="556">
        <v>200</v>
      </c>
      <c r="D115" s="556"/>
      <c r="E115" s="556"/>
      <c r="F115" s="557"/>
      <c r="G115" s="558" t="s">
        <v>3046</v>
      </c>
      <c r="H115" s="559"/>
      <c r="I115" s="559"/>
      <c r="J115" s="555" t="s">
        <v>2603</v>
      </c>
    </row>
    <row r="116" spans="1:10" s="542" customFormat="1" ht="25.5">
      <c r="A116" s="550">
        <v>110</v>
      </c>
      <c r="B116" s="556">
        <v>200</v>
      </c>
      <c r="C116" s="556">
        <v>200</v>
      </c>
      <c r="D116" s="551">
        <v>100</v>
      </c>
      <c r="E116" s="551"/>
      <c r="F116" s="552"/>
      <c r="G116" s="553" t="s">
        <v>2248</v>
      </c>
      <c r="H116" s="554">
        <v>3608630</v>
      </c>
      <c r="I116" s="554">
        <v>3387981</v>
      </c>
      <c r="J116" s="555" t="s">
        <v>2605</v>
      </c>
    </row>
    <row r="117" spans="1:10" s="542" customFormat="1">
      <c r="A117" s="550">
        <v>110</v>
      </c>
      <c r="B117" s="556">
        <v>200</v>
      </c>
      <c r="C117" s="556">
        <v>200</v>
      </c>
      <c r="D117" s="551">
        <v>200</v>
      </c>
      <c r="E117" s="551"/>
      <c r="F117" s="552"/>
      <c r="G117" s="553" t="s">
        <v>2249</v>
      </c>
      <c r="H117" s="554"/>
      <c r="I117" s="554"/>
      <c r="J117" s="555" t="s">
        <v>2607</v>
      </c>
    </row>
    <row r="118" spans="1:10" s="542" customFormat="1">
      <c r="A118" s="550">
        <v>110</v>
      </c>
      <c r="B118" s="556">
        <v>200</v>
      </c>
      <c r="C118" s="556">
        <v>200</v>
      </c>
      <c r="D118" s="551">
        <v>300</v>
      </c>
      <c r="E118" s="551"/>
      <c r="F118" s="552"/>
      <c r="G118" s="553" t="s">
        <v>2250</v>
      </c>
      <c r="H118" s="554"/>
      <c r="I118" s="554"/>
      <c r="J118" s="555" t="s">
        <v>2609</v>
      </c>
    </row>
    <row r="119" spans="1:10" s="542" customFormat="1" ht="38.25">
      <c r="A119" s="550">
        <v>110</v>
      </c>
      <c r="B119" s="556">
        <v>200</v>
      </c>
      <c r="C119" s="556">
        <v>200</v>
      </c>
      <c r="D119" s="551">
        <v>350</v>
      </c>
      <c r="E119" s="556"/>
      <c r="F119" s="557"/>
      <c r="G119" s="553" t="s">
        <v>3047</v>
      </c>
      <c r="H119" s="554"/>
      <c r="I119" s="554"/>
      <c r="J119" s="555" t="s">
        <v>2611</v>
      </c>
    </row>
    <row r="120" spans="1:10" s="542" customFormat="1">
      <c r="A120" s="550">
        <v>110</v>
      </c>
      <c r="B120" s="556">
        <v>200</v>
      </c>
      <c r="C120" s="556">
        <v>200</v>
      </c>
      <c r="D120" s="551">
        <v>400</v>
      </c>
      <c r="E120" s="551"/>
      <c r="F120" s="552"/>
      <c r="G120" s="553" t="s">
        <v>3048</v>
      </c>
      <c r="H120" s="554"/>
      <c r="I120" s="554"/>
      <c r="J120" s="555" t="s">
        <v>2613</v>
      </c>
    </row>
    <row r="121" spans="1:10" s="542" customFormat="1" ht="25.5">
      <c r="A121" s="550">
        <v>110</v>
      </c>
      <c r="B121" s="556">
        <v>200</v>
      </c>
      <c r="C121" s="556">
        <v>200</v>
      </c>
      <c r="D121" s="551">
        <v>500</v>
      </c>
      <c r="E121" s="551"/>
      <c r="F121" s="552"/>
      <c r="G121" s="553" t="s">
        <v>2251</v>
      </c>
      <c r="H121" s="554"/>
      <c r="I121" s="554"/>
      <c r="J121" s="555" t="s">
        <v>2615</v>
      </c>
    </row>
    <row r="122" spans="1:10" s="542" customFormat="1">
      <c r="A122" s="550">
        <v>110</v>
      </c>
      <c r="B122" s="556">
        <v>200</v>
      </c>
      <c r="C122" s="556">
        <v>300</v>
      </c>
      <c r="D122" s="551"/>
      <c r="E122" s="556"/>
      <c r="F122" s="557"/>
      <c r="G122" s="553" t="s">
        <v>3049</v>
      </c>
      <c r="H122" s="554"/>
      <c r="I122" s="554"/>
      <c r="J122" s="555" t="s">
        <v>2617</v>
      </c>
    </row>
    <row r="123" spans="1:10" s="542" customFormat="1" ht="25.5">
      <c r="A123" s="550">
        <v>110</v>
      </c>
      <c r="B123" s="556">
        <v>200</v>
      </c>
      <c r="C123" s="556">
        <v>400</v>
      </c>
      <c r="D123" s="551"/>
      <c r="E123" s="556"/>
      <c r="F123" s="557"/>
      <c r="G123" s="553" t="s">
        <v>3050</v>
      </c>
      <c r="H123" s="554"/>
      <c r="I123" s="554"/>
      <c r="J123" s="555" t="s">
        <v>2619</v>
      </c>
    </row>
    <row r="124" spans="1:10" s="542" customFormat="1">
      <c r="A124" s="550">
        <v>110</v>
      </c>
      <c r="B124" s="556">
        <v>300</v>
      </c>
      <c r="C124" s="556"/>
      <c r="D124" s="556"/>
      <c r="E124" s="556"/>
      <c r="F124" s="557"/>
      <c r="G124" s="558" t="s">
        <v>2252</v>
      </c>
      <c r="H124" s="559"/>
      <c r="I124" s="559"/>
      <c r="J124" s="555" t="s">
        <v>2621</v>
      </c>
    </row>
    <row r="125" spans="1:10" s="542" customFormat="1">
      <c r="A125" s="550">
        <v>110</v>
      </c>
      <c r="B125" s="556">
        <v>300</v>
      </c>
      <c r="C125" s="551">
        <v>100</v>
      </c>
      <c r="D125" s="551"/>
      <c r="E125" s="551"/>
      <c r="F125" s="552"/>
      <c r="G125" s="553" t="s">
        <v>3051</v>
      </c>
      <c r="H125" s="554"/>
      <c r="I125" s="554"/>
      <c r="J125" s="555"/>
    </row>
    <row r="126" spans="1:10" s="542" customFormat="1">
      <c r="A126" s="550">
        <v>110</v>
      </c>
      <c r="B126" s="556">
        <v>300</v>
      </c>
      <c r="C126" s="551">
        <v>800</v>
      </c>
      <c r="D126" s="551"/>
      <c r="E126" s="551"/>
      <c r="F126" s="552"/>
      <c r="G126" s="553" t="s">
        <v>3022</v>
      </c>
      <c r="H126" s="554"/>
      <c r="I126" s="554"/>
      <c r="J126" s="555"/>
    </row>
    <row r="127" spans="1:10" s="542" customFormat="1">
      <c r="A127" s="550">
        <v>110</v>
      </c>
      <c r="B127" s="556">
        <v>300</v>
      </c>
      <c r="C127" s="551">
        <v>900</v>
      </c>
      <c r="D127" s="551"/>
      <c r="E127" s="551"/>
      <c r="F127" s="552"/>
      <c r="G127" s="553" t="s">
        <v>3023</v>
      </c>
      <c r="H127" s="554"/>
      <c r="I127" s="554"/>
      <c r="J127" s="555"/>
    </row>
    <row r="128" spans="1:10" s="542" customFormat="1">
      <c r="A128" s="550">
        <v>110</v>
      </c>
      <c r="B128" s="556">
        <v>400</v>
      </c>
      <c r="C128" s="556"/>
      <c r="D128" s="556"/>
      <c r="E128" s="556"/>
      <c r="F128" s="557"/>
      <c r="G128" s="558" t="s">
        <v>3052</v>
      </c>
      <c r="H128" s="559"/>
      <c r="I128" s="559"/>
      <c r="J128" s="555" t="s">
        <v>2623</v>
      </c>
    </row>
    <row r="129" spans="1:10" s="542" customFormat="1">
      <c r="A129" s="550">
        <v>110</v>
      </c>
      <c r="B129" s="556">
        <v>400</v>
      </c>
      <c r="C129" s="556">
        <v>100</v>
      </c>
      <c r="D129" s="556"/>
      <c r="E129" s="556"/>
      <c r="F129" s="557"/>
      <c r="G129" s="558" t="s">
        <v>2254</v>
      </c>
      <c r="H129" s="559"/>
      <c r="I129" s="559"/>
      <c r="J129" s="555"/>
    </row>
    <row r="130" spans="1:10" s="542" customFormat="1" ht="25.5">
      <c r="A130" s="550">
        <v>110</v>
      </c>
      <c r="B130" s="556">
        <v>400</v>
      </c>
      <c r="C130" s="556">
        <v>100</v>
      </c>
      <c r="D130" s="551">
        <v>100</v>
      </c>
      <c r="E130" s="551"/>
      <c r="F130" s="552"/>
      <c r="G130" s="553" t="s">
        <v>3053</v>
      </c>
      <c r="H130" s="554"/>
      <c r="I130" s="554"/>
      <c r="J130" s="555" t="s">
        <v>2627</v>
      </c>
    </row>
    <row r="131" spans="1:10" s="542" customFormat="1" ht="25.5">
      <c r="A131" s="550">
        <v>110</v>
      </c>
      <c r="B131" s="556">
        <v>400</v>
      </c>
      <c r="C131" s="556">
        <v>100</v>
      </c>
      <c r="D131" s="556">
        <v>200</v>
      </c>
      <c r="E131" s="556"/>
      <c r="F131" s="557"/>
      <c r="G131" s="558" t="s">
        <v>3054</v>
      </c>
      <c r="H131" s="559"/>
      <c r="I131" s="559"/>
      <c r="J131" s="555" t="s">
        <v>2629</v>
      </c>
    </row>
    <row r="132" spans="1:10" s="542" customFormat="1" ht="25.5">
      <c r="A132" s="550">
        <v>110</v>
      </c>
      <c r="B132" s="556">
        <v>400</v>
      </c>
      <c r="C132" s="556">
        <v>100</v>
      </c>
      <c r="D132" s="556">
        <v>200</v>
      </c>
      <c r="E132" s="551">
        <v>10</v>
      </c>
      <c r="F132" s="552"/>
      <c r="G132" s="553" t="s">
        <v>3054</v>
      </c>
      <c r="H132" s="554">
        <v>394427</v>
      </c>
      <c r="I132" s="554">
        <v>1376319</v>
      </c>
      <c r="J132" s="555"/>
    </row>
    <row r="133" spans="1:10" s="542" customFormat="1">
      <c r="A133" s="550">
        <v>110</v>
      </c>
      <c r="B133" s="556">
        <v>400</v>
      </c>
      <c r="C133" s="556">
        <v>100</v>
      </c>
      <c r="D133" s="556">
        <v>200</v>
      </c>
      <c r="E133" s="551">
        <v>80</v>
      </c>
      <c r="F133" s="552"/>
      <c r="G133" s="553" t="s">
        <v>3022</v>
      </c>
      <c r="H133" s="554">
        <v>536787</v>
      </c>
      <c r="I133" s="554">
        <v>150276</v>
      </c>
      <c r="J133" s="555"/>
    </row>
    <row r="134" spans="1:10" s="542" customFormat="1">
      <c r="A134" s="550">
        <v>110</v>
      </c>
      <c r="B134" s="556">
        <v>400</v>
      </c>
      <c r="C134" s="556">
        <v>100</v>
      </c>
      <c r="D134" s="556">
        <v>200</v>
      </c>
      <c r="E134" s="551">
        <v>90</v>
      </c>
      <c r="F134" s="552"/>
      <c r="G134" s="553" t="s">
        <v>3023</v>
      </c>
      <c r="H134" s="554"/>
      <c r="I134" s="554"/>
      <c r="J134" s="555"/>
    </row>
    <row r="135" spans="1:10" s="542" customFormat="1">
      <c r="A135" s="550">
        <v>110</v>
      </c>
      <c r="B135" s="556">
        <v>400</v>
      </c>
      <c r="C135" s="556">
        <v>100</v>
      </c>
      <c r="D135" s="556">
        <v>300</v>
      </c>
      <c r="E135" s="556"/>
      <c r="F135" s="557"/>
      <c r="G135" s="558" t="s">
        <v>3055</v>
      </c>
      <c r="H135" s="559"/>
      <c r="I135" s="559"/>
      <c r="J135" s="555" t="s">
        <v>2631</v>
      </c>
    </row>
    <row r="136" spans="1:10" s="542" customFormat="1">
      <c r="A136" s="550">
        <v>110</v>
      </c>
      <c r="B136" s="556">
        <v>400</v>
      </c>
      <c r="C136" s="556">
        <v>100</v>
      </c>
      <c r="D136" s="556">
        <v>300</v>
      </c>
      <c r="E136" s="551">
        <v>10</v>
      </c>
      <c r="F136" s="552"/>
      <c r="G136" s="553" t="s">
        <v>3056</v>
      </c>
      <c r="H136" s="554">
        <v>934833</v>
      </c>
      <c r="I136" s="554">
        <v>5943146</v>
      </c>
      <c r="J136" s="555"/>
    </row>
    <row r="137" spans="1:10" s="542" customFormat="1">
      <c r="A137" s="550">
        <v>110</v>
      </c>
      <c r="B137" s="556">
        <v>400</v>
      </c>
      <c r="C137" s="556">
        <v>100</v>
      </c>
      <c r="D137" s="556">
        <v>300</v>
      </c>
      <c r="E137" s="551">
        <v>80</v>
      </c>
      <c r="F137" s="552"/>
      <c r="G137" s="553" t="s">
        <v>3022</v>
      </c>
      <c r="H137" s="554">
        <v>169908</v>
      </c>
      <c r="I137" s="554">
        <v>15111</v>
      </c>
      <c r="J137" s="555"/>
    </row>
    <row r="138" spans="1:10" s="542" customFormat="1">
      <c r="A138" s="550">
        <v>110</v>
      </c>
      <c r="B138" s="556">
        <v>400</v>
      </c>
      <c r="C138" s="556">
        <v>100</v>
      </c>
      <c r="D138" s="556">
        <v>300</v>
      </c>
      <c r="E138" s="551">
        <v>90</v>
      </c>
      <c r="F138" s="552"/>
      <c r="G138" s="553" t="s">
        <v>3023</v>
      </c>
      <c r="H138" s="554"/>
      <c r="I138" s="554"/>
      <c r="J138" s="555"/>
    </row>
    <row r="139" spans="1:10" s="542" customFormat="1">
      <c r="A139" s="550">
        <v>110</v>
      </c>
      <c r="B139" s="556">
        <v>400</v>
      </c>
      <c r="C139" s="556">
        <v>200</v>
      </c>
      <c r="D139" s="556"/>
      <c r="E139" s="556"/>
      <c r="F139" s="557"/>
      <c r="G139" s="558" t="s">
        <v>3057</v>
      </c>
      <c r="H139" s="554"/>
      <c r="I139" s="554"/>
      <c r="J139" s="555" t="s">
        <v>2633</v>
      </c>
    </row>
    <row r="140" spans="1:10" s="542" customFormat="1" ht="38.25">
      <c r="A140" s="550">
        <v>110</v>
      </c>
      <c r="B140" s="556">
        <v>400</v>
      </c>
      <c r="C140" s="556">
        <v>250</v>
      </c>
      <c r="D140" s="556"/>
      <c r="E140" s="556"/>
      <c r="F140" s="557"/>
      <c r="G140" s="558" t="s">
        <v>3058</v>
      </c>
      <c r="H140" s="554"/>
      <c r="I140" s="554"/>
      <c r="J140" s="555" t="s">
        <v>2635</v>
      </c>
    </row>
    <row r="141" spans="1:10" s="542" customFormat="1">
      <c r="A141" s="550">
        <v>110</v>
      </c>
      <c r="B141" s="556">
        <v>400</v>
      </c>
      <c r="C141" s="556">
        <v>300</v>
      </c>
      <c r="D141" s="556"/>
      <c r="E141" s="556"/>
      <c r="F141" s="557"/>
      <c r="G141" s="558" t="s">
        <v>3059</v>
      </c>
      <c r="H141" s="559"/>
      <c r="I141" s="559"/>
      <c r="J141" s="555" t="s">
        <v>2637</v>
      </c>
    </row>
    <row r="142" spans="1:10" s="542" customFormat="1">
      <c r="A142" s="550">
        <v>110</v>
      </c>
      <c r="B142" s="556">
        <v>400</v>
      </c>
      <c r="C142" s="556">
        <v>300</v>
      </c>
      <c r="D142" s="551">
        <v>100</v>
      </c>
      <c r="E142" s="551"/>
      <c r="F142" s="552"/>
      <c r="G142" s="553" t="s">
        <v>3059</v>
      </c>
      <c r="H142" s="554">
        <v>149757</v>
      </c>
      <c r="I142" s="554">
        <v>234284</v>
      </c>
      <c r="J142" s="555"/>
    </row>
    <row r="143" spans="1:10" s="542" customFormat="1">
      <c r="A143" s="550">
        <v>110</v>
      </c>
      <c r="B143" s="556">
        <v>400</v>
      </c>
      <c r="C143" s="556">
        <v>300</v>
      </c>
      <c r="D143" s="551">
        <v>800</v>
      </c>
      <c r="E143" s="551"/>
      <c r="F143" s="552"/>
      <c r="G143" s="553" t="s">
        <v>3022</v>
      </c>
      <c r="H143" s="554">
        <v>86654</v>
      </c>
      <c r="I143" s="554">
        <v>2295</v>
      </c>
      <c r="J143" s="555"/>
    </row>
    <row r="144" spans="1:10" s="542" customFormat="1">
      <c r="A144" s="550">
        <v>110</v>
      </c>
      <c r="B144" s="556">
        <v>400</v>
      </c>
      <c r="C144" s="556">
        <v>300</v>
      </c>
      <c r="D144" s="551">
        <v>900</v>
      </c>
      <c r="E144" s="551"/>
      <c r="F144" s="552"/>
      <c r="G144" s="553" t="s">
        <v>3023</v>
      </c>
      <c r="H144" s="554"/>
      <c r="I144" s="554"/>
      <c r="J144" s="555"/>
    </row>
    <row r="145" spans="1:10" s="542" customFormat="1" ht="25.5">
      <c r="A145" s="550">
        <v>110</v>
      </c>
      <c r="B145" s="556">
        <v>400</v>
      </c>
      <c r="C145" s="556">
        <v>350</v>
      </c>
      <c r="D145" s="556"/>
      <c r="E145" s="556"/>
      <c r="F145" s="557"/>
      <c r="G145" s="558" t="s">
        <v>3060</v>
      </c>
      <c r="H145" s="554"/>
      <c r="I145" s="554"/>
      <c r="J145" s="555" t="s">
        <v>2639</v>
      </c>
    </row>
    <row r="146" spans="1:10" s="542" customFormat="1">
      <c r="A146" s="550">
        <v>110</v>
      </c>
      <c r="B146" s="556">
        <v>500</v>
      </c>
      <c r="C146" s="556"/>
      <c r="D146" s="556"/>
      <c r="E146" s="556"/>
      <c r="F146" s="557"/>
      <c r="G146" s="558" t="s">
        <v>2256</v>
      </c>
      <c r="H146" s="559"/>
      <c r="I146" s="559"/>
      <c r="J146" s="555"/>
    </row>
    <row r="147" spans="1:10" s="542" customFormat="1">
      <c r="A147" s="550">
        <v>110</v>
      </c>
      <c r="B147" s="556">
        <v>500</v>
      </c>
      <c r="C147" s="551">
        <v>100</v>
      </c>
      <c r="D147" s="551"/>
      <c r="E147" s="551"/>
      <c r="F147" s="552"/>
      <c r="G147" s="553" t="s">
        <v>3061</v>
      </c>
      <c r="H147" s="554"/>
      <c r="I147" s="554">
        <v>550753</v>
      </c>
      <c r="J147" s="555" t="s">
        <v>2643</v>
      </c>
    </row>
    <row r="148" spans="1:10" s="542" customFormat="1">
      <c r="A148" s="550">
        <v>110</v>
      </c>
      <c r="B148" s="556">
        <v>500</v>
      </c>
      <c r="C148" s="551">
        <v>200</v>
      </c>
      <c r="D148" s="551"/>
      <c r="E148" s="551"/>
      <c r="F148" s="552"/>
      <c r="G148" s="553" t="s">
        <v>3062</v>
      </c>
      <c r="H148" s="554"/>
      <c r="I148" s="554"/>
      <c r="J148" s="555" t="s">
        <v>2645</v>
      </c>
    </row>
    <row r="149" spans="1:10" s="542" customFormat="1">
      <c r="A149" s="550">
        <v>110</v>
      </c>
      <c r="B149" s="556">
        <v>500</v>
      </c>
      <c r="C149" s="587">
        <v>300</v>
      </c>
      <c r="D149" s="556"/>
      <c r="E149" s="556"/>
      <c r="F149" s="557"/>
      <c r="G149" s="558" t="s">
        <v>3063</v>
      </c>
      <c r="H149" s="559"/>
      <c r="I149" s="559"/>
      <c r="J149" s="555" t="s">
        <v>2647</v>
      </c>
    </row>
    <row r="150" spans="1:10" s="542" customFormat="1">
      <c r="A150" s="550">
        <v>110</v>
      </c>
      <c r="B150" s="556">
        <v>500</v>
      </c>
      <c r="C150" s="587">
        <v>300</v>
      </c>
      <c r="D150" s="551">
        <v>100</v>
      </c>
      <c r="E150" s="551"/>
      <c r="F150" s="552"/>
      <c r="G150" s="553" t="s">
        <v>3063</v>
      </c>
      <c r="H150" s="554"/>
      <c r="I150" s="554"/>
      <c r="J150" s="555"/>
    </row>
    <row r="151" spans="1:10" s="542" customFormat="1">
      <c r="A151" s="550">
        <v>110</v>
      </c>
      <c r="B151" s="556">
        <v>500</v>
      </c>
      <c r="C151" s="587">
        <v>300</v>
      </c>
      <c r="D151" s="551">
        <v>800</v>
      </c>
      <c r="E151" s="551"/>
      <c r="F151" s="552"/>
      <c r="G151" s="553" t="s">
        <v>3022</v>
      </c>
      <c r="H151" s="554"/>
      <c r="I151" s="554">
        <v>46725</v>
      </c>
      <c r="J151" s="555"/>
    </row>
    <row r="152" spans="1:10" s="542" customFormat="1">
      <c r="A152" s="550">
        <v>110</v>
      </c>
      <c r="B152" s="556">
        <v>500</v>
      </c>
      <c r="C152" s="587">
        <v>300</v>
      </c>
      <c r="D152" s="551">
        <v>900</v>
      </c>
      <c r="E152" s="551"/>
      <c r="F152" s="552"/>
      <c r="G152" s="553" t="s">
        <v>3023</v>
      </c>
      <c r="H152" s="554"/>
      <c r="I152" s="554">
        <v>-748</v>
      </c>
      <c r="J152" s="555"/>
    </row>
    <row r="153" spans="1:10" s="542" customFormat="1">
      <c r="A153" s="550">
        <v>110</v>
      </c>
      <c r="B153" s="556">
        <v>600</v>
      </c>
      <c r="C153" s="556"/>
      <c r="D153" s="556"/>
      <c r="E153" s="556"/>
      <c r="F153" s="557"/>
      <c r="G153" s="558" t="s">
        <v>2257</v>
      </c>
      <c r="H153" s="559"/>
      <c r="I153" s="559"/>
      <c r="J153" s="555" t="s">
        <v>2649</v>
      </c>
    </row>
    <row r="154" spans="1:10" s="542" customFormat="1">
      <c r="A154" s="550">
        <v>110</v>
      </c>
      <c r="B154" s="556">
        <v>600</v>
      </c>
      <c r="C154" s="551">
        <v>100</v>
      </c>
      <c r="D154" s="551"/>
      <c r="E154" s="551"/>
      <c r="F154" s="552"/>
      <c r="G154" s="553" t="s">
        <v>115</v>
      </c>
      <c r="H154" s="554"/>
      <c r="I154" s="554"/>
      <c r="J154" s="555"/>
    </row>
    <row r="155" spans="1:10" s="542" customFormat="1">
      <c r="A155" s="550">
        <v>110</v>
      </c>
      <c r="B155" s="556">
        <v>600</v>
      </c>
      <c r="C155" s="551">
        <v>200</v>
      </c>
      <c r="D155" s="551"/>
      <c r="E155" s="551"/>
      <c r="F155" s="552"/>
      <c r="G155" s="553" t="s">
        <v>110</v>
      </c>
      <c r="H155" s="554"/>
      <c r="I155" s="554"/>
      <c r="J155" s="555"/>
    </row>
    <row r="156" spans="1:10" s="542" customFormat="1">
      <c r="A156" s="550">
        <v>110</v>
      </c>
      <c r="B156" s="556">
        <v>600</v>
      </c>
      <c r="C156" s="551">
        <v>300</v>
      </c>
      <c r="D156" s="551"/>
      <c r="E156" s="551"/>
      <c r="F156" s="552"/>
      <c r="G156" s="553" t="s">
        <v>3064</v>
      </c>
      <c r="H156" s="554"/>
      <c r="I156" s="554"/>
      <c r="J156" s="555"/>
    </row>
    <row r="157" spans="1:10" s="542" customFormat="1">
      <c r="A157" s="550">
        <v>110</v>
      </c>
      <c r="B157" s="556">
        <v>600</v>
      </c>
      <c r="C157" s="551">
        <v>400</v>
      </c>
      <c r="D157" s="551"/>
      <c r="E157" s="551"/>
      <c r="F157" s="552"/>
      <c r="G157" s="553" t="s">
        <v>3065</v>
      </c>
      <c r="H157" s="554"/>
      <c r="I157" s="554"/>
      <c r="J157" s="555"/>
    </row>
    <row r="158" spans="1:10" s="542" customFormat="1">
      <c r="A158" s="550">
        <v>110</v>
      </c>
      <c r="B158" s="556">
        <v>600</v>
      </c>
      <c r="C158" s="551">
        <v>500</v>
      </c>
      <c r="D158" s="551"/>
      <c r="E158" s="551"/>
      <c r="F158" s="552"/>
      <c r="G158" s="553" t="s">
        <v>3066</v>
      </c>
      <c r="H158" s="554"/>
      <c r="I158" s="554"/>
      <c r="J158" s="555"/>
    </row>
    <row r="159" spans="1:10" s="542" customFormat="1">
      <c r="A159" s="550">
        <v>110</v>
      </c>
      <c r="B159" s="556">
        <v>600</v>
      </c>
      <c r="C159" s="551">
        <v>600</v>
      </c>
      <c r="D159" s="551"/>
      <c r="E159" s="551"/>
      <c r="F159" s="552"/>
      <c r="G159" s="553" t="s">
        <v>3067</v>
      </c>
      <c r="H159" s="554"/>
      <c r="I159" s="554"/>
      <c r="J159" s="555"/>
    </row>
    <row r="160" spans="1:10" s="542" customFormat="1">
      <c r="A160" s="550">
        <v>110</v>
      </c>
      <c r="B160" s="556">
        <v>700</v>
      </c>
      <c r="C160" s="556"/>
      <c r="D160" s="556"/>
      <c r="E160" s="556"/>
      <c r="F160" s="557"/>
      <c r="G160" s="558" t="s">
        <v>2258</v>
      </c>
      <c r="H160" s="559"/>
      <c r="I160" s="559"/>
      <c r="J160" s="555"/>
    </row>
    <row r="161" spans="1:10" s="542" customFormat="1">
      <c r="A161" s="550">
        <v>110</v>
      </c>
      <c r="B161" s="556">
        <v>700</v>
      </c>
      <c r="C161" s="556">
        <v>100</v>
      </c>
      <c r="D161" s="556"/>
      <c r="E161" s="556"/>
      <c r="F161" s="557"/>
      <c r="G161" s="558" t="s">
        <v>3068</v>
      </c>
      <c r="H161" s="559"/>
      <c r="I161" s="559"/>
      <c r="J161" s="555" t="s">
        <v>2653</v>
      </c>
    </row>
    <row r="162" spans="1:10" s="542" customFormat="1">
      <c r="A162" s="550">
        <v>110</v>
      </c>
      <c r="B162" s="556">
        <v>700</v>
      </c>
      <c r="C162" s="556">
        <v>100</v>
      </c>
      <c r="D162" s="551">
        <v>100</v>
      </c>
      <c r="E162" s="551"/>
      <c r="F162" s="552"/>
      <c r="G162" s="553" t="s">
        <v>3069</v>
      </c>
      <c r="H162" s="588">
        <v>1049514</v>
      </c>
      <c r="I162" s="588">
        <v>1476260</v>
      </c>
      <c r="J162" s="555"/>
    </row>
    <row r="163" spans="1:10" s="542" customFormat="1">
      <c r="A163" s="550">
        <v>110</v>
      </c>
      <c r="B163" s="556">
        <v>700</v>
      </c>
      <c r="C163" s="556">
        <v>100</v>
      </c>
      <c r="D163" s="551">
        <v>200</v>
      </c>
      <c r="E163" s="551"/>
      <c r="F163" s="552"/>
      <c r="G163" s="553" t="s">
        <v>3070</v>
      </c>
      <c r="H163" s="588">
        <v>200473</v>
      </c>
      <c r="I163" s="588">
        <v>224759</v>
      </c>
      <c r="J163" s="555"/>
    </row>
    <row r="164" spans="1:10" s="542" customFormat="1">
      <c r="A164" s="550">
        <v>110</v>
      </c>
      <c r="B164" s="556">
        <v>700</v>
      </c>
      <c r="C164" s="556">
        <v>100</v>
      </c>
      <c r="D164" s="551">
        <v>300</v>
      </c>
      <c r="E164" s="551"/>
      <c r="F164" s="552"/>
      <c r="G164" s="553" t="s">
        <v>3071</v>
      </c>
      <c r="H164" s="588"/>
      <c r="I164" s="588"/>
      <c r="J164" s="555"/>
    </row>
    <row r="165" spans="1:10" s="542" customFormat="1">
      <c r="A165" s="550">
        <v>110</v>
      </c>
      <c r="B165" s="556">
        <v>700</v>
      </c>
      <c r="C165" s="556">
        <v>100</v>
      </c>
      <c r="D165" s="551">
        <v>800</v>
      </c>
      <c r="E165" s="551"/>
      <c r="F165" s="552"/>
      <c r="G165" s="553" t="s">
        <v>3022</v>
      </c>
      <c r="H165" s="588">
        <v>221030</v>
      </c>
      <c r="I165" s="588">
        <v>256518</v>
      </c>
      <c r="J165" s="555"/>
    </row>
    <row r="166" spans="1:10" s="542" customFormat="1">
      <c r="A166" s="550">
        <v>110</v>
      </c>
      <c r="B166" s="556">
        <v>700</v>
      </c>
      <c r="C166" s="556">
        <v>100</v>
      </c>
      <c r="D166" s="551">
        <v>900</v>
      </c>
      <c r="E166" s="551"/>
      <c r="F166" s="552"/>
      <c r="G166" s="553" t="s">
        <v>3023</v>
      </c>
      <c r="H166" s="588"/>
      <c r="I166" s="588">
        <v>484890</v>
      </c>
      <c r="J166" s="555"/>
    </row>
    <row r="167" spans="1:10" s="542" customFormat="1">
      <c r="A167" s="550">
        <v>110</v>
      </c>
      <c r="B167" s="556">
        <v>700</v>
      </c>
      <c r="C167" s="551">
        <v>200</v>
      </c>
      <c r="D167" s="551"/>
      <c r="E167" s="551"/>
      <c r="F167" s="552"/>
      <c r="G167" s="553" t="s">
        <v>3072</v>
      </c>
      <c r="H167" s="588"/>
      <c r="I167" s="588"/>
      <c r="J167" s="555" t="s">
        <v>2655</v>
      </c>
    </row>
    <row r="168" spans="1:10" s="542" customFormat="1">
      <c r="A168" s="550">
        <v>110</v>
      </c>
      <c r="B168" s="556">
        <v>700</v>
      </c>
      <c r="C168" s="556">
        <v>300</v>
      </c>
      <c r="D168" s="556"/>
      <c r="E168" s="556"/>
      <c r="F168" s="557"/>
      <c r="G168" s="558" t="s">
        <v>3073</v>
      </c>
      <c r="H168" s="589"/>
      <c r="I168" s="589"/>
      <c r="J168" s="555" t="s">
        <v>2657</v>
      </c>
    </row>
    <row r="169" spans="1:10" s="542" customFormat="1">
      <c r="A169" s="550">
        <v>110</v>
      </c>
      <c r="B169" s="556">
        <v>700</v>
      </c>
      <c r="C169" s="556">
        <v>300</v>
      </c>
      <c r="D169" s="551">
        <v>100</v>
      </c>
      <c r="E169" s="551"/>
      <c r="F169" s="552"/>
      <c r="G169" s="553" t="s">
        <v>3074</v>
      </c>
      <c r="H169" s="588"/>
      <c r="I169" s="588"/>
      <c r="J169" s="555"/>
    </row>
    <row r="170" spans="1:10" s="542" customFormat="1">
      <c r="A170" s="550">
        <v>110</v>
      </c>
      <c r="B170" s="556">
        <v>700</v>
      </c>
      <c r="C170" s="556">
        <v>300</v>
      </c>
      <c r="D170" s="551">
        <v>200</v>
      </c>
      <c r="E170" s="551"/>
      <c r="F170" s="552"/>
      <c r="G170" s="553" t="s">
        <v>3075</v>
      </c>
      <c r="H170" s="588">
        <v>61872</v>
      </c>
      <c r="I170" s="588">
        <v>56353</v>
      </c>
      <c r="J170" s="555"/>
    </row>
    <row r="171" spans="1:10" s="542" customFormat="1">
      <c r="A171" s="550">
        <v>110</v>
      </c>
      <c r="B171" s="556">
        <v>700</v>
      </c>
      <c r="C171" s="556">
        <v>300</v>
      </c>
      <c r="D171" s="551">
        <v>800</v>
      </c>
      <c r="E171" s="551"/>
      <c r="F171" s="552"/>
      <c r="G171" s="553" t="s">
        <v>3022</v>
      </c>
      <c r="H171" s="588">
        <v>143069</v>
      </c>
      <c r="I171" s="588">
        <v>119698</v>
      </c>
      <c r="J171" s="555"/>
    </row>
    <row r="172" spans="1:10" s="542" customFormat="1">
      <c r="A172" s="550">
        <v>110</v>
      </c>
      <c r="B172" s="556">
        <v>700</v>
      </c>
      <c r="C172" s="556">
        <v>300</v>
      </c>
      <c r="D172" s="551">
        <v>900</v>
      </c>
      <c r="E172" s="551"/>
      <c r="F172" s="552"/>
      <c r="G172" s="553" t="s">
        <v>3023</v>
      </c>
      <c r="H172" s="588"/>
      <c r="I172" s="588">
        <v>111</v>
      </c>
      <c r="J172" s="555"/>
    </row>
    <row r="173" spans="1:10" s="542" customFormat="1">
      <c r="A173" s="550">
        <v>110</v>
      </c>
      <c r="B173" s="556">
        <v>700</v>
      </c>
      <c r="C173" s="551">
        <v>400</v>
      </c>
      <c r="D173" s="551"/>
      <c r="E173" s="551"/>
      <c r="F173" s="552"/>
      <c r="G173" s="553" t="s">
        <v>3076</v>
      </c>
      <c r="H173" s="588"/>
      <c r="I173" s="588"/>
      <c r="J173" s="555" t="s">
        <v>2659</v>
      </c>
    </row>
    <row r="174" spans="1:10" s="542" customFormat="1">
      <c r="A174" s="550">
        <v>110</v>
      </c>
      <c r="B174" s="556">
        <v>700</v>
      </c>
      <c r="C174" s="556">
        <v>500</v>
      </c>
      <c r="D174" s="556"/>
      <c r="E174" s="556"/>
      <c r="F174" s="557"/>
      <c r="G174" s="558" t="s">
        <v>3077</v>
      </c>
      <c r="H174" s="589"/>
      <c r="I174" s="589"/>
      <c r="J174" s="555" t="s">
        <v>2661</v>
      </c>
    </row>
    <row r="175" spans="1:10" s="542" customFormat="1">
      <c r="A175" s="550"/>
      <c r="B175" s="556"/>
      <c r="C175" s="556"/>
      <c r="D175" s="556"/>
      <c r="E175" s="556"/>
      <c r="F175" s="557"/>
      <c r="G175" s="553" t="s">
        <v>3077</v>
      </c>
      <c r="H175" s="590"/>
      <c r="I175" s="590"/>
      <c r="J175" s="591" t="s">
        <v>2663</v>
      </c>
    </row>
    <row r="176" spans="1:10" s="542" customFormat="1">
      <c r="A176" s="550">
        <v>110</v>
      </c>
      <c r="B176" s="556">
        <v>700</v>
      </c>
      <c r="C176" s="556">
        <v>500</v>
      </c>
      <c r="D176" s="556">
        <v>100</v>
      </c>
      <c r="E176" s="556"/>
      <c r="F176" s="557"/>
      <c r="G176" s="558" t="s">
        <v>3078</v>
      </c>
      <c r="H176" s="592"/>
      <c r="I176" s="593"/>
      <c r="J176" s="591" t="s">
        <v>2663</v>
      </c>
    </row>
    <row r="177" spans="1:10" s="542" customFormat="1">
      <c r="A177" s="550">
        <v>110</v>
      </c>
      <c r="B177" s="556">
        <v>700</v>
      </c>
      <c r="C177" s="556">
        <v>500</v>
      </c>
      <c r="D177" s="556">
        <v>100</v>
      </c>
      <c r="E177" s="551">
        <v>10</v>
      </c>
      <c r="F177" s="552"/>
      <c r="G177" s="553" t="s">
        <v>3079</v>
      </c>
      <c r="H177" s="594">
        <v>9815</v>
      </c>
      <c r="I177" s="595">
        <v>26482</v>
      </c>
      <c r="J177" s="591" t="s">
        <v>2663</v>
      </c>
    </row>
    <row r="178" spans="1:10" s="542" customFormat="1">
      <c r="A178" s="550">
        <v>110</v>
      </c>
      <c r="B178" s="556">
        <v>700</v>
      </c>
      <c r="C178" s="556">
        <v>500</v>
      </c>
      <c r="D178" s="556">
        <v>100</v>
      </c>
      <c r="E178" s="551">
        <v>90</v>
      </c>
      <c r="F178" s="552"/>
      <c r="G178" s="553" t="s">
        <v>3080</v>
      </c>
      <c r="H178" s="594">
        <v>400</v>
      </c>
      <c r="I178" s="595">
        <v>1760</v>
      </c>
      <c r="J178" s="591" t="s">
        <v>2663</v>
      </c>
    </row>
    <row r="179" spans="1:10" s="542" customFormat="1">
      <c r="A179" s="550">
        <v>110</v>
      </c>
      <c r="B179" s="556">
        <v>700</v>
      </c>
      <c r="C179" s="556">
        <v>500</v>
      </c>
      <c r="D179" s="551">
        <v>200</v>
      </c>
      <c r="E179" s="551"/>
      <c r="F179" s="552"/>
      <c r="G179" s="553" t="s">
        <v>3081</v>
      </c>
      <c r="H179" s="594"/>
      <c r="I179" s="595"/>
      <c r="J179" s="591" t="s">
        <v>2663</v>
      </c>
    </row>
    <row r="180" spans="1:10" s="542" customFormat="1">
      <c r="A180" s="550">
        <v>110</v>
      </c>
      <c r="B180" s="556">
        <v>700</v>
      </c>
      <c r="C180" s="556">
        <v>500</v>
      </c>
      <c r="D180" s="551">
        <v>300</v>
      </c>
      <c r="E180" s="551"/>
      <c r="F180" s="552"/>
      <c r="G180" s="553" t="s">
        <v>3082</v>
      </c>
      <c r="H180" s="594"/>
      <c r="I180" s="595"/>
      <c r="J180" s="591" t="s">
        <v>2663</v>
      </c>
    </row>
    <row r="181" spans="1:10" s="542" customFormat="1">
      <c r="A181" s="550">
        <v>110</v>
      </c>
      <c r="B181" s="556">
        <v>700</v>
      </c>
      <c r="C181" s="556">
        <v>500</v>
      </c>
      <c r="D181" s="551">
        <v>400</v>
      </c>
      <c r="E181" s="551"/>
      <c r="F181" s="552"/>
      <c r="G181" s="553" t="s">
        <v>2276</v>
      </c>
      <c r="H181" s="594"/>
      <c r="I181" s="595"/>
      <c r="J181" s="591" t="s">
        <v>2663</v>
      </c>
    </row>
    <row r="182" spans="1:10" s="542" customFormat="1">
      <c r="A182" s="550">
        <v>110</v>
      </c>
      <c r="B182" s="556">
        <v>700</v>
      </c>
      <c r="C182" s="556">
        <v>500</v>
      </c>
      <c r="D182" s="551">
        <v>900</v>
      </c>
      <c r="E182" s="551"/>
      <c r="F182" s="596"/>
      <c r="G182" s="553" t="s">
        <v>3077</v>
      </c>
      <c r="H182" s="594">
        <v>70714</v>
      </c>
      <c r="I182" s="595"/>
      <c r="J182" s="591" t="s">
        <v>2663</v>
      </c>
    </row>
    <row r="183" spans="1:10" s="542" customFormat="1">
      <c r="A183" s="550">
        <v>110</v>
      </c>
      <c r="B183" s="556">
        <v>700</v>
      </c>
      <c r="C183" s="556">
        <v>500</v>
      </c>
      <c r="D183" s="551">
        <v>910</v>
      </c>
      <c r="E183" s="551"/>
      <c r="F183" s="596"/>
      <c r="G183" s="597" t="s">
        <v>3083</v>
      </c>
      <c r="H183" s="588"/>
      <c r="I183" s="588"/>
      <c r="J183" s="555" t="s">
        <v>2665</v>
      </c>
    </row>
    <row r="184" spans="1:10" s="542" customFormat="1" ht="25.5">
      <c r="A184" s="550">
        <v>110</v>
      </c>
      <c r="B184" s="556">
        <v>700</v>
      </c>
      <c r="C184" s="556">
        <v>600</v>
      </c>
      <c r="D184" s="587"/>
      <c r="E184" s="587"/>
      <c r="F184" s="598"/>
      <c r="G184" s="599" t="s">
        <v>3084</v>
      </c>
      <c r="H184" s="589"/>
      <c r="I184" s="589"/>
      <c r="J184" s="555" t="s">
        <v>2667</v>
      </c>
    </row>
    <row r="185" spans="1:10" s="542" customFormat="1" ht="25.5">
      <c r="A185" s="550">
        <v>110</v>
      </c>
      <c r="B185" s="556">
        <v>700</v>
      </c>
      <c r="C185" s="556">
        <v>600</v>
      </c>
      <c r="D185" s="600">
        <v>100</v>
      </c>
      <c r="E185" s="600"/>
      <c r="F185" s="601"/>
      <c r="G185" s="602" t="s">
        <v>3084</v>
      </c>
      <c r="H185" s="588"/>
      <c r="I185" s="588"/>
      <c r="J185" s="555" t="s">
        <v>2669</v>
      </c>
    </row>
    <row r="186" spans="1:10" s="542" customFormat="1">
      <c r="A186" s="550">
        <v>110</v>
      </c>
      <c r="B186" s="556">
        <v>700</v>
      </c>
      <c r="C186" s="556">
        <v>600</v>
      </c>
      <c r="D186" s="600">
        <v>200</v>
      </c>
      <c r="E186" s="600"/>
      <c r="F186" s="601"/>
      <c r="G186" s="602" t="s">
        <v>3085</v>
      </c>
      <c r="H186" s="588"/>
      <c r="I186" s="588"/>
      <c r="J186" s="555" t="s">
        <v>2671</v>
      </c>
    </row>
    <row r="187" spans="1:10" s="542" customFormat="1">
      <c r="A187" s="560">
        <v>120</v>
      </c>
      <c r="B187" s="561">
        <v>0</v>
      </c>
      <c r="C187" s="561">
        <v>0</v>
      </c>
      <c r="D187" s="561">
        <v>0</v>
      </c>
      <c r="E187" s="561">
        <v>0</v>
      </c>
      <c r="F187" s="562">
        <v>0</v>
      </c>
      <c r="G187" s="563" t="s">
        <v>3086</v>
      </c>
      <c r="H187" s="590"/>
      <c r="I187" s="590"/>
      <c r="J187" s="603"/>
    </row>
    <row r="188" spans="1:10" s="542" customFormat="1">
      <c r="A188" s="550">
        <v>120</v>
      </c>
      <c r="B188" s="556">
        <v>100</v>
      </c>
      <c r="C188" s="556"/>
      <c r="D188" s="556"/>
      <c r="E188" s="556"/>
      <c r="F188" s="557"/>
      <c r="G188" s="558" t="s">
        <v>2260</v>
      </c>
      <c r="H188" s="589"/>
      <c r="I188" s="589"/>
      <c r="J188" s="555" t="s">
        <v>2675</v>
      </c>
    </row>
    <row r="189" spans="1:10" s="542" customFormat="1">
      <c r="A189" s="550">
        <v>120</v>
      </c>
      <c r="B189" s="556">
        <v>100</v>
      </c>
      <c r="C189" s="551">
        <v>100</v>
      </c>
      <c r="D189" s="551"/>
      <c r="E189" s="551"/>
      <c r="F189" s="552"/>
      <c r="G189" s="553" t="s">
        <v>3087</v>
      </c>
      <c r="H189" s="604"/>
      <c r="I189" s="604"/>
      <c r="J189" s="573"/>
    </row>
    <row r="190" spans="1:10" s="549" customFormat="1">
      <c r="A190" s="550">
        <v>120</v>
      </c>
      <c r="B190" s="556">
        <v>100</v>
      </c>
      <c r="C190" s="551">
        <v>200</v>
      </c>
      <c r="D190" s="551"/>
      <c r="E190" s="551"/>
      <c r="F190" s="552"/>
      <c r="G190" s="553" t="s">
        <v>3088</v>
      </c>
      <c r="H190" s="604"/>
      <c r="I190" s="604"/>
      <c r="J190" s="573"/>
    </row>
    <row r="191" spans="1:10" s="542" customFormat="1">
      <c r="A191" s="550">
        <v>120</v>
      </c>
      <c r="B191" s="556">
        <v>100</v>
      </c>
      <c r="C191" s="551">
        <v>300</v>
      </c>
      <c r="D191" s="551"/>
      <c r="E191" s="551"/>
      <c r="F191" s="552"/>
      <c r="G191" s="553" t="s">
        <v>3089</v>
      </c>
      <c r="H191" s="604"/>
      <c r="I191" s="604"/>
      <c r="J191" s="573"/>
    </row>
    <row r="192" spans="1:10" s="542" customFormat="1">
      <c r="A192" s="550">
        <v>120</v>
      </c>
      <c r="B192" s="551">
        <v>200</v>
      </c>
      <c r="C192" s="551"/>
      <c r="D192" s="551"/>
      <c r="E192" s="551"/>
      <c r="F192" s="552"/>
      <c r="G192" s="553" t="s">
        <v>2261</v>
      </c>
      <c r="H192" s="588"/>
      <c r="I192" s="588"/>
      <c r="J192" s="555" t="s">
        <v>2677</v>
      </c>
    </row>
    <row r="193" spans="1:10" s="542" customFormat="1">
      <c r="A193" s="560">
        <v>130</v>
      </c>
      <c r="B193" s="561">
        <v>0</v>
      </c>
      <c r="C193" s="561">
        <v>0</v>
      </c>
      <c r="D193" s="561">
        <v>0</v>
      </c>
      <c r="E193" s="561">
        <v>0</v>
      </c>
      <c r="F193" s="562">
        <v>0</v>
      </c>
      <c r="G193" s="563" t="s">
        <v>3090</v>
      </c>
      <c r="H193" s="590"/>
      <c r="I193" s="590"/>
      <c r="J193" s="603"/>
    </row>
    <row r="194" spans="1:10" s="542" customFormat="1">
      <c r="A194" s="550">
        <v>130</v>
      </c>
      <c r="B194" s="556">
        <v>100</v>
      </c>
      <c r="C194" s="556"/>
      <c r="D194" s="556"/>
      <c r="E194" s="556"/>
      <c r="F194" s="557"/>
      <c r="G194" s="558" t="s">
        <v>2263</v>
      </c>
      <c r="H194" s="589"/>
      <c r="I194" s="589"/>
      <c r="J194" s="555" t="s">
        <v>2681</v>
      </c>
    </row>
    <row r="195" spans="1:10" s="542" customFormat="1">
      <c r="A195" s="550">
        <v>130</v>
      </c>
      <c r="B195" s="556">
        <v>100</v>
      </c>
      <c r="C195" s="556">
        <v>100</v>
      </c>
      <c r="D195" s="556"/>
      <c r="E195" s="556"/>
      <c r="F195" s="557"/>
      <c r="G195" s="558" t="s">
        <v>3091</v>
      </c>
      <c r="H195" s="589"/>
      <c r="I195" s="589"/>
      <c r="J195" s="605"/>
    </row>
    <row r="196" spans="1:10" s="549" customFormat="1">
      <c r="A196" s="550">
        <v>130</v>
      </c>
      <c r="B196" s="556">
        <v>100</v>
      </c>
      <c r="C196" s="556">
        <v>100</v>
      </c>
      <c r="D196" s="551">
        <v>100</v>
      </c>
      <c r="E196" s="551"/>
      <c r="F196" s="552"/>
      <c r="G196" s="553" t="s">
        <v>3092</v>
      </c>
      <c r="H196" s="588">
        <v>20001</v>
      </c>
      <c r="I196" s="588">
        <v>20001</v>
      </c>
      <c r="J196" s="555"/>
    </row>
    <row r="197" spans="1:10" s="542" customFormat="1">
      <c r="A197" s="550">
        <v>130</v>
      </c>
      <c r="B197" s="556">
        <v>100</v>
      </c>
      <c r="C197" s="556">
        <v>100</v>
      </c>
      <c r="D197" s="551">
        <v>200</v>
      </c>
      <c r="E197" s="551"/>
      <c r="F197" s="552"/>
      <c r="G197" s="553" t="s">
        <v>3093</v>
      </c>
      <c r="H197" s="588">
        <v>600</v>
      </c>
      <c r="I197" s="588">
        <v>600</v>
      </c>
      <c r="J197" s="555"/>
    </row>
    <row r="198" spans="1:10" s="542" customFormat="1">
      <c r="A198" s="550">
        <v>130</v>
      </c>
      <c r="B198" s="556">
        <v>100</v>
      </c>
      <c r="C198" s="556">
        <v>100</v>
      </c>
      <c r="D198" s="551">
        <v>300</v>
      </c>
      <c r="E198" s="551"/>
      <c r="F198" s="552"/>
      <c r="G198" s="553" t="s">
        <v>3094</v>
      </c>
      <c r="H198" s="588"/>
      <c r="I198" s="588"/>
      <c r="J198" s="555"/>
    </row>
    <row r="199" spans="1:10" s="542" customFormat="1">
      <c r="A199" s="550">
        <v>130</v>
      </c>
      <c r="B199" s="556">
        <v>100</v>
      </c>
      <c r="C199" s="556">
        <v>100</v>
      </c>
      <c r="D199" s="551">
        <v>400</v>
      </c>
      <c r="E199" s="551"/>
      <c r="F199" s="552"/>
      <c r="G199" s="553" t="s">
        <v>3095</v>
      </c>
      <c r="H199" s="588"/>
      <c r="I199" s="588"/>
      <c r="J199" s="555"/>
    </row>
    <row r="200" spans="1:10" s="542" customFormat="1">
      <c r="A200" s="550">
        <v>130</v>
      </c>
      <c r="B200" s="556">
        <v>100</v>
      </c>
      <c r="C200" s="556">
        <v>100</v>
      </c>
      <c r="D200" s="551">
        <v>500</v>
      </c>
      <c r="E200" s="551"/>
      <c r="F200" s="552"/>
      <c r="G200" s="553" t="s">
        <v>3096</v>
      </c>
      <c r="H200" s="588"/>
      <c r="I200" s="588"/>
      <c r="J200" s="555"/>
    </row>
    <row r="201" spans="1:10" s="542" customFormat="1">
      <c r="A201" s="550">
        <v>130</v>
      </c>
      <c r="B201" s="556">
        <v>100</v>
      </c>
      <c r="C201" s="556">
        <v>100</v>
      </c>
      <c r="D201" s="551">
        <v>600</v>
      </c>
      <c r="E201" s="551"/>
      <c r="F201" s="552"/>
      <c r="G201" s="553" t="s">
        <v>3097</v>
      </c>
      <c r="H201" s="588"/>
      <c r="I201" s="588"/>
      <c r="J201" s="555"/>
    </row>
    <row r="202" spans="1:10" s="542" customFormat="1">
      <c r="A202" s="550">
        <v>130</v>
      </c>
      <c r="B202" s="556">
        <v>100</v>
      </c>
      <c r="C202" s="556">
        <v>100</v>
      </c>
      <c r="D202" s="551">
        <v>700</v>
      </c>
      <c r="E202" s="551"/>
      <c r="F202" s="552"/>
      <c r="G202" s="553" t="s">
        <v>3098</v>
      </c>
      <c r="H202" s="588"/>
      <c r="I202" s="588"/>
      <c r="J202" s="555"/>
    </row>
    <row r="203" spans="1:10" s="542" customFormat="1">
      <c r="A203" s="550">
        <v>130</v>
      </c>
      <c r="B203" s="556">
        <v>100</v>
      </c>
      <c r="C203" s="556">
        <v>100</v>
      </c>
      <c r="D203" s="551">
        <v>800</v>
      </c>
      <c r="E203" s="551"/>
      <c r="F203" s="552"/>
      <c r="G203" s="553" t="s">
        <v>3099</v>
      </c>
      <c r="H203" s="588"/>
      <c r="I203" s="588"/>
      <c r="J203" s="555"/>
    </row>
    <row r="204" spans="1:10" s="542" customFormat="1">
      <c r="A204" s="550">
        <v>130</v>
      </c>
      <c r="B204" s="556">
        <v>100</v>
      </c>
      <c r="C204" s="556">
        <v>100</v>
      </c>
      <c r="D204" s="551">
        <v>900</v>
      </c>
      <c r="E204" s="551"/>
      <c r="F204" s="552"/>
      <c r="G204" s="553" t="s">
        <v>3100</v>
      </c>
      <c r="H204" s="588"/>
      <c r="I204" s="588"/>
      <c r="J204" s="555"/>
    </row>
    <row r="205" spans="1:10" s="542" customFormat="1">
      <c r="A205" s="550">
        <v>130</v>
      </c>
      <c r="B205" s="556">
        <v>100</v>
      </c>
      <c r="C205" s="556">
        <v>200</v>
      </c>
      <c r="D205" s="556"/>
      <c r="E205" s="556"/>
      <c r="F205" s="557"/>
      <c r="G205" s="558" t="s">
        <v>3101</v>
      </c>
      <c r="H205" s="589"/>
      <c r="I205" s="589"/>
      <c r="J205" s="605"/>
    </row>
    <row r="206" spans="1:10" s="542" customFormat="1">
      <c r="A206" s="550">
        <v>130</v>
      </c>
      <c r="B206" s="556">
        <v>100</v>
      </c>
      <c r="C206" s="556">
        <v>200</v>
      </c>
      <c r="D206" s="551">
        <v>100</v>
      </c>
      <c r="E206" s="551"/>
      <c r="F206" s="552"/>
      <c r="G206" s="553" t="s">
        <v>3102</v>
      </c>
      <c r="H206" s="588">
        <v>41012</v>
      </c>
      <c r="I206" s="588">
        <v>8959</v>
      </c>
      <c r="J206" s="555"/>
    </row>
    <row r="207" spans="1:10" s="542" customFormat="1">
      <c r="A207" s="550">
        <v>130</v>
      </c>
      <c r="B207" s="556">
        <v>100</v>
      </c>
      <c r="C207" s="556">
        <v>200</v>
      </c>
      <c r="D207" s="551">
        <v>200</v>
      </c>
      <c r="E207" s="551"/>
      <c r="F207" s="552"/>
      <c r="G207" s="553" t="s">
        <v>3103</v>
      </c>
      <c r="H207" s="588">
        <v>8053</v>
      </c>
      <c r="I207" s="588">
        <v>8040</v>
      </c>
      <c r="J207" s="555"/>
    </row>
    <row r="208" spans="1:10" s="542" customFormat="1">
      <c r="A208" s="550">
        <v>130</v>
      </c>
      <c r="B208" s="556">
        <v>100</v>
      </c>
      <c r="C208" s="556">
        <v>200</v>
      </c>
      <c r="D208" s="551">
        <v>300</v>
      </c>
      <c r="E208" s="551"/>
      <c r="F208" s="552"/>
      <c r="G208" s="553" t="s">
        <v>3104</v>
      </c>
      <c r="H208" s="588"/>
      <c r="I208" s="588"/>
      <c r="J208" s="555"/>
    </row>
    <row r="209" spans="1:10" s="542" customFormat="1">
      <c r="A209" s="550">
        <v>130</v>
      </c>
      <c r="B209" s="556">
        <v>100</v>
      </c>
      <c r="C209" s="556">
        <v>200</v>
      </c>
      <c r="D209" s="551">
        <v>400</v>
      </c>
      <c r="E209" s="551"/>
      <c r="F209" s="552"/>
      <c r="G209" s="553" t="s">
        <v>3105</v>
      </c>
      <c r="H209" s="588"/>
      <c r="I209" s="588"/>
      <c r="J209" s="555"/>
    </row>
    <row r="210" spans="1:10" s="542" customFormat="1">
      <c r="A210" s="550">
        <v>130</v>
      </c>
      <c r="B210" s="556">
        <v>100</v>
      </c>
      <c r="C210" s="556">
        <v>200</v>
      </c>
      <c r="D210" s="551">
        <v>500</v>
      </c>
      <c r="E210" s="551"/>
      <c r="F210" s="552"/>
      <c r="G210" s="553" t="s">
        <v>3106</v>
      </c>
      <c r="H210" s="588"/>
      <c r="I210" s="588"/>
      <c r="J210" s="555"/>
    </row>
    <row r="211" spans="1:10" s="542" customFormat="1">
      <c r="A211" s="550">
        <v>130</v>
      </c>
      <c r="B211" s="556">
        <v>100</v>
      </c>
      <c r="C211" s="556">
        <v>200</v>
      </c>
      <c r="D211" s="551">
        <v>600</v>
      </c>
      <c r="E211" s="551"/>
      <c r="F211" s="552"/>
      <c r="G211" s="553" t="s">
        <v>3107</v>
      </c>
      <c r="H211" s="588"/>
      <c r="I211" s="588"/>
      <c r="J211" s="555"/>
    </row>
    <row r="212" spans="1:10" s="542" customFormat="1">
      <c r="A212" s="550">
        <v>130</v>
      </c>
      <c r="B212" s="556">
        <v>100</v>
      </c>
      <c r="C212" s="556">
        <v>200</v>
      </c>
      <c r="D212" s="551">
        <v>700</v>
      </c>
      <c r="E212" s="551"/>
      <c r="F212" s="552"/>
      <c r="G212" s="553" t="s">
        <v>3108</v>
      </c>
      <c r="H212" s="588"/>
      <c r="I212" s="588"/>
      <c r="J212" s="555"/>
    </row>
    <row r="213" spans="1:10" s="542" customFormat="1">
      <c r="A213" s="550">
        <v>130</v>
      </c>
      <c r="B213" s="556">
        <v>100</v>
      </c>
      <c r="C213" s="556">
        <v>200</v>
      </c>
      <c r="D213" s="551">
        <v>800</v>
      </c>
      <c r="E213" s="551"/>
      <c r="F213" s="552"/>
      <c r="G213" s="553" t="s">
        <v>3109</v>
      </c>
      <c r="H213" s="588"/>
      <c r="I213" s="588"/>
      <c r="J213" s="555"/>
    </row>
    <row r="214" spans="1:10" s="542" customFormat="1">
      <c r="A214" s="550">
        <v>130</v>
      </c>
      <c r="B214" s="556">
        <v>200</v>
      </c>
      <c r="C214" s="556"/>
      <c r="D214" s="556"/>
      <c r="E214" s="556"/>
      <c r="F214" s="557"/>
      <c r="G214" s="558" t="s">
        <v>2264</v>
      </c>
      <c r="H214" s="589"/>
      <c r="I214" s="589"/>
      <c r="J214" s="555" t="s">
        <v>2683</v>
      </c>
    </row>
    <row r="215" spans="1:10" s="542" customFormat="1">
      <c r="A215" s="550">
        <v>130</v>
      </c>
      <c r="B215" s="556">
        <v>200</v>
      </c>
      <c r="C215" s="551">
        <v>100</v>
      </c>
      <c r="D215" s="551"/>
      <c r="E215" s="551"/>
      <c r="F215" s="552"/>
      <c r="G215" s="553" t="s">
        <v>3110</v>
      </c>
      <c r="H215" s="588">
        <v>20980526</v>
      </c>
      <c r="I215" s="588">
        <v>7907733</v>
      </c>
      <c r="J215" s="605"/>
    </row>
    <row r="216" spans="1:10" s="542" customFormat="1">
      <c r="A216" s="550">
        <v>130</v>
      </c>
      <c r="B216" s="556">
        <v>200</v>
      </c>
      <c r="C216" s="551">
        <v>110</v>
      </c>
      <c r="D216" s="551"/>
      <c r="E216" s="551"/>
      <c r="F216" s="552"/>
      <c r="G216" s="553" t="s">
        <v>3111</v>
      </c>
      <c r="H216" s="588"/>
      <c r="I216" s="588"/>
      <c r="J216" s="605"/>
    </row>
    <row r="217" spans="1:10" s="542" customFormat="1">
      <c r="A217" s="550">
        <v>130</v>
      </c>
      <c r="B217" s="556">
        <v>200</v>
      </c>
      <c r="C217" s="551">
        <v>200</v>
      </c>
      <c r="D217" s="551"/>
      <c r="E217" s="551"/>
      <c r="F217" s="552"/>
      <c r="G217" s="553" t="s">
        <v>3112</v>
      </c>
      <c r="H217" s="588"/>
      <c r="I217" s="588"/>
      <c r="J217" s="555"/>
    </row>
    <row r="218" spans="1:10" s="542" customFormat="1">
      <c r="A218" s="550">
        <v>130</v>
      </c>
      <c r="B218" s="551">
        <v>300</v>
      </c>
      <c r="C218" s="551"/>
      <c r="D218" s="551"/>
      <c r="E218" s="551"/>
      <c r="F218" s="552"/>
      <c r="G218" s="553" t="s">
        <v>2265</v>
      </c>
      <c r="H218" s="588"/>
      <c r="I218" s="588"/>
      <c r="J218" s="555" t="s">
        <v>2685</v>
      </c>
    </row>
    <row r="219" spans="1:10" s="542" customFormat="1">
      <c r="A219" s="550">
        <v>130</v>
      </c>
      <c r="B219" s="556">
        <v>400</v>
      </c>
      <c r="C219" s="556"/>
      <c r="D219" s="556"/>
      <c r="E219" s="556"/>
      <c r="F219" s="557"/>
      <c r="G219" s="558" t="s">
        <v>2266</v>
      </c>
      <c r="H219" s="589"/>
      <c r="I219" s="589"/>
      <c r="J219" s="555" t="s">
        <v>2687</v>
      </c>
    </row>
    <row r="220" spans="1:10" s="542" customFormat="1">
      <c r="A220" s="550">
        <v>130</v>
      </c>
      <c r="B220" s="556">
        <v>400</v>
      </c>
      <c r="C220" s="551">
        <v>100</v>
      </c>
      <c r="D220" s="551"/>
      <c r="E220" s="551"/>
      <c r="F220" s="552"/>
      <c r="G220" s="553" t="s">
        <v>3113</v>
      </c>
      <c r="H220" s="588">
        <v>6066</v>
      </c>
      <c r="I220" s="588">
        <v>4911</v>
      </c>
      <c r="J220" s="605"/>
    </row>
    <row r="221" spans="1:10" s="542" customFormat="1">
      <c r="A221" s="550">
        <v>130</v>
      </c>
      <c r="B221" s="556">
        <v>400</v>
      </c>
      <c r="C221" s="551">
        <v>110</v>
      </c>
      <c r="D221" s="551"/>
      <c r="E221" s="551"/>
      <c r="F221" s="552"/>
      <c r="G221" s="553" t="s">
        <v>3114</v>
      </c>
      <c r="H221" s="588"/>
      <c r="I221" s="588"/>
      <c r="J221" s="605"/>
    </row>
    <row r="222" spans="1:10" s="542" customFormat="1">
      <c r="A222" s="550">
        <v>130</v>
      </c>
      <c r="B222" s="556">
        <v>400</v>
      </c>
      <c r="C222" s="551">
        <v>120</v>
      </c>
      <c r="D222" s="551"/>
      <c r="E222" s="551"/>
      <c r="F222" s="552"/>
      <c r="G222" s="553" t="s">
        <v>3115</v>
      </c>
      <c r="H222" s="588"/>
      <c r="I222" s="588"/>
      <c r="J222" s="605"/>
    </row>
    <row r="223" spans="1:10" s="542" customFormat="1">
      <c r="A223" s="550">
        <v>130</v>
      </c>
      <c r="B223" s="556">
        <v>400</v>
      </c>
      <c r="C223" s="551">
        <v>130</v>
      </c>
      <c r="D223" s="551"/>
      <c r="E223" s="551"/>
      <c r="F223" s="552"/>
      <c r="G223" s="553" t="s">
        <v>3116</v>
      </c>
      <c r="H223" s="588"/>
      <c r="I223" s="588"/>
      <c r="J223" s="605"/>
    </row>
    <row r="224" spans="1:10" s="542" customFormat="1">
      <c r="A224" s="550">
        <v>130</v>
      </c>
      <c r="B224" s="556">
        <v>400</v>
      </c>
      <c r="C224" s="551">
        <v>200</v>
      </c>
      <c r="D224" s="551"/>
      <c r="E224" s="551"/>
      <c r="F224" s="552"/>
      <c r="G224" s="553" t="s">
        <v>3117</v>
      </c>
      <c r="H224" s="588"/>
      <c r="I224" s="588"/>
      <c r="J224" s="555"/>
    </row>
    <row r="225" spans="1:10" s="542" customFormat="1">
      <c r="A225" s="550">
        <v>130</v>
      </c>
      <c r="B225" s="556">
        <v>400</v>
      </c>
      <c r="C225" s="551">
        <v>300</v>
      </c>
      <c r="D225" s="551"/>
      <c r="E225" s="551"/>
      <c r="F225" s="552"/>
      <c r="G225" s="553" t="s">
        <v>3118</v>
      </c>
      <c r="H225" s="588"/>
      <c r="I225" s="588"/>
      <c r="J225" s="555"/>
    </row>
    <row r="226" spans="1:10" s="542" customFormat="1">
      <c r="A226" s="550">
        <v>130</v>
      </c>
      <c r="B226" s="556">
        <v>400</v>
      </c>
      <c r="C226" s="551">
        <v>400</v>
      </c>
      <c r="D226" s="551"/>
      <c r="E226" s="551"/>
      <c r="F226" s="552"/>
      <c r="G226" s="553" t="s">
        <v>3119</v>
      </c>
      <c r="H226" s="588"/>
      <c r="I226" s="588"/>
      <c r="J226" s="555"/>
    </row>
    <row r="227" spans="1:10" s="542" customFormat="1">
      <c r="A227" s="550">
        <v>130</v>
      </c>
      <c r="B227" s="556">
        <v>900</v>
      </c>
      <c r="C227" s="556"/>
      <c r="D227" s="556"/>
      <c r="E227" s="556"/>
      <c r="F227" s="557"/>
      <c r="G227" s="558" t="s">
        <v>3120</v>
      </c>
      <c r="H227" s="589"/>
      <c r="I227" s="589"/>
      <c r="J227" s="555"/>
    </row>
    <row r="228" spans="1:10" s="542" customFormat="1">
      <c r="A228" s="550">
        <v>130</v>
      </c>
      <c r="B228" s="556">
        <v>900</v>
      </c>
      <c r="C228" s="551">
        <v>100</v>
      </c>
      <c r="D228" s="551"/>
      <c r="E228" s="551"/>
      <c r="F228" s="552"/>
      <c r="G228" s="553" t="s">
        <v>3121</v>
      </c>
      <c r="H228" s="588"/>
      <c r="I228" s="588"/>
      <c r="J228" s="555"/>
    </row>
    <row r="229" spans="1:10" s="542" customFormat="1">
      <c r="A229" s="550">
        <v>130</v>
      </c>
      <c r="B229" s="556">
        <v>900</v>
      </c>
      <c r="C229" s="551">
        <v>200</v>
      </c>
      <c r="D229" s="551"/>
      <c r="E229" s="551"/>
      <c r="F229" s="552"/>
      <c r="G229" s="553" t="s">
        <v>3122</v>
      </c>
      <c r="H229" s="588"/>
      <c r="I229" s="588"/>
      <c r="J229" s="555"/>
    </row>
    <row r="230" spans="1:10" s="542" customFormat="1">
      <c r="A230" s="550">
        <v>130</v>
      </c>
      <c r="B230" s="556">
        <v>900</v>
      </c>
      <c r="C230" s="551">
        <v>300</v>
      </c>
      <c r="D230" s="551"/>
      <c r="E230" s="551"/>
      <c r="F230" s="552"/>
      <c r="G230" s="553" t="s">
        <v>3123</v>
      </c>
      <c r="H230" s="588"/>
      <c r="I230" s="588"/>
      <c r="J230" s="555"/>
    </row>
    <row r="231" spans="1:10" s="542" customFormat="1">
      <c r="A231" s="550">
        <v>130</v>
      </c>
      <c r="B231" s="556">
        <v>900</v>
      </c>
      <c r="C231" s="551">
        <v>301</v>
      </c>
      <c r="D231" s="551"/>
      <c r="E231" s="551"/>
      <c r="F231" s="552"/>
      <c r="G231" s="553" t="s">
        <v>3124</v>
      </c>
      <c r="H231" s="588"/>
      <c r="I231" s="588"/>
      <c r="J231" s="555"/>
    </row>
    <row r="232" spans="1:10" s="542" customFormat="1">
      <c r="A232" s="550">
        <v>130</v>
      </c>
      <c r="B232" s="556">
        <v>900</v>
      </c>
      <c r="C232" s="551">
        <v>302</v>
      </c>
      <c r="D232" s="551"/>
      <c r="E232" s="551"/>
      <c r="F232" s="552"/>
      <c r="G232" s="553" t="s">
        <v>3125</v>
      </c>
      <c r="H232" s="588"/>
      <c r="I232" s="588"/>
      <c r="J232" s="555"/>
    </row>
    <row r="233" spans="1:10" s="542" customFormat="1">
      <c r="A233" s="550">
        <v>130</v>
      </c>
      <c r="B233" s="556">
        <v>900</v>
      </c>
      <c r="C233" s="551">
        <v>303</v>
      </c>
      <c r="D233" s="551"/>
      <c r="E233" s="551"/>
      <c r="F233" s="552"/>
      <c r="G233" s="553" t="s">
        <v>3126</v>
      </c>
      <c r="H233" s="588"/>
      <c r="I233" s="588"/>
      <c r="J233" s="555"/>
    </row>
    <row r="234" spans="1:10" s="542" customFormat="1">
      <c r="A234" s="550">
        <v>130</v>
      </c>
      <c r="B234" s="556">
        <v>900</v>
      </c>
      <c r="C234" s="551">
        <v>304</v>
      </c>
      <c r="D234" s="551"/>
      <c r="E234" s="551"/>
      <c r="F234" s="552"/>
      <c r="G234" s="553" t="s">
        <v>3127</v>
      </c>
      <c r="H234" s="588"/>
      <c r="I234" s="588"/>
      <c r="J234" s="555"/>
    </row>
    <row r="235" spans="1:10" s="542" customFormat="1">
      <c r="A235" s="550">
        <v>130</v>
      </c>
      <c r="B235" s="556">
        <v>900</v>
      </c>
      <c r="C235" s="551">
        <v>305</v>
      </c>
      <c r="D235" s="551"/>
      <c r="E235" s="551"/>
      <c r="F235" s="552"/>
      <c r="G235" s="553" t="s">
        <v>3128</v>
      </c>
      <c r="H235" s="588"/>
      <c r="I235" s="588"/>
      <c r="J235" s="555"/>
    </row>
    <row r="236" spans="1:10" s="542" customFormat="1">
      <c r="A236" s="550">
        <v>130</v>
      </c>
      <c r="B236" s="556">
        <v>900</v>
      </c>
      <c r="C236" s="551">
        <v>306</v>
      </c>
      <c r="D236" s="551"/>
      <c r="E236" s="551"/>
      <c r="F236" s="552"/>
      <c r="G236" s="553" t="s">
        <v>3129</v>
      </c>
      <c r="H236" s="588"/>
      <c r="I236" s="588"/>
      <c r="J236" s="555"/>
    </row>
    <row r="237" spans="1:10" s="542" customFormat="1">
      <c r="A237" s="550">
        <v>130</v>
      </c>
      <c r="B237" s="556">
        <v>900</v>
      </c>
      <c r="C237" s="551">
        <v>307</v>
      </c>
      <c r="D237" s="551"/>
      <c r="E237" s="551"/>
      <c r="F237" s="552"/>
      <c r="G237" s="553" t="s">
        <v>3130</v>
      </c>
      <c r="H237" s="588"/>
      <c r="I237" s="588"/>
      <c r="J237" s="555"/>
    </row>
    <row r="238" spans="1:10" s="542" customFormat="1">
      <c r="A238" s="550">
        <v>130</v>
      </c>
      <c r="B238" s="556">
        <v>900</v>
      </c>
      <c r="C238" s="551">
        <v>308</v>
      </c>
      <c r="D238" s="551"/>
      <c r="E238" s="551"/>
      <c r="F238" s="552"/>
      <c r="G238" s="553" t="s">
        <v>3131</v>
      </c>
      <c r="H238" s="588"/>
      <c r="I238" s="588"/>
      <c r="J238" s="555"/>
    </row>
    <row r="239" spans="1:10" s="542" customFormat="1">
      <c r="A239" s="550">
        <v>130</v>
      </c>
      <c r="B239" s="556">
        <v>900</v>
      </c>
      <c r="C239" s="551">
        <v>309</v>
      </c>
      <c r="D239" s="551"/>
      <c r="E239" s="551"/>
      <c r="F239" s="552"/>
      <c r="G239" s="553" t="s">
        <v>3132</v>
      </c>
      <c r="H239" s="588"/>
      <c r="I239" s="588"/>
      <c r="J239" s="555"/>
    </row>
    <row r="240" spans="1:10" s="542" customFormat="1">
      <c r="A240" s="560">
        <v>140</v>
      </c>
      <c r="B240" s="561">
        <v>0</v>
      </c>
      <c r="C240" s="561">
        <v>0</v>
      </c>
      <c r="D240" s="561">
        <v>0</v>
      </c>
      <c r="E240" s="561">
        <v>0</v>
      </c>
      <c r="F240" s="562">
        <v>0</v>
      </c>
      <c r="G240" s="563" t="s">
        <v>2268</v>
      </c>
      <c r="H240" s="590"/>
      <c r="I240" s="590"/>
      <c r="J240" s="603"/>
    </row>
    <row r="241" spans="1:10" s="542" customFormat="1">
      <c r="A241" s="550">
        <v>140</v>
      </c>
      <c r="B241" s="556">
        <v>100</v>
      </c>
      <c r="C241" s="556"/>
      <c r="D241" s="556"/>
      <c r="E241" s="556"/>
      <c r="F241" s="557"/>
      <c r="G241" s="558" t="s">
        <v>3133</v>
      </c>
      <c r="H241" s="589"/>
      <c r="I241" s="589"/>
      <c r="J241" s="555"/>
    </row>
    <row r="242" spans="1:10" s="542" customFormat="1">
      <c r="A242" s="550">
        <v>140</v>
      </c>
      <c r="B242" s="556">
        <v>100</v>
      </c>
      <c r="C242" s="551">
        <v>100</v>
      </c>
      <c r="D242" s="551"/>
      <c r="E242" s="551"/>
      <c r="F242" s="552"/>
      <c r="G242" s="553" t="s">
        <v>2269</v>
      </c>
      <c r="H242" s="588">
        <v>36285</v>
      </c>
      <c r="I242" s="588">
        <v>91154</v>
      </c>
      <c r="J242" s="555" t="s">
        <v>2693</v>
      </c>
    </row>
    <row r="243" spans="1:10" s="549" customFormat="1">
      <c r="A243" s="550">
        <v>140</v>
      </c>
      <c r="B243" s="556">
        <v>100</v>
      </c>
      <c r="C243" s="551">
        <v>200</v>
      </c>
      <c r="D243" s="551"/>
      <c r="E243" s="551"/>
      <c r="F243" s="552"/>
      <c r="G243" s="553" t="s">
        <v>3134</v>
      </c>
      <c r="H243" s="588">
        <v>3576</v>
      </c>
      <c r="I243" s="588">
        <v>397710</v>
      </c>
      <c r="J243" s="555" t="s">
        <v>2695</v>
      </c>
    </row>
    <row r="244" spans="1:10" s="542" customFormat="1">
      <c r="A244" s="550">
        <v>140</v>
      </c>
      <c r="B244" s="556">
        <v>200</v>
      </c>
      <c r="C244" s="556"/>
      <c r="D244" s="556"/>
      <c r="E244" s="556"/>
      <c r="F244" s="557"/>
      <c r="G244" s="558" t="s">
        <v>3135</v>
      </c>
      <c r="H244" s="589"/>
      <c r="I244" s="589"/>
      <c r="J244" s="555"/>
    </row>
    <row r="245" spans="1:10" s="542" customFormat="1">
      <c r="A245" s="550">
        <v>140</v>
      </c>
      <c r="B245" s="556">
        <v>200</v>
      </c>
      <c r="C245" s="551">
        <v>100</v>
      </c>
      <c r="D245" s="551"/>
      <c r="E245" s="551"/>
      <c r="F245" s="552"/>
      <c r="G245" s="553" t="s">
        <v>2270</v>
      </c>
      <c r="H245" s="588">
        <v>60353</v>
      </c>
      <c r="I245" s="588">
        <v>15489</v>
      </c>
      <c r="J245" s="555" t="s">
        <v>2699</v>
      </c>
    </row>
    <row r="246" spans="1:10" s="542" customFormat="1">
      <c r="A246" s="550">
        <v>140</v>
      </c>
      <c r="B246" s="556">
        <v>200</v>
      </c>
      <c r="C246" s="551">
        <v>200</v>
      </c>
      <c r="D246" s="551"/>
      <c r="E246" s="551"/>
      <c r="F246" s="552"/>
      <c r="G246" s="553" t="s">
        <v>3136</v>
      </c>
      <c r="H246" s="588"/>
      <c r="I246" s="588"/>
      <c r="J246" s="555" t="s">
        <v>2701</v>
      </c>
    </row>
    <row r="247" spans="1:10" s="542" customFormat="1">
      <c r="A247" s="606">
        <v>150</v>
      </c>
      <c r="B247" s="607">
        <v>0</v>
      </c>
      <c r="C247" s="607">
        <v>0</v>
      </c>
      <c r="D247" s="607">
        <v>0</v>
      </c>
      <c r="E247" s="607">
        <v>0</v>
      </c>
      <c r="F247" s="608">
        <v>0</v>
      </c>
      <c r="G247" s="609" t="s">
        <v>3137</v>
      </c>
      <c r="H247" s="610">
        <f>SUM(H4:H246)</f>
        <v>121977866</v>
      </c>
      <c r="I247" s="610">
        <f>SUM(I4:I246)</f>
        <v>114078439</v>
      </c>
      <c r="J247" s="611" t="s">
        <v>2703</v>
      </c>
    </row>
    <row r="248" spans="1:10" s="542" customFormat="1">
      <c r="A248" s="560">
        <v>195</v>
      </c>
      <c r="B248" s="561">
        <v>0</v>
      </c>
      <c r="C248" s="561">
        <v>0</v>
      </c>
      <c r="D248" s="561">
        <v>0</v>
      </c>
      <c r="E248" s="561">
        <v>0</v>
      </c>
      <c r="F248" s="562">
        <v>0</v>
      </c>
      <c r="G248" s="563" t="s">
        <v>2273</v>
      </c>
      <c r="H248" s="590"/>
      <c r="I248" s="590"/>
      <c r="J248" s="603"/>
    </row>
    <row r="249" spans="1:10" s="542" customFormat="1">
      <c r="A249" s="550">
        <v>195</v>
      </c>
      <c r="B249" s="551">
        <v>100</v>
      </c>
      <c r="C249" s="551"/>
      <c r="D249" s="551"/>
      <c r="E249" s="551"/>
      <c r="F249" s="552"/>
      <c r="G249" s="553" t="s">
        <v>3138</v>
      </c>
      <c r="H249" s="588"/>
      <c r="I249" s="588"/>
      <c r="J249" s="555" t="s">
        <v>2707</v>
      </c>
    </row>
    <row r="250" spans="1:10" s="549" customFormat="1">
      <c r="A250" s="550">
        <v>195</v>
      </c>
      <c r="B250" s="551">
        <v>200</v>
      </c>
      <c r="C250" s="551"/>
      <c r="D250" s="551"/>
      <c r="E250" s="551"/>
      <c r="F250" s="552"/>
      <c r="G250" s="553" t="s">
        <v>3139</v>
      </c>
      <c r="H250" s="588"/>
      <c r="I250" s="588"/>
      <c r="J250" s="555" t="s">
        <v>2709</v>
      </c>
    </row>
    <row r="251" spans="1:10" s="549" customFormat="1">
      <c r="A251" s="550">
        <v>195</v>
      </c>
      <c r="B251" s="551">
        <v>300</v>
      </c>
      <c r="C251" s="551"/>
      <c r="D251" s="551"/>
      <c r="E251" s="551"/>
      <c r="F251" s="552"/>
      <c r="G251" s="553" t="s">
        <v>3140</v>
      </c>
      <c r="H251" s="588"/>
      <c r="I251" s="588"/>
      <c r="J251" s="555" t="s">
        <v>2711</v>
      </c>
    </row>
    <row r="252" spans="1:10" s="542" customFormat="1">
      <c r="A252" s="550">
        <v>195</v>
      </c>
      <c r="B252" s="551">
        <v>350</v>
      </c>
      <c r="C252" s="551"/>
      <c r="D252" s="551"/>
      <c r="E252" s="551"/>
      <c r="F252" s="552"/>
      <c r="G252" s="553" t="s">
        <v>3141</v>
      </c>
      <c r="H252" s="588"/>
      <c r="I252" s="588"/>
      <c r="J252" s="555" t="s">
        <v>2713</v>
      </c>
    </row>
    <row r="253" spans="1:10" s="542" customFormat="1">
      <c r="A253" s="550">
        <v>195</v>
      </c>
      <c r="B253" s="556">
        <v>400</v>
      </c>
      <c r="C253" s="556"/>
      <c r="D253" s="556"/>
      <c r="E253" s="556"/>
      <c r="F253" s="557"/>
      <c r="G253" s="558" t="s">
        <v>3142</v>
      </c>
      <c r="H253" s="589"/>
      <c r="I253" s="589"/>
      <c r="J253" s="555" t="s">
        <v>2715</v>
      </c>
    </row>
    <row r="254" spans="1:10" s="542" customFormat="1">
      <c r="A254" s="550">
        <v>195</v>
      </c>
      <c r="B254" s="556">
        <v>400</v>
      </c>
      <c r="C254" s="551">
        <v>100</v>
      </c>
      <c r="D254" s="551"/>
      <c r="E254" s="551"/>
      <c r="F254" s="552"/>
      <c r="G254" s="553" t="s">
        <v>3143</v>
      </c>
      <c r="H254" s="588"/>
      <c r="I254" s="588"/>
      <c r="J254" s="555"/>
    </row>
    <row r="255" spans="1:10" s="542" customFormat="1">
      <c r="A255" s="550">
        <v>195</v>
      </c>
      <c r="B255" s="556">
        <v>400</v>
      </c>
      <c r="C255" s="551">
        <v>200</v>
      </c>
      <c r="D255" s="551"/>
      <c r="E255" s="551"/>
      <c r="F255" s="552"/>
      <c r="G255" s="553" t="s">
        <v>2276</v>
      </c>
      <c r="H255" s="588"/>
      <c r="I255" s="588"/>
      <c r="J255" s="555"/>
    </row>
    <row r="256" spans="1:10" s="542" customFormat="1">
      <c r="A256" s="550">
        <v>195</v>
      </c>
      <c r="B256" s="556">
        <v>400</v>
      </c>
      <c r="C256" s="551">
        <v>300</v>
      </c>
      <c r="D256" s="551"/>
      <c r="E256" s="551"/>
      <c r="F256" s="552"/>
      <c r="G256" s="553" t="s">
        <v>3144</v>
      </c>
      <c r="H256" s="588">
        <v>2782163</v>
      </c>
      <c r="I256" s="588">
        <v>2779698</v>
      </c>
      <c r="J256" s="555"/>
    </row>
    <row r="257" spans="1:10" s="542" customFormat="1">
      <c r="A257" s="550">
        <v>195</v>
      </c>
      <c r="B257" s="556">
        <v>400</v>
      </c>
      <c r="C257" s="551">
        <v>400</v>
      </c>
      <c r="D257" s="551"/>
      <c r="E257" s="551"/>
      <c r="F257" s="552"/>
      <c r="G257" s="553" t="s">
        <v>3145</v>
      </c>
      <c r="H257" s="588"/>
      <c r="I257" s="588"/>
      <c r="J257" s="555"/>
    </row>
    <row r="258" spans="1:10" s="542" customFormat="1">
      <c r="A258" s="550">
        <v>195</v>
      </c>
      <c r="B258" s="556">
        <v>400</v>
      </c>
      <c r="C258" s="551">
        <v>500</v>
      </c>
      <c r="D258" s="551"/>
      <c r="E258" s="551"/>
      <c r="F258" s="552"/>
      <c r="G258" s="553" t="s">
        <v>3146</v>
      </c>
      <c r="H258" s="588"/>
      <c r="I258" s="588"/>
      <c r="J258" s="555"/>
    </row>
    <row r="259" spans="1:10" s="542" customFormat="1">
      <c r="A259" s="550">
        <v>195</v>
      </c>
      <c r="B259" s="556">
        <v>400</v>
      </c>
      <c r="C259" s="551">
        <v>600</v>
      </c>
      <c r="D259" s="551"/>
      <c r="E259" s="551"/>
      <c r="F259" s="552"/>
      <c r="G259" s="553" t="s">
        <v>3147</v>
      </c>
      <c r="H259" s="588"/>
      <c r="I259" s="588"/>
      <c r="J259" s="555"/>
    </row>
    <row r="260" spans="1:10" s="542" customFormat="1" ht="13.5" thickBot="1">
      <c r="A260" s="612">
        <v>195</v>
      </c>
      <c r="B260" s="613">
        <v>400</v>
      </c>
      <c r="C260" s="614">
        <v>900</v>
      </c>
      <c r="D260" s="614"/>
      <c r="E260" s="614"/>
      <c r="F260" s="615"/>
      <c r="G260" s="616" t="s">
        <v>3148</v>
      </c>
      <c r="H260" s="617"/>
      <c r="I260" s="617"/>
      <c r="J260" s="618"/>
    </row>
    <row r="261" spans="1:10" s="542" customFormat="1">
      <c r="G261" s="542" t="s">
        <v>3523</v>
      </c>
      <c r="H261" s="619">
        <f>+'Alimentazione SP P'!H301</f>
        <v>121977866</v>
      </c>
      <c r="I261" s="619"/>
    </row>
    <row r="262" spans="1:10" s="542" customFormat="1">
      <c r="H262" s="147">
        <f>+H247-H261</f>
        <v>0</v>
      </c>
      <c r="I262" s="147"/>
    </row>
    <row r="263" spans="1:10" s="542" customFormat="1">
      <c r="A263" s="540"/>
      <c r="B263" s="540"/>
      <c r="C263" s="540"/>
      <c r="D263" s="540"/>
      <c r="E263" s="540"/>
      <c r="F263" s="540"/>
      <c r="G263" s="540"/>
      <c r="H263" s="620"/>
      <c r="I263" s="620"/>
      <c r="J263" s="540"/>
    </row>
    <row r="264" spans="1:10" s="542" customFormat="1">
      <c r="A264" s="540"/>
      <c r="B264" s="540"/>
      <c r="C264" s="540"/>
      <c r="D264" s="540"/>
      <c r="E264" s="540"/>
      <c r="F264" s="540"/>
      <c r="G264" s="540"/>
      <c r="H264" s="620"/>
      <c r="I264" s="620"/>
      <c r="J264" s="540"/>
    </row>
    <row r="265" spans="1:10" s="542" customFormat="1">
      <c r="A265" s="540"/>
      <c r="B265" s="540"/>
      <c r="C265" s="540"/>
      <c r="D265" s="540"/>
      <c r="E265" s="540"/>
      <c r="F265" s="540"/>
      <c r="G265" s="540"/>
      <c r="H265" s="620"/>
      <c r="I265" s="620"/>
      <c r="J265" s="540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23622047244094491" top="0.35433070866141736" bottom="0.31496062992125984" header="0.19685039370078741" footer="0.27559055118110237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9B8D-C699-4804-A71B-BD998D00D91D}">
  <sheetPr>
    <tabColor rgb="FF00FFFF"/>
    <pageSetUpPr fitToPage="1"/>
  </sheetPr>
  <dimension ref="A1:N326"/>
  <sheetViews>
    <sheetView topLeftCell="A305" zoomScale="90" zoomScaleNormal="90" workbookViewId="0">
      <selection activeCell="H128" sqref="H128"/>
    </sheetView>
  </sheetViews>
  <sheetFormatPr defaultColWidth="8.85546875" defaultRowHeight="12.75"/>
  <cols>
    <col min="1" max="5" width="4.42578125" style="684" customWidth="1"/>
    <col min="6" max="6" width="3.5703125" style="684" customWidth="1"/>
    <col min="7" max="7" width="70.5703125" style="684" customWidth="1"/>
    <col min="8" max="9" width="15.7109375" style="685" bestFit="1" customWidth="1"/>
    <col min="10" max="10" width="19.140625" style="684" customWidth="1"/>
    <col min="11" max="11" width="8.85546875" style="684"/>
    <col min="12" max="13" width="16.7109375" style="684" bestFit="1" customWidth="1"/>
    <col min="14" max="14" width="15.5703125" style="684" bestFit="1" customWidth="1"/>
    <col min="15" max="16384" width="8.85546875" style="684"/>
  </cols>
  <sheetData>
    <row r="1" spans="1:10" s="542" customFormat="1" ht="20.25" customHeight="1" thickBot="1">
      <c r="A1" s="1035" t="s">
        <v>120</v>
      </c>
      <c r="B1" s="1036"/>
      <c r="C1" s="1036"/>
      <c r="D1" s="1036"/>
      <c r="E1" s="1036"/>
      <c r="F1" s="1037"/>
      <c r="G1" s="1038" t="s">
        <v>3149</v>
      </c>
      <c r="H1" s="1040" t="s">
        <v>2989</v>
      </c>
      <c r="I1" s="1040" t="s">
        <v>2990</v>
      </c>
      <c r="J1" s="1042" t="s">
        <v>2991</v>
      </c>
    </row>
    <row r="2" spans="1:10" s="542" customFormat="1" ht="20.25" customHeight="1" thickBot="1">
      <c r="A2" s="541" t="s">
        <v>123</v>
      </c>
      <c r="B2" s="541" t="s">
        <v>124</v>
      </c>
      <c r="C2" s="541" t="s">
        <v>125</v>
      </c>
      <c r="D2" s="541" t="s">
        <v>126</v>
      </c>
      <c r="E2" s="541" t="s">
        <v>127</v>
      </c>
      <c r="F2" s="541" t="s">
        <v>128</v>
      </c>
      <c r="G2" s="1039"/>
      <c r="H2" s="1041"/>
      <c r="I2" s="1041"/>
      <c r="J2" s="1043"/>
    </row>
    <row r="3" spans="1:10" s="549" customFormat="1" ht="13.5" thickBot="1">
      <c r="A3" s="621">
        <v>200</v>
      </c>
      <c r="B3" s="622">
        <v>0</v>
      </c>
      <c r="C3" s="622">
        <v>0</v>
      </c>
      <c r="D3" s="622">
        <v>0</v>
      </c>
      <c r="E3" s="623">
        <v>0</v>
      </c>
      <c r="F3" s="624">
        <v>0</v>
      </c>
      <c r="G3" s="625" t="s">
        <v>2282</v>
      </c>
      <c r="H3" s="626"/>
      <c r="I3" s="626"/>
      <c r="J3" s="627"/>
    </row>
    <row r="4" spans="1:10" s="542" customFormat="1">
      <c r="A4" s="628">
        <v>200</v>
      </c>
      <c r="B4" s="629">
        <v>100</v>
      </c>
      <c r="C4" s="630"/>
      <c r="D4" s="630"/>
      <c r="E4" s="630"/>
      <c r="F4" s="631"/>
      <c r="G4" s="602" t="s">
        <v>3150</v>
      </c>
      <c r="H4" s="632">
        <v>103489</v>
      </c>
      <c r="I4" s="632">
        <v>103489</v>
      </c>
      <c r="J4" s="591" t="s">
        <v>2719</v>
      </c>
    </row>
    <row r="5" spans="1:10" s="542" customFormat="1">
      <c r="A5" s="628">
        <v>200</v>
      </c>
      <c r="B5" s="633">
        <v>200</v>
      </c>
      <c r="C5" s="633"/>
      <c r="D5" s="633"/>
      <c r="E5" s="633"/>
      <c r="F5" s="634"/>
      <c r="G5" s="635" t="s">
        <v>3151</v>
      </c>
      <c r="H5" s="589"/>
      <c r="I5" s="589"/>
      <c r="J5" s="555"/>
    </row>
    <row r="6" spans="1:10" s="542" customFormat="1">
      <c r="A6" s="628">
        <v>200</v>
      </c>
      <c r="B6" s="633">
        <v>200</v>
      </c>
      <c r="C6" s="636">
        <v>100</v>
      </c>
      <c r="D6" s="633"/>
      <c r="E6" s="633"/>
      <c r="F6" s="634"/>
      <c r="G6" s="597" t="s">
        <v>3152</v>
      </c>
      <c r="H6" s="588">
        <v>3682720</v>
      </c>
      <c r="I6" s="588">
        <v>3884964</v>
      </c>
      <c r="J6" s="555" t="s">
        <v>2723</v>
      </c>
    </row>
    <row r="7" spans="1:10" s="542" customFormat="1">
      <c r="A7" s="628">
        <v>200</v>
      </c>
      <c r="B7" s="633">
        <v>200</v>
      </c>
      <c r="C7" s="633">
        <v>200</v>
      </c>
      <c r="D7" s="633"/>
      <c r="E7" s="633"/>
      <c r="F7" s="634"/>
      <c r="G7" s="635" t="s">
        <v>2286</v>
      </c>
      <c r="H7" s="589"/>
      <c r="I7" s="589"/>
      <c r="J7" s="555"/>
    </row>
    <row r="8" spans="1:10" s="542" customFormat="1">
      <c r="A8" s="628">
        <v>200</v>
      </c>
      <c r="B8" s="633">
        <v>200</v>
      </c>
      <c r="C8" s="633">
        <v>200</v>
      </c>
      <c r="D8" s="636">
        <v>100</v>
      </c>
      <c r="E8" s="636"/>
      <c r="F8" s="637"/>
      <c r="G8" s="597" t="s">
        <v>2288</v>
      </c>
      <c r="H8" s="588">
        <v>15142619</v>
      </c>
      <c r="I8" s="588">
        <v>15144551</v>
      </c>
      <c r="J8" s="555" t="s">
        <v>2727</v>
      </c>
    </row>
    <row r="9" spans="1:10" s="542" customFormat="1">
      <c r="A9" s="628">
        <v>200</v>
      </c>
      <c r="B9" s="633">
        <v>200</v>
      </c>
      <c r="C9" s="633">
        <v>200</v>
      </c>
      <c r="D9" s="636">
        <v>200</v>
      </c>
      <c r="E9" s="636"/>
      <c r="F9" s="637"/>
      <c r="G9" s="597" t="s">
        <v>3153</v>
      </c>
      <c r="H9" s="588">
        <v>900730</v>
      </c>
      <c r="I9" s="588">
        <v>291614</v>
      </c>
      <c r="J9" s="555" t="s">
        <v>2729</v>
      </c>
    </row>
    <row r="10" spans="1:10" s="542" customFormat="1">
      <c r="A10" s="628">
        <v>200</v>
      </c>
      <c r="B10" s="633">
        <v>200</v>
      </c>
      <c r="C10" s="633">
        <v>200</v>
      </c>
      <c r="D10" s="636">
        <v>300</v>
      </c>
      <c r="E10" s="636"/>
      <c r="F10" s="637"/>
      <c r="G10" s="597" t="s">
        <v>3154</v>
      </c>
      <c r="H10" s="588">
        <v>6647480</v>
      </c>
      <c r="I10" s="588">
        <v>6896183</v>
      </c>
      <c r="J10" s="555" t="s">
        <v>2731</v>
      </c>
    </row>
    <row r="11" spans="1:10" s="542" customFormat="1">
      <c r="A11" s="628">
        <v>200</v>
      </c>
      <c r="B11" s="633">
        <v>200</v>
      </c>
      <c r="C11" s="633">
        <v>300</v>
      </c>
      <c r="D11" s="633"/>
      <c r="E11" s="633"/>
      <c r="F11" s="634"/>
      <c r="G11" s="635" t="s">
        <v>2292</v>
      </c>
      <c r="H11" s="589"/>
      <c r="I11" s="589"/>
      <c r="J11" s="555" t="s">
        <v>2733</v>
      </c>
    </row>
    <row r="12" spans="1:10" s="542" customFormat="1">
      <c r="A12" s="628">
        <v>200</v>
      </c>
      <c r="B12" s="633">
        <v>200</v>
      </c>
      <c r="C12" s="633">
        <v>300</v>
      </c>
      <c r="D12" s="636">
        <v>100</v>
      </c>
      <c r="E12" s="636"/>
      <c r="F12" s="637"/>
      <c r="G12" s="638" t="s">
        <v>3155</v>
      </c>
      <c r="H12" s="588">
        <v>12256669</v>
      </c>
      <c r="I12" s="588">
        <v>10216672</v>
      </c>
      <c r="J12" s="555"/>
    </row>
    <row r="13" spans="1:10" s="542" customFormat="1">
      <c r="A13" s="628">
        <v>200</v>
      </c>
      <c r="B13" s="633">
        <v>200</v>
      </c>
      <c r="C13" s="633">
        <v>300</v>
      </c>
      <c r="D13" s="636">
        <v>200</v>
      </c>
      <c r="E13" s="636"/>
      <c r="F13" s="637"/>
      <c r="G13" s="638" t="s">
        <v>3156</v>
      </c>
      <c r="H13" s="588"/>
      <c r="I13" s="588"/>
      <c r="J13" s="555"/>
    </row>
    <row r="14" spans="1:10" s="542" customFormat="1">
      <c r="A14" s="628">
        <v>200</v>
      </c>
      <c r="B14" s="633">
        <v>200</v>
      </c>
      <c r="C14" s="633">
        <v>400</v>
      </c>
      <c r="D14" s="633"/>
      <c r="E14" s="633"/>
      <c r="F14" s="634"/>
      <c r="G14" s="635" t="s">
        <v>2293</v>
      </c>
      <c r="H14" s="589"/>
      <c r="I14" s="589"/>
      <c r="J14" s="555" t="s">
        <v>2735</v>
      </c>
    </row>
    <row r="15" spans="1:10" s="542" customFormat="1">
      <c r="A15" s="628">
        <v>200</v>
      </c>
      <c r="B15" s="633">
        <v>200</v>
      </c>
      <c r="C15" s="633">
        <v>400</v>
      </c>
      <c r="D15" s="636">
        <v>100</v>
      </c>
      <c r="E15" s="636"/>
      <c r="F15" s="637"/>
      <c r="G15" s="638" t="s">
        <v>3157</v>
      </c>
      <c r="H15" s="588"/>
      <c r="I15" s="588"/>
      <c r="J15" s="555"/>
    </row>
    <row r="16" spans="1:10" s="542" customFormat="1">
      <c r="A16" s="628">
        <v>200</v>
      </c>
      <c r="B16" s="633">
        <v>200</v>
      </c>
      <c r="C16" s="633">
        <v>400</v>
      </c>
      <c r="D16" s="636">
        <v>200</v>
      </c>
      <c r="E16" s="636"/>
      <c r="F16" s="637"/>
      <c r="G16" s="638" t="s">
        <v>3158</v>
      </c>
      <c r="H16" s="588">
        <v>51459</v>
      </c>
      <c r="I16" s="588">
        <v>51817</v>
      </c>
      <c r="J16" s="555"/>
    </row>
    <row r="17" spans="1:14" s="542" customFormat="1">
      <c r="A17" s="628">
        <v>200</v>
      </c>
      <c r="B17" s="633">
        <v>200</v>
      </c>
      <c r="C17" s="636">
        <v>500</v>
      </c>
      <c r="D17" s="636"/>
      <c r="E17" s="636"/>
      <c r="F17" s="637"/>
      <c r="G17" s="597" t="s">
        <v>2294</v>
      </c>
      <c r="H17" s="588"/>
      <c r="I17" s="588"/>
      <c r="J17" s="555" t="s">
        <v>2737</v>
      </c>
    </row>
    <row r="18" spans="1:14" s="542" customFormat="1">
      <c r="A18" s="628">
        <v>200</v>
      </c>
      <c r="B18" s="636">
        <v>300</v>
      </c>
      <c r="C18" s="636"/>
      <c r="D18" s="636"/>
      <c r="E18" s="636"/>
      <c r="F18" s="637"/>
      <c r="G18" s="597" t="s">
        <v>3159</v>
      </c>
      <c r="H18" s="588">
        <v>1981749</v>
      </c>
      <c r="I18" s="588">
        <v>1883750</v>
      </c>
      <c r="J18" s="555" t="s">
        <v>2739</v>
      </c>
    </row>
    <row r="19" spans="1:14" s="542" customFormat="1">
      <c r="A19" s="628">
        <v>200</v>
      </c>
      <c r="B19" s="633">
        <v>400</v>
      </c>
      <c r="C19" s="633"/>
      <c r="D19" s="633"/>
      <c r="E19" s="633"/>
      <c r="F19" s="634"/>
      <c r="G19" s="635" t="s">
        <v>3160</v>
      </c>
      <c r="H19" s="589"/>
      <c r="I19" s="589"/>
      <c r="J19" s="555"/>
    </row>
    <row r="20" spans="1:14" s="542" customFormat="1">
      <c r="A20" s="628">
        <v>200</v>
      </c>
      <c r="B20" s="633">
        <v>400</v>
      </c>
      <c r="C20" s="636">
        <v>100</v>
      </c>
      <c r="D20" s="636"/>
      <c r="E20" s="636"/>
      <c r="F20" s="637"/>
      <c r="G20" s="597" t="s">
        <v>3161</v>
      </c>
      <c r="H20" s="588"/>
      <c r="I20" s="588"/>
      <c r="J20" s="555" t="s">
        <v>2743</v>
      </c>
    </row>
    <row r="21" spans="1:14" s="542" customFormat="1">
      <c r="A21" s="628">
        <v>200</v>
      </c>
      <c r="B21" s="633">
        <v>400</v>
      </c>
      <c r="C21" s="636">
        <v>200</v>
      </c>
      <c r="D21" s="636"/>
      <c r="E21" s="636"/>
      <c r="F21" s="637"/>
      <c r="G21" s="597" t="s">
        <v>3162</v>
      </c>
      <c r="H21" s="588"/>
      <c r="I21" s="588"/>
      <c r="J21" s="555" t="s">
        <v>2745</v>
      </c>
    </row>
    <row r="22" spans="1:14" s="542" customFormat="1">
      <c r="A22" s="628">
        <v>200</v>
      </c>
      <c r="B22" s="633">
        <v>400</v>
      </c>
      <c r="C22" s="636">
        <v>300</v>
      </c>
      <c r="D22" s="636"/>
      <c r="E22" s="636"/>
      <c r="F22" s="637"/>
      <c r="G22" s="597" t="s">
        <v>3163</v>
      </c>
      <c r="H22" s="588"/>
      <c r="I22" s="588"/>
      <c r="J22" s="555" t="s">
        <v>2747</v>
      </c>
      <c r="L22" s="940">
        <f>+H6+H8+H9+H10+H12+H16+H18++H26+H27</f>
        <v>40663426</v>
      </c>
      <c r="M22" s="940">
        <f>+I6+I8+I9+I10+I12+I16+I18++I26+I27</f>
        <v>38369551</v>
      </c>
    </row>
    <row r="23" spans="1:14" s="542" customFormat="1">
      <c r="A23" s="628">
        <v>200</v>
      </c>
      <c r="B23" s="633">
        <v>400</v>
      </c>
      <c r="C23" s="636">
        <v>400</v>
      </c>
      <c r="D23" s="636"/>
      <c r="E23" s="636"/>
      <c r="F23" s="637"/>
      <c r="G23" s="597" t="s">
        <v>3164</v>
      </c>
      <c r="H23" s="588">
        <v>114001</v>
      </c>
      <c r="I23" s="588"/>
      <c r="J23" s="555" t="s">
        <v>2749</v>
      </c>
      <c r="N23" s="940">
        <f>+L22-M22</f>
        <v>2293875</v>
      </c>
    </row>
    <row r="24" spans="1:14" s="542" customFormat="1">
      <c r="A24" s="628">
        <v>200</v>
      </c>
      <c r="B24" s="633">
        <v>400</v>
      </c>
      <c r="C24" s="636">
        <v>500</v>
      </c>
      <c r="D24" s="636"/>
      <c r="E24" s="636"/>
      <c r="F24" s="637"/>
      <c r="G24" s="597" t="s">
        <v>3165</v>
      </c>
      <c r="H24" s="588">
        <v>2835688</v>
      </c>
      <c r="I24" s="588">
        <v>2878542</v>
      </c>
      <c r="J24" s="555" t="s">
        <v>2751</v>
      </c>
    </row>
    <row r="25" spans="1:14" s="542" customFormat="1">
      <c r="A25" s="628">
        <v>200</v>
      </c>
      <c r="B25" s="633">
        <v>500</v>
      </c>
      <c r="C25" s="633"/>
      <c r="D25" s="633"/>
      <c r="E25" s="633"/>
      <c r="F25" s="634"/>
      <c r="G25" s="635" t="s">
        <v>3166</v>
      </c>
      <c r="H25" s="589"/>
      <c r="I25" s="589"/>
      <c r="J25" s="555"/>
    </row>
    <row r="26" spans="1:14" s="542" customFormat="1">
      <c r="A26" s="628">
        <v>200</v>
      </c>
      <c r="B26" s="633">
        <v>500</v>
      </c>
      <c r="C26" s="636">
        <v>100</v>
      </c>
      <c r="D26" s="636"/>
      <c r="E26" s="636"/>
      <c r="F26" s="637"/>
      <c r="G26" s="597" t="s">
        <v>3167</v>
      </c>
      <c r="H26" s="588"/>
      <c r="I26" s="588"/>
      <c r="J26" s="555" t="s">
        <v>2755</v>
      </c>
    </row>
    <row r="27" spans="1:14" s="542" customFormat="1">
      <c r="A27" s="628">
        <v>200</v>
      </c>
      <c r="B27" s="633">
        <v>500</v>
      </c>
      <c r="C27" s="636">
        <v>200</v>
      </c>
      <c r="D27" s="636"/>
      <c r="E27" s="636"/>
      <c r="F27" s="637"/>
      <c r="G27" s="597" t="s">
        <v>3168</v>
      </c>
      <c r="H27" s="588"/>
      <c r="I27" s="588"/>
      <c r="J27" s="555" t="s">
        <v>2757</v>
      </c>
    </row>
    <row r="28" spans="1:14" s="542" customFormat="1">
      <c r="A28" s="628">
        <v>200</v>
      </c>
      <c r="B28" s="633">
        <v>500</v>
      </c>
      <c r="C28" s="636">
        <v>300</v>
      </c>
      <c r="D28" s="636"/>
      <c r="E28" s="636"/>
      <c r="F28" s="637"/>
      <c r="G28" s="597" t="s">
        <v>783</v>
      </c>
      <c r="H28" s="588"/>
      <c r="I28" s="588"/>
      <c r="J28" s="555" t="s">
        <v>2759</v>
      </c>
    </row>
    <row r="29" spans="1:14" s="542" customFormat="1">
      <c r="A29" s="628">
        <v>200</v>
      </c>
      <c r="B29" s="636">
        <v>600</v>
      </c>
      <c r="C29" s="636"/>
      <c r="D29" s="636"/>
      <c r="E29" s="636"/>
      <c r="F29" s="637"/>
      <c r="G29" s="597" t="s">
        <v>3169</v>
      </c>
      <c r="H29" s="588"/>
      <c r="I29" s="588"/>
      <c r="J29" s="555" t="s">
        <v>2761</v>
      </c>
    </row>
    <row r="30" spans="1:14" s="542" customFormat="1">
      <c r="A30" s="639">
        <v>200</v>
      </c>
      <c r="B30" s="640">
        <v>700</v>
      </c>
      <c r="C30" s="640"/>
      <c r="D30" s="640"/>
      <c r="E30" s="640"/>
      <c r="F30" s="641"/>
      <c r="G30" s="642" t="s">
        <v>3170</v>
      </c>
      <c r="H30" s="604">
        <f>+'Schema CE'!D120</f>
        <v>106863</v>
      </c>
      <c r="I30" s="604">
        <v>114001</v>
      </c>
      <c r="J30" s="573" t="s">
        <v>2763</v>
      </c>
    </row>
    <row r="31" spans="1:14" s="549" customFormat="1">
      <c r="A31" s="643">
        <v>210</v>
      </c>
      <c r="B31" s="644">
        <v>0</v>
      </c>
      <c r="C31" s="644">
        <v>0</v>
      </c>
      <c r="D31" s="644">
        <v>0</v>
      </c>
      <c r="E31" s="644">
        <v>0</v>
      </c>
      <c r="F31" s="645">
        <v>0</v>
      </c>
      <c r="G31" s="646" t="s">
        <v>3171</v>
      </c>
      <c r="H31" s="647"/>
      <c r="I31" s="647"/>
      <c r="J31" s="579"/>
    </row>
    <row r="32" spans="1:14" s="542" customFormat="1">
      <c r="A32" s="628">
        <v>210</v>
      </c>
      <c r="B32" s="633">
        <v>100</v>
      </c>
      <c r="C32" s="633"/>
      <c r="D32" s="633"/>
      <c r="E32" s="633"/>
      <c r="F32" s="634"/>
      <c r="G32" s="648" t="s">
        <v>3172</v>
      </c>
      <c r="H32" s="589"/>
      <c r="I32" s="589"/>
      <c r="J32" s="555"/>
    </row>
    <row r="33" spans="1:10" s="542" customFormat="1">
      <c r="A33" s="628">
        <v>210</v>
      </c>
      <c r="B33" s="633">
        <v>100</v>
      </c>
      <c r="C33" s="636">
        <v>100</v>
      </c>
      <c r="D33" s="636"/>
      <c r="E33" s="636"/>
      <c r="F33" s="637"/>
      <c r="G33" s="638" t="s">
        <v>3173</v>
      </c>
      <c r="H33" s="588"/>
      <c r="I33" s="588"/>
      <c r="J33" s="555" t="s">
        <v>2356</v>
      </c>
    </row>
    <row r="34" spans="1:10" s="542" customFormat="1">
      <c r="A34" s="628">
        <v>210</v>
      </c>
      <c r="B34" s="633">
        <v>100</v>
      </c>
      <c r="C34" s="636">
        <v>200</v>
      </c>
      <c r="D34" s="636"/>
      <c r="E34" s="636"/>
      <c r="F34" s="637"/>
      <c r="G34" s="638" t="s">
        <v>3174</v>
      </c>
      <c r="H34" s="588"/>
      <c r="I34" s="588"/>
      <c r="J34" s="555" t="s">
        <v>2362</v>
      </c>
    </row>
    <row r="35" spans="1:10" s="542" customFormat="1" ht="25.5">
      <c r="A35" s="628">
        <v>210</v>
      </c>
      <c r="B35" s="633">
        <v>100</v>
      </c>
      <c r="C35" s="636">
        <v>300</v>
      </c>
      <c r="D35" s="636"/>
      <c r="E35" s="636"/>
      <c r="F35" s="637"/>
      <c r="G35" s="638" t="s">
        <v>3175</v>
      </c>
      <c r="H35" s="588"/>
      <c r="I35" s="588"/>
      <c r="J35" s="555" t="s">
        <v>2368</v>
      </c>
    </row>
    <row r="36" spans="1:10" s="542" customFormat="1" ht="25.5">
      <c r="A36" s="628">
        <v>210</v>
      </c>
      <c r="B36" s="633">
        <v>100</v>
      </c>
      <c r="C36" s="636">
        <v>400</v>
      </c>
      <c r="D36" s="636"/>
      <c r="E36" s="636"/>
      <c r="F36" s="637"/>
      <c r="G36" s="638" t="s">
        <v>3176</v>
      </c>
      <c r="H36" s="588"/>
      <c r="I36" s="588"/>
      <c r="J36" s="555" t="s">
        <v>2372</v>
      </c>
    </row>
    <row r="37" spans="1:10" s="542" customFormat="1">
      <c r="A37" s="628">
        <v>210</v>
      </c>
      <c r="B37" s="633">
        <v>100</v>
      </c>
      <c r="C37" s="636">
        <v>500</v>
      </c>
      <c r="D37" s="636"/>
      <c r="E37" s="636"/>
      <c r="F37" s="637"/>
      <c r="G37" s="638" t="s">
        <v>3177</v>
      </c>
      <c r="H37" s="588">
        <v>223856</v>
      </c>
      <c r="I37" s="588">
        <v>223002</v>
      </c>
      <c r="J37" s="555" t="s">
        <v>2380</v>
      </c>
    </row>
    <row r="38" spans="1:10" s="542" customFormat="1">
      <c r="A38" s="628">
        <v>210</v>
      </c>
      <c r="B38" s="633">
        <v>100</v>
      </c>
      <c r="C38" s="636">
        <v>600</v>
      </c>
      <c r="D38" s="636"/>
      <c r="E38" s="636"/>
      <c r="F38" s="637"/>
      <c r="G38" s="638" t="s">
        <v>3178</v>
      </c>
      <c r="H38" s="588">
        <v>39838</v>
      </c>
      <c r="I38" s="588">
        <v>39838</v>
      </c>
      <c r="J38" s="555" t="s">
        <v>2384</v>
      </c>
    </row>
    <row r="39" spans="1:10" s="542" customFormat="1">
      <c r="A39" s="628">
        <v>210</v>
      </c>
      <c r="B39" s="633">
        <v>100</v>
      </c>
      <c r="C39" s="636">
        <v>700</v>
      </c>
      <c r="D39" s="636"/>
      <c r="E39" s="636"/>
      <c r="F39" s="637"/>
      <c r="G39" s="638" t="s">
        <v>3179</v>
      </c>
      <c r="H39" s="588"/>
      <c r="I39" s="588"/>
      <c r="J39" s="555" t="s">
        <v>2388</v>
      </c>
    </row>
    <row r="40" spans="1:10" s="542" customFormat="1">
      <c r="A40" s="628">
        <v>210</v>
      </c>
      <c r="B40" s="633">
        <v>100</v>
      </c>
      <c r="C40" s="636">
        <v>800</v>
      </c>
      <c r="D40" s="636"/>
      <c r="E40" s="636"/>
      <c r="F40" s="637"/>
      <c r="G40" s="638" t="s">
        <v>3180</v>
      </c>
      <c r="H40" s="588"/>
      <c r="I40" s="588"/>
      <c r="J40" s="555" t="s">
        <v>2392</v>
      </c>
    </row>
    <row r="41" spans="1:10" s="542" customFormat="1">
      <c r="A41" s="628">
        <v>210</v>
      </c>
      <c r="B41" s="633">
        <v>200</v>
      </c>
      <c r="C41" s="633"/>
      <c r="D41" s="633"/>
      <c r="E41" s="633"/>
      <c r="F41" s="634"/>
      <c r="G41" s="648" t="s">
        <v>3181</v>
      </c>
      <c r="H41" s="649"/>
      <c r="I41" s="649"/>
      <c r="J41" s="650"/>
    </row>
    <row r="42" spans="1:10" s="542" customFormat="1">
      <c r="A42" s="628">
        <v>210</v>
      </c>
      <c r="B42" s="633">
        <v>200</v>
      </c>
      <c r="C42" s="636">
        <v>100</v>
      </c>
      <c r="D42" s="636"/>
      <c r="E42" s="636"/>
      <c r="F42" s="637"/>
      <c r="G42" s="638" t="s">
        <v>3182</v>
      </c>
      <c r="H42" s="588">
        <v>688964</v>
      </c>
      <c r="I42" s="588">
        <v>641256</v>
      </c>
      <c r="J42" s="555" t="s">
        <v>2418</v>
      </c>
    </row>
    <row r="43" spans="1:10" s="542" customFormat="1">
      <c r="A43" s="628">
        <v>210</v>
      </c>
      <c r="B43" s="633">
        <v>200</v>
      </c>
      <c r="C43" s="636">
        <v>200</v>
      </c>
      <c r="D43" s="636"/>
      <c r="E43" s="636"/>
      <c r="F43" s="637"/>
      <c r="G43" s="638" t="s">
        <v>3183</v>
      </c>
      <c r="H43" s="588">
        <v>9649798</v>
      </c>
      <c r="I43" s="588">
        <v>8898497</v>
      </c>
      <c r="J43" s="555" t="s">
        <v>2424</v>
      </c>
    </row>
    <row r="44" spans="1:10" s="542" customFormat="1">
      <c r="A44" s="628">
        <v>210</v>
      </c>
      <c r="B44" s="633">
        <v>200</v>
      </c>
      <c r="C44" s="636">
        <v>300</v>
      </c>
      <c r="D44" s="636"/>
      <c r="E44" s="636"/>
      <c r="F44" s="637"/>
      <c r="G44" s="638" t="s">
        <v>3184</v>
      </c>
      <c r="H44" s="588">
        <v>3141545</v>
      </c>
      <c r="I44" s="588">
        <v>3141318</v>
      </c>
      <c r="J44" s="555" t="s">
        <v>2430</v>
      </c>
    </row>
    <row r="45" spans="1:10" s="542" customFormat="1">
      <c r="A45" s="628">
        <v>210</v>
      </c>
      <c r="B45" s="633">
        <v>200</v>
      </c>
      <c r="C45" s="636">
        <v>400</v>
      </c>
      <c r="D45" s="636"/>
      <c r="E45" s="636"/>
      <c r="F45" s="637"/>
      <c r="G45" s="638" t="s">
        <v>3185</v>
      </c>
      <c r="H45" s="588">
        <v>22032930</v>
      </c>
      <c r="I45" s="588">
        <v>21334178</v>
      </c>
      <c r="J45" s="555" t="s">
        <v>2436</v>
      </c>
    </row>
    <row r="46" spans="1:10" s="542" customFormat="1">
      <c r="A46" s="628">
        <v>210</v>
      </c>
      <c r="B46" s="633">
        <v>200</v>
      </c>
      <c r="C46" s="636">
        <v>500</v>
      </c>
      <c r="D46" s="636"/>
      <c r="E46" s="636"/>
      <c r="F46" s="637"/>
      <c r="G46" s="638" t="s">
        <v>3186</v>
      </c>
      <c r="H46" s="588">
        <v>2003311</v>
      </c>
      <c r="I46" s="588">
        <v>1987741</v>
      </c>
      <c r="J46" s="555" t="s">
        <v>2442</v>
      </c>
    </row>
    <row r="47" spans="1:10" s="542" customFormat="1">
      <c r="A47" s="628">
        <v>210</v>
      </c>
      <c r="B47" s="633">
        <v>200</v>
      </c>
      <c r="C47" s="636">
        <v>600</v>
      </c>
      <c r="D47" s="636"/>
      <c r="E47" s="636"/>
      <c r="F47" s="637"/>
      <c r="G47" s="638" t="s">
        <v>3187</v>
      </c>
      <c r="H47" s="588">
        <v>242868</v>
      </c>
      <c r="I47" s="588">
        <v>241249</v>
      </c>
      <c r="J47" s="555" t="s">
        <v>2448</v>
      </c>
    </row>
    <row r="48" spans="1:10" s="542" customFormat="1">
      <c r="A48" s="628">
        <v>210</v>
      </c>
      <c r="B48" s="633">
        <v>200</v>
      </c>
      <c r="C48" s="636">
        <v>700</v>
      </c>
      <c r="D48" s="636"/>
      <c r="E48" s="636"/>
      <c r="F48" s="637"/>
      <c r="G48" s="638" t="s">
        <v>3188</v>
      </c>
      <c r="H48" s="588">
        <v>4152614</v>
      </c>
      <c r="I48" s="588">
        <v>3956054</v>
      </c>
      <c r="J48" s="555" t="s">
        <v>2456</v>
      </c>
    </row>
    <row r="49" spans="1:10" s="542" customFormat="1">
      <c r="A49" s="628">
        <v>210</v>
      </c>
      <c r="B49" s="633">
        <v>300</v>
      </c>
      <c r="C49" s="633"/>
      <c r="D49" s="633"/>
      <c r="E49" s="633"/>
      <c r="F49" s="634"/>
      <c r="G49" s="648" t="s">
        <v>3189</v>
      </c>
      <c r="H49" s="589"/>
      <c r="I49" s="589"/>
      <c r="J49" s="555"/>
    </row>
    <row r="50" spans="1:10" s="542" customFormat="1">
      <c r="A50" s="628">
        <v>210</v>
      </c>
      <c r="B50" s="633">
        <v>300</v>
      </c>
      <c r="C50" s="636">
        <v>100</v>
      </c>
      <c r="D50" s="636"/>
      <c r="E50" s="636"/>
      <c r="F50" s="637"/>
      <c r="G50" s="638" t="s">
        <v>3190</v>
      </c>
      <c r="H50" s="588"/>
      <c r="I50" s="588"/>
      <c r="J50" s="555" t="s">
        <v>2396</v>
      </c>
    </row>
    <row r="51" spans="1:10" s="542" customFormat="1">
      <c r="A51" s="628">
        <v>210</v>
      </c>
      <c r="B51" s="633">
        <v>300</v>
      </c>
      <c r="C51" s="636">
        <v>200</v>
      </c>
      <c r="D51" s="636"/>
      <c r="E51" s="636"/>
      <c r="F51" s="637"/>
      <c r="G51" s="638" t="s">
        <v>3191</v>
      </c>
      <c r="H51" s="588"/>
      <c r="I51" s="588"/>
      <c r="J51" s="555" t="s">
        <v>2398</v>
      </c>
    </row>
    <row r="52" spans="1:10" s="542" customFormat="1" ht="25.5">
      <c r="A52" s="628">
        <v>210</v>
      </c>
      <c r="B52" s="633">
        <v>300</v>
      </c>
      <c r="C52" s="636">
        <v>300</v>
      </c>
      <c r="D52" s="636"/>
      <c r="E52" s="636"/>
      <c r="F52" s="637"/>
      <c r="G52" s="638" t="s">
        <v>3192</v>
      </c>
      <c r="H52" s="588"/>
      <c r="I52" s="588"/>
      <c r="J52" s="555" t="s">
        <v>2400</v>
      </c>
    </row>
    <row r="53" spans="1:10" s="542" customFormat="1">
      <c r="A53" s="628">
        <v>210</v>
      </c>
      <c r="B53" s="633">
        <v>300</v>
      </c>
      <c r="C53" s="636">
        <v>400</v>
      </c>
      <c r="D53" s="636"/>
      <c r="E53" s="636"/>
      <c r="F53" s="637"/>
      <c r="G53" s="638" t="s">
        <v>3193</v>
      </c>
      <c r="H53" s="588"/>
      <c r="I53" s="588"/>
      <c r="J53" s="555" t="s">
        <v>2402</v>
      </c>
    </row>
    <row r="54" spans="1:10" s="542" customFormat="1">
      <c r="A54" s="628">
        <v>210</v>
      </c>
      <c r="B54" s="633">
        <v>400</v>
      </c>
      <c r="C54" s="633"/>
      <c r="D54" s="633"/>
      <c r="E54" s="633"/>
      <c r="F54" s="634"/>
      <c r="G54" s="648" t="s">
        <v>3194</v>
      </c>
      <c r="H54" s="649"/>
      <c r="I54" s="649"/>
      <c r="J54" s="650"/>
    </row>
    <row r="55" spans="1:10" s="542" customFormat="1">
      <c r="A55" s="628">
        <v>210</v>
      </c>
      <c r="B55" s="633">
        <v>400</v>
      </c>
      <c r="C55" s="636">
        <v>50</v>
      </c>
      <c r="D55" s="636"/>
      <c r="E55" s="636"/>
      <c r="F55" s="637"/>
      <c r="G55" s="638" t="s">
        <v>3195</v>
      </c>
      <c r="H55" s="588"/>
      <c r="I55" s="588"/>
      <c r="J55" s="555" t="s">
        <v>2462</v>
      </c>
    </row>
    <row r="56" spans="1:10" s="542" customFormat="1">
      <c r="A56" s="628">
        <v>210</v>
      </c>
      <c r="B56" s="633">
        <v>400</v>
      </c>
      <c r="C56" s="636">
        <v>100</v>
      </c>
      <c r="D56" s="636"/>
      <c r="E56" s="636"/>
      <c r="F56" s="637"/>
      <c r="G56" s="638" t="s">
        <v>3196</v>
      </c>
      <c r="H56" s="588"/>
      <c r="I56" s="588"/>
      <c r="J56" s="555" t="s">
        <v>2462</v>
      </c>
    </row>
    <row r="57" spans="1:10" s="542" customFormat="1">
      <c r="A57" s="628">
        <v>210</v>
      </c>
      <c r="B57" s="633">
        <v>400</v>
      </c>
      <c r="C57" s="636">
        <v>150</v>
      </c>
      <c r="D57" s="636"/>
      <c r="E57" s="636"/>
      <c r="F57" s="637"/>
      <c r="G57" s="638" t="s">
        <v>3197</v>
      </c>
      <c r="H57" s="588"/>
      <c r="I57" s="588"/>
      <c r="J57" s="555" t="s">
        <v>2464</v>
      </c>
    </row>
    <row r="58" spans="1:10" s="542" customFormat="1">
      <c r="A58" s="628">
        <v>210</v>
      </c>
      <c r="B58" s="633">
        <v>400</v>
      </c>
      <c r="C58" s="636">
        <v>200</v>
      </c>
      <c r="D58" s="636"/>
      <c r="E58" s="636"/>
      <c r="F58" s="637"/>
      <c r="G58" s="638" t="s">
        <v>3198</v>
      </c>
      <c r="H58" s="588"/>
      <c r="I58" s="588"/>
      <c r="J58" s="555" t="s">
        <v>2462</v>
      </c>
    </row>
    <row r="59" spans="1:10" s="542" customFormat="1">
      <c r="A59" s="628">
        <v>210</v>
      </c>
      <c r="B59" s="633">
        <v>400</v>
      </c>
      <c r="C59" s="636">
        <v>300</v>
      </c>
      <c r="D59" s="636"/>
      <c r="E59" s="636"/>
      <c r="F59" s="637"/>
      <c r="G59" s="638" t="s">
        <v>3199</v>
      </c>
      <c r="H59" s="588"/>
      <c r="I59" s="588"/>
      <c r="J59" s="555" t="s">
        <v>2466</v>
      </c>
    </row>
    <row r="60" spans="1:10" s="542" customFormat="1">
      <c r="A60" s="628">
        <v>210</v>
      </c>
      <c r="B60" s="633">
        <v>400</v>
      </c>
      <c r="C60" s="636">
        <v>400</v>
      </c>
      <c r="D60" s="636"/>
      <c r="E60" s="636"/>
      <c r="F60" s="637"/>
      <c r="G60" s="638" t="s">
        <v>3200</v>
      </c>
      <c r="H60" s="588"/>
      <c r="I60" s="588"/>
      <c r="J60" s="555" t="s">
        <v>2468</v>
      </c>
    </row>
    <row r="61" spans="1:10" s="542" customFormat="1">
      <c r="A61" s="628">
        <v>210</v>
      </c>
      <c r="B61" s="633">
        <v>400</v>
      </c>
      <c r="C61" s="636">
        <v>500</v>
      </c>
      <c r="D61" s="636"/>
      <c r="E61" s="636"/>
      <c r="F61" s="637"/>
      <c r="G61" s="638" t="s">
        <v>3201</v>
      </c>
      <c r="H61" s="588"/>
      <c r="I61" s="588"/>
      <c r="J61" s="555" t="s">
        <v>2470</v>
      </c>
    </row>
    <row r="62" spans="1:10" s="542" customFormat="1">
      <c r="A62" s="628">
        <v>210</v>
      </c>
      <c r="B62" s="633">
        <v>400</v>
      </c>
      <c r="C62" s="636">
        <v>600</v>
      </c>
      <c r="D62" s="636"/>
      <c r="E62" s="636"/>
      <c r="F62" s="637"/>
      <c r="G62" s="638" t="s">
        <v>3202</v>
      </c>
      <c r="H62" s="588"/>
      <c r="I62" s="588"/>
      <c r="J62" s="555" t="s">
        <v>2472</v>
      </c>
    </row>
    <row r="63" spans="1:10" s="542" customFormat="1">
      <c r="A63" s="628">
        <v>210</v>
      </c>
      <c r="B63" s="633">
        <v>400</v>
      </c>
      <c r="C63" s="636">
        <v>700</v>
      </c>
      <c r="D63" s="636"/>
      <c r="E63" s="636"/>
      <c r="F63" s="637"/>
      <c r="G63" s="638" t="s">
        <v>3203</v>
      </c>
      <c r="H63" s="588"/>
      <c r="I63" s="588"/>
      <c r="J63" s="555" t="s">
        <v>2474</v>
      </c>
    </row>
    <row r="64" spans="1:10" s="542" customFormat="1">
      <c r="A64" s="628">
        <v>210</v>
      </c>
      <c r="B64" s="633">
        <v>400</v>
      </c>
      <c r="C64" s="636">
        <v>800</v>
      </c>
      <c r="D64" s="636"/>
      <c r="E64" s="636"/>
      <c r="F64" s="637"/>
      <c r="G64" s="638" t="s">
        <v>3204</v>
      </c>
      <c r="H64" s="588"/>
      <c r="I64" s="588"/>
      <c r="J64" s="555" t="s">
        <v>2476</v>
      </c>
    </row>
    <row r="65" spans="1:10" s="542" customFormat="1">
      <c r="A65" s="628">
        <v>210</v>
      </c>
      <c r="B65" s="633">
        <v>500</v>
      </c>
      <c r="C65" s="633"/>
      <c r="D65" s="633"/>
      <c r="E65" s="633"/>
      <c r="F65" s="634"/>
      <c r="G65" s="648" t="s">
        <v>3205</v>
      </c>
      <c r="H65" s="590"/>
      <c r="I65" s="590"/>
      <c r="J65" s="591"/>
    </row>
    <row r="66" spans="1:10" s="542" customFormat="1">
      <c r="A66" s="628">
        <v>210</v>
      </c>
      <c r="B66" s="633">
        <v>500</v>
      </c>
      <c r="C66" s="636">
        <v>100</v>
      </c>
      <c r="D66" s="636"/>
      <c r="E66" s="636"/>
      <c r="F66" s="637"/>
      <c r="G66" s="597" t="s">
        <v>3206</v>
      </c>
      <c r="H66" s="632"/>
      <c r="I66" s="632"/>
      <c r="J66" s="591" t="s">
        <v>2482</v>
      </c>
    </row>
    <row r="67" spans="1:10" s="542" customFormat="1">
      <c r="A67" s="628">
        <v>210</v>
      </c>
      <c r="B67" s="633">
        <v>500</v>
      </c>
      <c r="C67" s="636">
        <v>101</v>
      </c>
      <c r="D67" s="636"/>
      <c r="E67" s="636"/>
      <c r="F67" s="637"/>
      <c r="G67" s="597" t="s">
        <v>3207</v>
      </c>
      <c r="H67" s="632"/>
      <c r="I67" s="632"/>
      <c r="J67" s="591" t="s">
        <v>2484</v>
      </c>
    </row>
    <row r="68" spans="1:10" s="542" customFormat="1">
      <c r="A68" s="628">
        <v>210</v>
      </c>
      <c r="B68" s="633">
        <v>500</v>
      </c>
      <c r="C68" s="636">
        <v>102</v>
      </c>
      <c r="D68" s="636"/>
      <c r="E68" s="636"/>
      <c r="F68" s="637"/>
      <c r="G68" s="597" t="s">
        <v>3208</v>
      </c>
      <c r="H68" s="632"/>
      <c r="I68" s="632"/>
      <c r="J68" s="591" t="s">
        <v>2486</v>
      </c>
    </row>
    <row r="69" spans="1:10" s="542" customFormat="1">
      <c r="A69" s="628">
        <v>210</v>
      </c>
      <c r="B69" s="633">
        <v>500</v>
      </c>
      <c r="C69" s="636">
        <v>103</v>
      </c>
      <c r="D69" s="636"/>
      <c r="E69" s="636"/>
      <c r="F69" s="637"/>
      <c r="G69" s="597" t="s">
        <v>3209</v>
      </c>
      <c r="H69" s="632"/>
      <c r="I69" s="632"/>
      <c r="J69" s="591" t="s">
        <v>2488</v>
      </c>
    </row>
    <row r="70" spans="1:10" s="542" customFormat="1">
      <c r="A70" s="628">
        <v>210</v>
      </c>
      <c r="B70" s="633">
        <v>500</v>
      </c>
      <c r="C70" s="636">
        <v>200</v>
      </c>
      <c r="D70" s="636"/>
      <c r="E70" s="636"/>
      <c r="F70" s="637"/>
      <c r="G70" s="597" t="s">
        <v>3210</v>
      </c>
      <c r="H70" s="632"/>
      <c r="I70" s="632"/>
      <c r="J70" s="591" t="s">
        <v>2548</v>
      </c>
    </row>
    <row r="71" spans="1:10" s="542" customFormat="1">
      <c r="A71" s="628">
        <v>210</v>
      </c>
      <c r="B71" s="633">
        <v>500</v>
      </c>
      <c r="C71" s="636">
        <v>201</v>
      </c>
      <c r="D71" s="636"/>
      <c r="E71" s="636"/>
      <c r="F71" s="637"/>
      <c r="G71" s="597" t="s">
        <v>3211</v>
      </c>
      <c r="H71" s="632"/>
      <c r="I71" s="632"/>
      <c r="J71" s="591" t="s">
        <v>2550</v>
      </c>
    </row>
    <row r="72" spans="1:10" s="542" customFormat="1">
      <c r="A72" s="628">
        <v>210</v>
      </c>
      <c r="B72" s="633">
        <v>500</v>
      </c>
      <c r="C72" s="636">
        <v>202</v>
      </c>
      <c r="D72" s="636"/>
      <c r="E72" s="636"/>
      <c r="F72" s="637"/>
      <c r="G72" s="597" t="s">
        <v>3212</v>
      </c>
      <c r="H72" s="632"/>
      <c r="I72" s="632"/>
      <c r="J72" s="591" t="s">
        <v>2552</v>
      </c>
    </row>
    <row r="73" spans="1:10" s="542" customFormat="1">
      <c r="A73" s="628">
        <v>210</v>
      </c>
      <c r="B73" s="633">
        <v>500</v>
      </c>
      <c r="C73" s="636">
        <v>203</v>
      </c>
      <c r="D73" s="636"/>
      <c r="E73" s="636"/>
      <c r="F73" s="637"/>
      <c r="G73" s="597" t="s">
        <v>3213</v>
      </c>
      <c r="H73" s="632"/>
      <c r="I73" s="632"/>
      <c r="J73" s="591" t="s">
        <v>2554</v>
      </c>
    </row>
    <row r="74" spans="1:10" s="542" customFormat="1" ht="25.5">
      <c r="A74" s="628">
        <v>210</v>
      </c>
      <c r="B74" s="633">
        <v>500</v>
      </c>
      <c r="C74" s="636">
        <v>204</v>
      </c>
      <c r="D74" s="636"/>
      <c r="E74" s="636"/>
      <c r="F74" s="637"/>
      <c r="G74" s="597" t="s">
        <v>3214</v>
      </c>
      <c r="H74" s="632"/>
      <c r="I74" s="632"/>
      <c r="J74" s="591" t="s">
        <v>2556</v>
      </c>
    </row>
    <row r="75" spans="1:10" s="542" customFormat="1" ht="25.5">
      <c r="A75" s="628">
        <v>210</v>
      </c>
      <c r="B75" s="633">
        <v>500</v>
      </c>
      <c r="C75" s="636">
        <v>205</v>
      </c>
      <c r="D75" s="636"/>
      <c r="E75" s="636"/>
      <c r="F75" s="637"/>
      <c r="G75" s="597" t="s">
        <v>3215</v>
      </c>
      <c r="H75" s="632"/>
      <c r="I75" s="632"/>
      <c r="J75" s="591" t="s">
        <v>2558</v>
      </c>
    </row>
    <row r="76" spans="1:10" s="542" customFormat="1">
      <c r="A76" s="628">
        <v>210</v>
      </c>
      <c r="B76" s="633">
        <v>500</v>
      </c>
      <c r="C76" s="636">
        <v>206</v>
      </c>
      <c r="D76" s="636"/>
      <c r="E76" s="636"/>
      <c r="F76" s="637"/>
      <c r="G76" s="597" t="s">
        <v>3216</v>
      </c>
      <c r="H76" s="632"/>
      <c r="I76" s="632"/>
      <c r="J76" s="591" t="s">
        <v>2560</v>
      </c>
    </row>
    <row r="77" spans="1:10" s="542" customFormat="1" ht="25.5">
      <c r="A77" s="628">
        <v>210</v>
      </c>
      <c r="B77" s="633">
        <v>500</v>
      </c>
      <c r="C77" s="636">
        <v>212</v>
      </c>
      <c r="D77" s="636"/>
      <c r="E77" s="636"/>
      <c r="F77" s="637"/>
      <c r="G77" s="597" t="s">
        <v>3217</v>
      </c>
      <c r="H77" s="632"/>
      <c r="I77" s="632"/>
      <c r="J77" s="591" t="s">
        <v>2562</v>
      </c>
    </row>
    <row r="78" spans="1:10" s="542" customFormat="1">
      <c r="A78" s="628">
        <v>210</v>
      </c>
      <c r="B78" s="633">
        <v>500</v>
      </c>
      <c r="C78" s="636">
        <v>207</v>
      </c>
      <c r="D78" s="636"/>
      <c r="E78" s="636"/>
      <c r="F78" s="637"/>
      <c r="G78" s="597" t="s">
        <v>3218</v>
      </c>
      <c r="H78" s="632"/>
      <c r="I78" s="632"/>
      <c r="J78" s="591" t="s">
        <v>2564</v>
      </c>
    </row>
    <row r="79" spans="1:10" s="542" customFormat="1" ht="25.5">
      <c r="A79" s="628">
        <v>210</v>
      </c>
      <c r="B79" s="633">
        <v>500</v>
      </c>
      <c r="C79" s="636">
        <v>208</v>
      </c>
      <c r="D79" s="636"/>
      <c r="E79" s="636"/>
      <c r="F79" s="637"/>
      <c r="G79" s="597" t="s">
        <v>3219</v>
      </c>
      <c r="H79" s="632"/>
      <c r="I79" s="632"/>
      <c r="J79" s="591" t="s">
        <v>2568</v>
      </c>
    </row>
    <row r="80" spans="1:10" s="542" customFormat="1" ht="25.5">
      <c r="A80" s="628">
        <v>210</v>
      </c>
      <c r="B80" s="633">
        <v>500</v>
      </c>
      <c r="C80" s="636">
        <v>209</v>
      </c>
      <c r="D80" s="636"/>
      <c r="E80" s="636"/>
      <c r="F80" s="637"/>
      <c r="G80" s="597" t="s">
        <v>3220</v>
      </c>
      <c r="H80" s="632"/>
      <c r="I80" s="632"/>
      <c r="J80" s="591" t="s">
        <v>2570</v>
      </c>
    </row>
    <row r="81" spans="1:12" s="542" customFormat="1" ht="25.5">
      <c r="A81" s="628">
        <v>210</v>
      </c>
      <c r="B81" s="633">
        <v>500</v>
      </c>
      <c r="C81" s="636">
        <v>210</v>
      </c>
      <c r="D81" s="636"/>
      <c r="E81" s="636"/>
      <c r="F81" s="637"/>
      <c r="G81" s="597" t="s">
        <v>3221</v>
      </c>
      <c r="H81" s="632"/>
      <c r="I81" s="632"/>
      <c r="J81" s="591" t="s">
        <v>2572</v>
      </c>
    </row>
    <row r="82" spans="1:12" s="542" customFormat="1" ht="25.5">
      <c r="A82" s="628">
        <v>210</v>
      </c>
      <c r="B82" s="633">
        <v>500</v>
      </c>
      <c r="C82" s="636">
        <v>211</v>
      </c>
      <c r="D82" s="636"/>
      <c r="E82" s="636"/>
      <c r="F82" s="637"/>
      <c r="G82" s="597" t="s">
        <v>3222</v>
      </c>
      <c r="H82" s="632"/>
      <c r="I82" s="632"/>
      <c r="J82" s="591" t="s">
        <v>2574</v>
      </c>
    </row>
    <row r="83" spans="1:12" s="542" customFormat="1">
      <c r="A83" s="628">
        <v>210</v>
      </c>
      <c r="B83" s="633">
        <v>500</v>
      </c>
      <c r="C83" s="636">
        <v>300</v>
      </c>
      <c r="D83" s="636"/>
      <c r="E83" s="636"/>
      <c r="F83" s="637"/>
      <c r="G83" s="597" t="s">
        <v>3223</v>
      </c>
      <c r="H83" s="632"/>
      <c r="I83" s="632"/>
      <c r="J83" s="591" t="s">
        <v>2576</v>
      </c>
    </row>
    <row r="84" spans="1:12" s="651" customFormat="1" ht="25.5">
      <c r="A84" s="628">
        <v>210</v>
      </c>
      <c r="B84" s="633">
        <v>500</v>
      </c>
      <c r="C84" s="636">
        <v>402</v>
      </c>
      <c r="D84" s="636"/>
      <c r="E84" s="636"/>
      <c r="F84" s="637"/>
      <c r="G84" s="597" t="s">
        <v>3224</v>
      </c>
      <c r="H84" s="632"/>
      <c r="I84" s="632"/>
      <c r="J84" s="591" t="s">
        <v>2583</v>
      </c>
    </row>
    <row r="85" spans="1:12" s="651" customFormat="1" ht="25.5">
      <c r="A85" s="628">
        <v>210</v>
      </c>
      <c r="B85" s="633">
        <v>500</v>
      </c>
      <c r="C85" s="636">
        <v>403</v>
      </c>
      <c r="D85" s="636"/>
      <c r="E85" s="636"/>
      <c r="F85" s="637"/>
      <c r="G85" s="597" t="s">
        <v>3225</v>
      </c>
      <c r="H85" s="632"/>
      <c r="I85" s="632"/>
      <c r="J85" s="591" t="s">
        <v>2585</v>
      </c>
    </row>
    <row r="86" spans="1:12" s="651" customFormat="1" ht="25.5">
      <c r="A86" s="628">
        <v>210</v>
      </c>
      <c r="B86" s="633">
        <v>500</v>
      </c>
      <c r="C86" s="636">
        <v>404</v>
      </c>
      <c r="D86" s="636"/>
      <c r="E86" s="636"/>
      <c r="F86" s="637"/>
      <c r="G86" s="597" t="s">
        <v>3226</v>
      </c>
      <c r="H86" s="632">
        <v>257733</v>
      </c>
      <c r="I86" s="632">
        <v>257733</v>
      </c>
      <c r="J86" s="591" t="s">
        <v>2587</v>
      </c>
    </row>
    <row r="87" spans="1:12" s="651" customFormat="1" ht="25.5">
      <c r="A87" s="628">
        <v>210</v>
      </c>
      <c r="B87" s="633">
        <v>500</v>
      </c>
      <c r="C87" s="636">
        <v>405</v>
      </c>
      <c r="D87" s="636"/>
      <c r="E87" s="636"/>
      <c r="F87" s="637"/>
      <c r="G87" s="597" t="s">
        <v>3227</v>
      </c>
      <c r="H87" s="632"/>
      <c r="I87" s="632"/>
      <c r="J87" s="591" t="s">
        <v>2589</v>
      </c>
    </row>
    <row r="88" spans="1:12" s="651" customFormat="1" ht="25.5">
      <c r="A88" s="628">
        <v>210</v>
      </c>
      <c r="B88" s="633">
        <v>500</v>
      </c>
      <c r="C88" s="636">
        <v>406</v>
      </c>
      <c r="D88" s="636"/>
      <c r="E88" s="636"/>
      <c r="F88" s="637"/>
      <c r="G88" s="597" t="s">
        <v>3228</v>
      </c>
      <c r="H88" s="632"/>
      <c r="I88" s="632"/>
      <c r="J88" s="591" t="s">
        <v>2591</v>
      </c>
    </row>
    <row r="89" spans="1:12" s="651" customFormat="1" ht="25.5">
      <c r="A89" s="628">
        <v>210</v>
      </c>
      <c r="B89" s="633">
        <v>500</v>
      </c>
      <c r="C89" s="636">
        <v>407</v>
      </c>
      <c r="D89" s="636"/>
      <c r="E89" s="636"/>
      <c r="F89" s="637"/>
      <c r="G89" s="597" t="s">
        <v>3229</v>
      </c>
      <c r="H89" s="632"/>
      <c r="I89" s="632"/>
      <c r="J89" s="591" t="s">
        <v>2593</v>
      </c>
    </row>
    <row r="90" spans="1:12" s="651" customFormat="1" ht="25.5">
      <c r="A90" s="628">
        <v>210</v>
      </c>
      <c r="B90" s="633">
        <v>500</v>
      </c>
      <c r="C90" s="636">
        <v>408</v>
      </c>
      <c r="D90" s="636"/>
      <c r="E90" s="636"/>
      <c r="F90" s="637"/>
      <c r="G90" s="597" t="s">
        <v>3230</v>
      </c>
      <c r="H90" s="632">
        <v>2304206</v>
      </c>
      <c r="I90" s="632">
        <v>2266889</v>
      </c>
      <c r="J90" s="591" t="s">
        <v>2595</v>
      </c>
      <c r="L90" s="942"/>
    </row>
    <row r="91" spans="1:12" s="651" customFormat="1" ht="25.5">
      <c r="A91" s="628">
        <v>210</v>
      </c>
      <c r="B91" s="633">
        <v>500</v>
      </c>
      <c r="C91" s="636">
        <v>415</v>
      </c>
      <c r="D91" s="636"/>
      <c r="E91" s="636"/>
      <c r="F91" s="637"/>
      <c r="G91" s="597" t="s">
        <v>3231</v>
      </c>
      <c r="H91" s="632"/>
      <c r="I91" s="632"/>
      <c r="J91" s="591" t="s">
        <v>2597</v>
      </c>
      <c r="L91" s="942"/>
    </row>
    <row r="92" spans="1:12" s="651" customFormat="1">
      <c r="A92" s="628">
        <v>210</v>
      </c>
      <c r="B92" s="633">
        <v>500</v>
      </c>
      <c r="C92" s="636">
        <v>409</v>
      </c>
      <c r="D92" s="636"/>
      <c r="E92" s="636"/>
      <c r="F92" s="637"/>
      <c r="G92" s="597" t="s">
        <v>3232</v>
      </c>
      <c r="H92" s="632"/>
      <c r="I92" s="632"/>
      <c r="J92" s="591" t="s">
        <v>2599</v>
      </c>
      <c r="L92" s="942"/>
    </row>
    <row r="93" spans="1:12" s="651" customFormat="1" ht="25.5">
      <c r="A93" s="628">
        <v>210</v>
      </c>
      <c r="B93" s="633">
        <v>500</v>
      </c>
      <c r="C93" s="636">
        <v>416</v>
      </c>
      <c r="D93" s="636"/>
      <c r="E93" s="636"/>
      <c r="F93" s="637"/>
      <c r="G93" s="597" t="s">
        <v>3233</v>
      </c>
      <c r="H93" s="632"/>
      <c r="I93" s="632"/>
      <c r="J93" s="591" t="s">
        <v>2601</v>
      </c>
      <c r="L93" s="942"/>
    </row>
    <row r="94" spans="1:12" s="651" customFormat="1" ht="25.5">
      <c r="A94" s="628">
        <v>210</v>
      </c>
      <c r="B94" s="633">
        <v>500</v>
      </c>
      <c r="C94" s="636">
        <v>410</v>
      </c>
      <c r="D94" s="636"/>
      <c r="E94" s="636"/>
      <c r="F94" s="637"/>
      <c r="G94" s="597" t="s">
        <v>3234</v>
      </c>
      <c r="H94" s="632"/>
      <c r="I94" s="632"/>
      <c r="J94" s="591" t="s">
        <v>2605</v>
      </c>
      <c r="L94" s="942"/>
    </row>
    <row r="95" spans="1:12" s="651" customFormat="1" ht="25.5">
      <c r="A95" s="628">
        <v>210</v>
      </c>
      <c r="B95" s="633">
        <v>500</v>
      </c>
      <c r="C95" s="636">
        <v>411</v>
      </c>
      <c r="D95" s="636"/>
      <c r="E95" s="636"/>
      <c r="F95" s="637"/>
      <c r="G95" s="597" t="s">
        <v>3235</v>
      </c>
      <c r="H95" s="632"/>
      <c r="I95" s="632"/>
      <c r="J95" s="591" t="s">
        <v>2607</v>
      </c>
      <c r="L95" s="942"/>
    </row>
    <row r="96" spans="1:12" s="651" customFormat="1" ht="25.5">
      <c r="A96" s="628">
        <v>210</v>
      </c>
      <c r="B96" s="633">
        <v>500</v>
      </c>
      <c r="C96" s="636">
        <v>412</v>
      </c>
      <c r="D96" s="636"/>
      <c r="E96" s="636"/>
      <c r="F96" s="637"/>
      <c r="G96" s="597" t="s">
        <v>3236</v>
      </c>
      <c r="H96" s="632"/>
      <c r="I96" s="632"/>
      <c r="J96" s="591" t="s">
        <v>2609</v>
      </c>
      <c r="L96" s="942"/>
    </row>
    <row r="97" spans="1:13" s="651" customFormat="1">
      <c r="A97" s="628">
        <v>210</v>
      </c>
      <c r="B97" s="633">
        <v>500</v>
      </c>
      <c r="C97" s="636">
        <v>413</v>
      </c>
      <c r="D97" s="636"/>
      <c r="E97" s="636"/>
      <c r="F97" s="637"/>
      <c r="G97" s="597" t="s">
        <v>3237</v>
      </c>
      <c r="H97" s="632"/>
      <c r="I97" s="632"/>
      <c r="J97" s="591" t="s">
        <v>2613</v>
      </c>
      <c r="L97" s="942"/>
    </row>
    <row r="98" spans="1:13" s="651" customFormat="1" ht="25.5">
      <c r="A98" s="628">
        <v>210</v>
      </c>
      <c r="B98" s="633">
        <v>500</v>
      </c>
      <c r="C98" s="636">
        <v>414</v>
      </c>
      <c r="D98" s="636"/>
      <c r="E98" s="636"/>
      <c r="F98" s="637"/>
      <c r="G98" s="597" t="s">
        <v>3238</v>
      </c>
      <c r="H98" s="632"/>
      <c r="I98" s="632"/>
      <c r="J98" s="591" t="s">
        <v>2615</v>
      </c>
      <c r="L98" s="942"/>
    </row>
    <row r="99" spans="1:13" s="651" customFormat="1">
      <c r="A99" s="628">
        <v>210</v>
      </c>
      <c r="B99" s="633">
        <v>500</v>
      </c>
      <c r="C99" s="636">
        <v>500</v>
      </c>
      <c r="D99" s="636"/>
      <c r="E99" s="636"/>
      <c r="F99" s="637"/>
      <c r="G99" s="597" t="s">
        <v>3239</v>
      </c>
      <c r="H99" s="632"/>
      <c r="I99" s="632"/>
      <c r="J99" s="591" t="s">
        <v>2621</v>
      </c>
      <c r="L99" s="942"/>
    </row>
    <row r="100" spans="1:13" s="651" customFormat="1" ht="25.5">
      <c r="A100" s="628">
        <v>210</v>
      </c>
      <c r="B100" s="633">
        <v>500</v>
      </c>
      <c r="C100" s="636">
        <v>600</v>
      </c>
      <c r="D100" s="636"/>
      <c r="E100" s="636"/>
      <c r="F100" s="637"/>
      <c r="G100" s="597" t="s">
        <v>3240</v>
      </c>
      <c r="H100" s="632"/>
      <c r="I100" s="632"/>
      <c r="J100" s="591" t="s">
        <v>2627</v>
      </c>
      <c r="L100" s="942"/>
    </row>
    <row r="101" spans="1:13" s="542" customFormat="1" ht="25.5">
      <c r="A101" s="628">
        <v>210</v>
      </c>
      <c r="B101" s="633">
        <v>500</v>
      </c>
      <c r="C101" s="636">
        <v>601</v>
      </c>
      <c r="D101" s="636"/>
      <c r="E101" s="636"/>
      <c r="F101" s="637"/>
      <c r="G101" s="597" t="s">
        <v>3241</v>
      </c>
      <c r="H101" s="632"/>
      <c r="I101" s="632"/>
      <c r="J101" s="591" t="s">
        <v>2629</v>
      </c>
      <c r="L101" s="942"/>
    </row>
    <row r="102" spans="1:13" s="542" customFormat="1" ht="25.5">
      <c r="A102" s="628">
        <v>210</v>
      </c>
      <c r="B102" s="633">
        <v>500</v>
      </c>
      <c r="C102" s="636">
        <v>602</v>
      </c>
      <c r="D102" s="636"/>
      <c r="E102" s="636"/>
      <c r="F102" s="637"/>
      <c r="G102" s="597" t="s">
        <v>3242</v>
      </c>
      <c r="H102" s="632"/>
      <c r="I102" s="632"/>
      <c r="J102" s="591" t="s">
        <v>2631</v>
      </c>
      <c r="L102" s="942"/>
    </row>
    <row r="103" spans="1:13" s="542" customFormat="1" ht="25.5">
      <c r="A103" s="628">
        <v>210</v>
      </c>
      <c r="B103" s="633">
        <v>500</v>
      </c>
      <c r="C103" s="636">
        <v>603</v>
      </c>
      <c r="D103" s="636"/>
      <c r="E103" s="636"/>
      <c r="F103" s="637"/>
      <c r="G103" s="597" t="s">
        <v>3243</v>
      </c>
      <c r="H103" s="632"/>
      <c r="I103" s="632"/>
      <c r="J103" s="591" t="s">
        <v>2633</v>
      </c>
      <c r="L103" s="942"/>
      <c r="M103" s="942"/>
    </row>
    <row r="104" spans="1:13" s="542" customFormat="1">
      <c r="A104" s="628">
        <v>210</v>
      </c>
      <c r="B104" s="633">
        <v>500</v>
      </c>
      <c r="C104" s="636">
        <v>604</v>
      </c>
      <c r="D104" s="636"/>
      <c r="E104" s="636"/>
      <c r="F104" s="637"/>
      <c r="G104" s="597" t="s">
        <v>3244</v>
      </c>
      <c r="H104" s="632">
        <v>94177</v>
      </c>
      <c r="I104" s="632">
        <v>94177</v>
      </c>
      <c r="J104" s="591" t="s">
        <v>2637</v>
      </c>
      <c r="L104" s="942"/>
    </row>
    <row r="105" spans="1:13" s="542" customFormat="1">
      <c r="A105" s="628">
        <v>210</v>
      </c>
      <c r="B105" s="633">
        <v>500</v>
      </c>
      <c r="C105" s="636">
        <v>700</v>
      </c>
      <c r="D105" s="636"/>
      <c r="E105" s="636"/>
      <c r="F105" s="637"/>
      <c r="G105" s="597" t="s">
        <v>3245</v>
      </c>
      <c r="H105" s="632"/>
      <c r="I105" s="632"/>
      <c r="J105" s="591" t="s">
        <v>2643</v>
      </c>
      <c r="L105" s="942"/>
    </row>
    <row r="106" spans="1:13" s="542" customFormat="1">
      <c r="A106" s="628">
        <v>210</v>
      </c>
      <c r="B106" s="633">
        <v>500</v>
      </c>
      <c r="C106" s="636">
        <v>701</v>
      </c>
      <c r="D106" s="636"/>
      <c r="E106" s="636"/>
      <c r="F106" s="637"/>
      <c r="G106" s="597" t="s">
        <v>3246</v>
      </c>
      <c r="H106" s="632"/>
      <c r="I106" s="632"/>
      <c r="J106" s="591" t="s">
        <v>2645</v>
      </c>
      <c r="L106" s="942"/>
    </row>
    <row r="107" spans="1:13" s="542" customFormat="1">
      <c r="A107" s="628">
        <v>210</v>
      </c>
      <c r="B107" s="633">
        <v>500</v>
      </c>
      <c r="C107" s="636">
        <v>702</v>
      </c>
      <c r="D107" s="636"/>
      <c r="E107" s="636"/>
      <c r="F107" s="637"/>
      <c r="G107" s="597" t="s">
        <v>3247</v>
      </c>
      <c r="H107" s="632"/>
      <c r="I107" s="632"/>
      <c r="J107" s="591" t="s">
        <v>2647</v>
      </c>
      <c r="L107" s="942"/>
    </row>
    <row r="108" spans="1:13" s="542" customFormat="1">
      <c r="A108" s="628">
        <v>210</v>
      </c>
      <c r="B108" s="633">
        <v>500</v>
      </c>
      <c r="C108" s="636">
        <v>703</v>
      </c>
      <c r="D108" s="636"/>
      <c r="E108" s="636"/>
      <c r="F108" s="637"/>
      <c r="G108" s="597" t="s">
        <v>3248</v>
      </c>
      <c r="H108" s="632"/>
      <c r="I108" s="632"/>
      <c r="J108" s="591" t="s">
        <v>2649</v>
      </c>
      <c r="L108" s="942"/>
    </row>
    <row r="109" spans="1:13" s="542" customFormat="1">
      <c r="A109" s="628">
        <v>210</v>
      </c>
      <c r="B109" s="633">
        <v>500</v>
      </c>
      <c r="C109" s="636">
        <v>900</v>
      </c>
      <c r="D109" s="636"/>
      <c r="E109" s="636"/>
      <c r="F109" s="637"/>
      <c r="G109" s="597" t="s">
        <v>3249</v>
      </c>
      <c r="H109" s="632">
        <v>177259</v>
      </c>
      <c r="I109" s="632">
        <v>220056</v>
      </c>
      <c r="J109" s="591" t="s">
        <v>2653</v>
      </c>
      <c r="L109" s="942"/>
    </row>
    <row r="110" spans="1:13" s="542" customFormat="1">
      <c r="A110" s="628">
        <v>210</v>
      </c>
      <c r="B110" s="633">
        <v>500</v>
      </c>
      <c r="C110" s="636">
        <v>901</v>
      </c>
      <c r="D110" s="636"/>
      <c r="E110" s="636"/>
      <c r="F110" s="637"/>
      <c r="G110" s="597" t="s">
        <v>3250</v>
      </c>
      <c r="H110" s="632"/>
      <c r="I110" s="632"/>
      <c r="J110" s="591" t="s">
        <v>2655</v>
      </c>
    </row>
    <row r="111" spans="1:13" s="542" customFormat="1">
      <c r="A111" s="628">
        <v>210</v>
      </c>
      <c r="B111" s="633">
        <v>500</v>
      </c>
      <c r="C111" s="636">
        <v>902</v>
      </c>
      <c r="D111" s="636"/>
      <c r="E111" s="636"/>
      <c r="F111" s="637"/>
      <c r="G111" s="597" t="s">
        <v>3251</v>
      </c>
      <c r="H111" s="632"/>
      <c r="I111" s="632"/>
      <c r="J111" s="591" t="s">
        <v>2657</v>
      </c>
    </row>
    <row r="112" spans="1:13" s="542" customFormat="1">
      <c r="A112" s="628">
        <v>210</v>
      </c>
      <c r="B112" s="633">
        <v>500</v>
      </c>
      <c r="C112" s="636">
        <v>903</v>
      </c>
      <c r="D112" s="636"/>
      <c r="E112" s="636"/>
      <c r="F112" s="637"/>
      <c r="G112" s="597" t="s">
        <v>3252</v>
      </c>
      <c r="H112" s="632"/>
      <c r="I112" s="632"/>
      <c r="J112" s="591" t="s">
        <v>2659</v>
      </c>
    </row>
    <row r="113" spans="1:10" s="542" customFormat="1">
      <c r="A113" s="628">
        <v>210</v>
      </c>
      <c r="B113" s="633">
        <v>500</v>
      </c>
      <c r="C113" s="636">
        <v>990</v>
      </c>
      <c r="D113" s="636"/>
      <c r="E113" s="636"/>
      <c r="F113" s="637"/>
      <c r="G113" s="597" t="s">
        <v>3253</v>
      </c>
      <c r="H113" s="632"/>
      <c r="I113" s="632"/>
      <c r="J113" s="591" t="s">
        <v>2661</v>
      </c>
    </row>
    <row r="114" spans="1:10" s="542" customFormat="1" ht="25.5">
      <c r="A114" s="628">
        <v>210</v>
      </c>
      <c r="B114" s="633">
        <v>500</v>
      </c>
      <c r="C114" s="636">
        <v>991</v>
      </c>
      <c r="D114" s="629"/>
      <c r="E114" s="629"/>
      <c r="F114" s="652"/>
      <c r="G114" s="602" t="s">
        <v>3254</v>
      </c>
      <c r="H114" s="632"/>
      <c r="I114" s="632"/>
      <c r="J114" s="591" t="s">
        <v>2663</v>
      </c>
    </row>
    <row r="115" spans="1:10" s="542" customFormat="1">
      <c r="A115" s="653">
        <v>220</v>
      </c>
      <c r="B115" s="654">
        <v>0</v>
      </c>
      <c r="C115" s="654">
        <v>0</v>
      </c>
      <c r="D115" s="654">
        <v>0</v>
      </c>
      <c r="E115" s="654">
        <v>0</v>
      </c>
      <c r="F115" s="655">
        <v>0</v>
      </c>
      <c r="G115" s="656" t="s">
        <v>2301</v>
      </c>
      <c r="H115" s="647"/>
      <c r="I115" s="647"/>
      <c r="J115" s="579"/>
    </row>
    <row r="116" spans="1:10" s="542" customFormat="1">
      <c r="A116" s="628">
        <v>220</v>
      </c>
      <c r="B116" s="636">
        <v>100</v>
      </c>
      <c r="C116" s="636"/>
      <c r="D116" s="636"/>
      <c r="E116" s="636"/>
      <c r="F116" s="637"/>
      <c r="G116" s="597" t="s">
        <v>3255</v>
      </c>
      <c r="H116" s="588"/>
      <c r="I116" s="588"/>
      <c r="J116" s="555" t="s">
        <v>2767</v>
      </c>
    </row>
    <row r="117" spans="1:10" s="549" customFormat="1">
      <c r="A117" s="628">
        <v>220</v>
      </c>
      <c r="B117" s="633">
        <v>200</v>
      </c>
      <c r="C117" s="633"/>
      <c r="D117" s="633"/>
      <c r="E117" s="633"/>
      <c r="F117" s="634"/>
      <c r="G117" s="635" t="s">
        <v>3256</v>
      </c>
      <c r="H117" s="589"/>
      <c r="I117" s="589"/>
      <c r="J117" s="555"/>
    </row>
    <row r="118" spans="1:10" s="542" customFormat="1">
      <c r="A118" s="628">
        <v>220</v>
      </c>
      <c r="B118" s="633">
        <v>200</v>
      </c>
      <c r="C118" s="636">
        <v>100</v>
      </c>
      <c r="D118" s="636"/>
      <c r="E118" s="636"/>
      <c r="F118" s="637"/>
      <c r="G118" s="597" t="s">
        <v>3257</v>
      </c>
      <c r="H118" s="588">
        <v>3102182</v>
      </c>
      <c r="I118" s="588">
        <v>2162816</v>
      </c>
      <c r="J118" s="555" t="s">
        <v>2771</v>
      </c>
    </row>
    <row r="119" spans="1:10" s="542" customFormat="1">
      <c r="A119" s="628">
        <v>220</v>
      </c>
      <c r="B119" s="633">
        <v>200</v>
      </c>
      <c r="C119" s="636">
        <v>200</v>
      </c>
      <c r="D119" s="636"/>
      <c r="E119" s="636"/>
      <c r="F119" s="637"/>
      <c r="G119" s="597" t="s">
        <v>3258</v>
      </c>
      <c r="H119" s="588">
        <v>744085</v>
      </c>
      <c r="I119" s="588">
        <v>1218707</v>
      </c>
      <c r="J119" s="555" t="s">
        <v>2773</v>
      </c>
    </row>
    <row r="120" spans="1:10" s="542" customFormat="1">
      <c r="A120" s="628">
        <v>220</v>
      </c>
      <c r="B120" s="633">
        <v>200</v>
      </c>
      <c r="C120" s="636">
        <v>300</v>
      </c>
      <c r="D120" s="636"/>
      <c r="E120" s="636"/>
      <c r="F120" s="637"/>
      <c r="G120" s="597" t="s">
        <v>3259</v>
      </c>
      <c r="H120" s="588"/>
      <c r="I120" s="588"/>
      <c r="J120" s="555" t="s">
        <v>2775</v>
      </c>
    </row>
    <row r="121" spans="1:10" s="542" customFormat="1">
      <c r="A121" s="628">
        <v>220</v>
      </c>
      <c r="B121" s="633">
        <v>200</v>
      </c>
      <c r="C121" s="636">
        <v>400</v>
      </c>
      <c r="D121" s="636"/>
      <c r="E121" s="636"/>
      <c r="F121" s="637"/>
      <c r="G121" s="597" t="s">
        <v>3260</v>
      </c>
      <c r="H121" s="588"/>
      <c r="I121" s="588"/>
      <c r="J121" s="555" t="s">
        <v>2777</v>
      </c>
    </row>
    <row r="122" spans="1:10" s="542" customFormat="1">
      <c r="A122" s="628">
        <v>220</v>
      </c>
      <c r="B122" s="633">
        <v>200</v>
      </c>
      <c r="C122" s="636">
        <v>500</v>
      </c>
      <c r="D122" s="636"/>
      <c r="E122" s="636"/>
      <c r="F122" s="637"/>
      <c r="G122" s="597" t="s">
        <v>3261</v>
      </c>
      <c r="H122" s="588"/>
      <c r="I122" s="588"/>
      <c r="J122" s="555" t="s">
        <v>2779</v>
      </c>
    </row>
    <row r="123" spans="1:10" s="542" customFormat="1">
      <c r="A123" s="628">
        <v>220</v>
      </c>
      <c r="B123" s="633">
        <v>200</v>
      </c>
      <c r="C123" s="636">
        <v>600</v>
      </c>
      <c r="D123" s="636"/>
      <c r="E123" s="636"/>
      <c r="F123" s="637"/>
      <c r="G123" s="597" t="s">
        <v>3262</v>
      </c>
      <c r="H123" s="588"/>
      <c r="I123" s="588"/>
      <c r="J123" s="555" t="s">
        <v>2781</v>
      </c>
    </row>
    <row r="124" spans="1:10" s="542" customFormat="1">
      <c r="A124" s="628">
        <v>220</v>
      </c>
      <c r="B124" s="633">
        <v>200</v>
      </c>
      <c r="C124" s="633">
        <v>900</v>
      </c>
      <c r="D124" s="633"/>
      <c r="E124" s="633"/>
      <c r="F124" s="634"/>
      <c r="G124" s="635" t="s">
        <v>3263</v>
      </c>
      <c r="H124" s="589"/>
      <c r="I124" s="589"/>
      <c r="J124" s="555" t="s">
        <v>2783</v>
      </c>
    </row>
    <row r="125" spans="1:10" s="542" customFormat="1">
      <c r="A125" s="628">
        <v>220</v>
      </c>
      <c r="B125" s="633">
        <v>200</v>
      </c>
      <c r="C125" s="633">
        <v>900</v>
      </c>
      <c r="D125" s="636">
        <v>100</v>
      </c>
      <c r="E125" s="640"/>
      <c r="F125" s="641"/>
      <c r="G125" s="638" t="s">
        <v>3264</v>
      </c>
      <c r="H125" s="588"/>
      <c r="I125" s="588"/>
      <c r="J125" s="555"/>
    </row>
    <row r="126" spans="1:10" s="542" customFormat="1">
      <c r="A126" s="628">
        <v>220</v>
      </c>
      <c r="B126" s="633">
        <v>200</v>
      </c>
      <c r="C126" s="633">
        <v>900</v>
      </c>
      <c r="D126" s="636">
        <v>200</v>
      </c>
      <c r="E126" s="640"/>
      <c r="F126" s="641"/>
      <c r="G126" s="638" t="s">
        <v>3265</v>
      </c>
      <c r="H126" s="588">
        <v>139124</v>
      </c>
      <c r="I126" s="588">
        <v>143000</v>
      </c>
      <c r="J126" s="555"/>
    </row>
    <row r="127" spans="1:10" s="542" customFormat="1">
      <c r="A127" s="628">
        <v>220</v>
      </c>
      <c r="B127" s="633">
        <v>200</v>
      </c>
      <c r="C127" s="633">
        <v>900</v>
      </c>
      <c r="D127" s="636">
        <v>900</v>
      </c>
      <c r="E127" s="636"/>
      <c r="F127" s="637"/>
      <c r="G127" s="638" t="s">
        <v>3263</v>
      </c>
      <c r="H127" s="588">
        <f>636732+8969</f>
        <v>645701</v>
      </c>
      <c r="I127" s="588">
        <v>636732</v>
      </c>
      <c r="J127" s="555"/>
    </row>
    <row r="128" spans="1:10" s="542" customFormat="1">
      <c r="A128" s="628">
        <v>220</v>
      </c>
      <c r="B128" s="633">
        <v>300</v>
      </c>
      <c r="C128" s="633"/>
      <c r="D128" s="657"/>
      <c r="E128" s="657"/>
      <c r="F128" s="658"/>
      <c r="G128" s="635" t="s">
        <v>3266</v>
      </c>
      <c r="H128" s="589"/>
      <c r="I128" s="589"/>
      <c r="J128" s="555"/>
    </row>
    <row r="129" spans="1:10" s="542" customFormat="1">
      <c r="A129" s="628">
        <v>220</v>
      </c>
      <c r="B129" s="633">
        <v>300</v>
      </c>
      <c r="C129" s="636">
        <v>100</v>
      </c>
      <c r="D129" s="640"/>
      <c r="E129" s="640"/>
      <c r="F129" s="641"/>
      <c r="G129" s="597" t="s">
        <v>3267</v>
      </c>
      <c r="H129" s="588"/>
      <c r="I129" s="588"/>
      <c r="J129" s="555" t="s">
        <v>2787</v>
      </c>
    </row>
    <row r="130" spans="1:10" s="542" customFormat="1">
      <c r="A130" s="628">
        <v>220</v>
      </c>
      <c r="B130" s="633">
        <v>300</v>
      </c>
      <c r="C130" s="636">
        <v>200</v>
      </c>
      <c r="D130" s="640"/>
      <c r="E130" s="640"/>
      <c r="F130" s="641"/>
      <c r="G130" s="597" t="s">
        <v>3268</v>
      </c>
      <c r="H130" s="588"/>
      <c r="I130" s="588"/>
      <c r="J130" s="555" t="s">
        <v>2789</v>
      </c>
    </row>
    <row r="131" spans="1:10" s="542" customFormat="1">
      <c r="A131" s="628">
        <v>220</v>
      </c>
      <c r="B131" s="633">
        <v>300</v>
      </c>
      <c r="C131" s="629">
        <v>300</v>
      </c>
      <c r="D131" s="640"/>
      <c r="E131" s="640"/>
      <c r="F131" s="641"/>
      <c r="G131" s="597" t="s">
        <v>3269</v>
      </c>
      <c r="H131" s="588"/>
      <c r="I131" s="588"/>
      <c r="J131" s="555" t="s">
        <v>2791</v>
      </c>
    </row>
    <row r="132" spans="1:10" s="542" customFormat="1">
      <c r="A132" s="628">
        <v>220</v>
      </c>
      <c r="B132" s="633">
        <v>300</v>
      </c>
      <c r="C132" s="636">
        <v>400</v>
      </c>
      <c r="D132" s="640"/>
      <c r="E132" s="640"/>
      <c r="F132" s="641"/>
      <c r="G132" s="597" t="s">
        <v>3270</v>
      </c>
      <c r="H132" s="588"/>
      <c r="I132" s="588"/>
      <c r="J132" s="555" t="s">
        <v>2793</v>
      </c>
    </row>
    <row r="133" spans="1:10" s="542" customFormat="1">
      <c r="A133" s="628">
        <v>220</v>
      </c>
      <c r="B133" s="633">
        <v>300</v>
      </c>
      <c r="C133" s="636">
        <v>500</v>
      </c>
      <c r="D133" s="640"/>
      <c r="E133" s="640"/>
      <c r="F133" s="641"/>
      <c r="G133" s="597" t="s">
        <v>3271</v>
      </c>
      <c r="H133" s="588"/>
      <c r="I133" s="588"/>
      <c r="J133" s="555" t="s">
        <v>2795</v>
      </c>
    </row>
    <row r="134" spans="1:10" s="542" customFormat="1">
      <c r="A134" s="628">
        <v>220</v>
      </c>
      <c r="B134" s="633">
        <v>300</v>
      </c>
      <c r="C134" s="636">
        <v>600</v>
      </c>
      <c r="D134" s="640"/>
      <c r="E134" s="640"/>
      <c r="F134" s="641"/>
      <c r="G134" s="597" t="s">
        <v>3272</v>
      </c>
      <c r="H134" s="588"/>
      <c r="I134" s="588"/>
      <c r="J134" s="555" t="s">
        <v>2797</v>
      </c>
    </row>
    <row r="135" spans="1:10" s="542" customFormat="1">
      <c r="A135" s="628">
        <v>220</v>
      </c>
      <c r="B135" s="633">
        <v>300</v>
      </c>
      <c r="C135" s="629">
        <v>700</v>
      </c>
      <c r="D135" s="640"/>
      <c r="E135" s="640"/>
      <c r="F135" s="641"/>
      <c r="G135" s="597" t="s">
        <v>3273</v>
      </c>
      <c r="H135" s="588"/>
      <c r="I135" s="588"/>
      <c r="J135" s="555" t="s">
        <v>2799</v>
      </c>
    </row>
    <row r="136" spans="1:10" s="542" customFormat="1" ht="25.5">
      <c r="A136" s="628">
        <v>220</v>
      </c>
      <c r="B136" s="633">
        <v>300</v>
      </c>
      <c r="C136" s="629">
        <v>800</v>
      </c>
      <c r="D136" s="640"/>
      <c r="E136" s="640"/>
      <c r="F136" s="641"/>
      <c r="G136" s="597" t="s">
        <v>3274</v>
      </c>
      <c r="H136" s="588"/>
      <c r="I136" s="588"/>
      <c r="J136" s="555" t="s">
        <v>2801</v>
      </c>
    </row>
    <row r="137" spans="1:10" s="542" customFormat="1">
      <c r="A137" s="628">
        <v>220</v>
      </c>
      <c r="B137" s="633">
        <v>400</v>
      </c>
      <c r="C137" s="633"/>
      <c r="D137" s="657"/>
      <c r="E137" s="657"/>
      <c r="F137" s="658"/>
      <c r="G137" s="635" t="s">
        <v>3275</v>
      </c>
      <c r="H137" s="589"/>
      <c r="I137" s="589"/>
      <c r="J137" s="555" t="s">
        <v>2803</v>
      </c>
    </row>
    <row r="138" spans="1:10" s="542" customFormat="1" ht="25.5">
      <c r="A138" s="628">
        <v>220</v>
      </c>
      <c r="B138" s="633">
        <v>400</v>
      </c>
      <c r="C138" s="636">
        <v>50</v>
      </c>
      <c r="D138" s="657"/>
      <c r="E138" s="657"/>
      <c r="F138" s="658"/>
      <c r="G138" s="597" t="s">
        <v>3276</v>
      </c>
      <c r="H138" s="588"/>
      <c r="I138" s="726"/>
      <c r="J138" s="555" t="s">
        <v>2805</v>
      </c>
    </row>
    <row r="139" spans="1:10" s="542" customFormat="1" ht="25.5">
      <c r="A139" s="628">
        <v>220</v>
      </c>
      <c r="B139" s="633">
        <v>400</v>
      </c>
      <c r="C139" s="636">
        <v>100</v>
      </c>
      <c r="D139" s="640"/>
      <c r="E139" s="640"/>
      <c r="F139" s="641"/>
      <c r="G139" s="597" t="s">
        <v>3277</v>
      </c>
      <c r="H139" s="588">
        <v>27224</v>
      </c>
      <c r="I139" s="588">
        <v>71263</v>
      </c>
      <c r="J139" s="555" t="s">
        <v>2807</v>
      </c>
    </row>
    <row r="140" spans="1:10" s="542" customFormat="1">
      <c r="A140" s="628">
        <v>220</v>
      </c>
      <c r="B140" s="633">
        <v>400</v>
      </c>
      <c r="C140" s="636">
        <v>200</v>
      </c>
      <c r="D140" s="640"/>
      <c r="E140" s="640"/>
      <c r="F140" s="641"/>
      <c r="G140" s="597" t="s">
        <v>3278</v>
      </c>
      <c r="H140" s="588">
        <v>131600</v>
      </c>
      <c r="I140" s="588">
        <v>52000</v>
      </c>
      <c r="J140" s="555" t="s">
        <v>2809</v>
      </c>
    </row>
    <row r="141" spans="1:10" s="542" customFormat="1">
      <c r="A141" s="628">
        <v>220</v>
      </c>
      <c r="B141" s="633">
        <v>400</v>
      </c>
      <c r="C141" s="636">
        <v>300</v>
      </c>
      <c r="D141" s="640"/>
      <c r="E141" s="640"/>
      <c r="F141" s="641"/>
      <c r="G141" s="597" t="s">
        <v>3279</v>
      </c>
      <c r="H141" s="588">
        <v>10459140</v>
      </c>
      <c r="I141" s="588">
        <v>6851897</v>
      </c>
      <c r="J141" s="555" t="s">
        <v>2811</v>
      </c>
    </row>
    <row r="142" spans="1:10" s="542" customFormat="1">
      <c r="A142" s="628">
        <v>220</v>
      </c>
      <c r="B142" s="633">
        <v>400</v>
      </c>
      <c r="C142" s="633">
        <v>400</v>
      </c>
      <c r="D142" s="657"/>
      <c r="E142" s="657"/>
      <c r="F142" s="658"/>
      <c r="G142" s="635" t="s">
        <v>3280</v>
      </c>
      <c r="H142" s="589"/>
      <c r="I142" s="589"/>
      <c r="J142" s="555" t="s">
        <v>2813</v>
      </c>
    </row>
    <row r="143" spans="1:10" s="542" customFormat="1">
      <c r="A143" s="628">
        <v>220</v>
      </c>
      <c r="B143" s="633">
        <v>400</v>
      </c>
      <c r="C143" s="633">
        <v>400</v>
      </c>
      <c r="D143" s="636">
        <v>100</v>
      </c>
      <c r="E143" s="640"/>
      <c r="F143" s="641"/>
      <c r="G143" s="638" t="s">
        <v>3281</v>
      </c>
      <c r="H143" s="588">
        <v>33233</v>
      </c>
      <c r="I143" s="588">
        <v>27309</v>
      </c>
      <c r="J143" s="555"/>
    </row>
    <row r="144" spans="1:10" s="542" customFormat="1">
      <c r="A144" s="628">
        <v>220</v>
      </c>
      <c r="B144" s="633">
        <v>400</v>
      </c>
      <c r="C144" s="633">
        <v>400</v>
      </c>
      <c r="D144" s="636">
        <v>900</v>
      </c>
      <c r="E144" s="640"/>
      <c r="F144" s="641"/>
      <c r="G144" s="638" t="s">
        <v>3282</v>
      </c>
      <c r="H144" s="588">
        <v>73104</v>
      </c>
      <c r="I144" s="588">
        <v>113736</v>
      </c>
      <c r="J144" s="555"/>
    </row>
    <row r="145" spans="1:10" s="542" customFormat="1">
      <c r="A145" s="628">
        <v>220</v>
      </c>
      <c r="B145" s="633">
        <v>500</v>
      </c>
      <c r="C145" s="633"/>
      <c r="D145" s="657"/>
      <c r="E145" s="657"/>
      <c r="F145" s="658"/>
      <c r="G145" s="635" t="s">
        <v>3283</v>
      </c>
      <c r="H145" s="589"/>
      <c r="I145" s="589"/>
      <c r="J145" s="555"/>
    </row>
    <row r="146" spans="1:10" s="542" customFormat="1">
      <c r="A146" s="628">
        <v>220</v>
      </c>
      <c r="B146" s="633">
        <v>500</v>
      </c>
      <c r="C146" s="636">
        <v>100</v>
      </c>
      <c r="D146" s="640"/>
      <c r="E146" s="640"/>
      <c r="F146" s="641"/>
      <c r="G146" s="597" t="s">
        <v>3284</v>
      </c>
      <c r="H146" s="588"/>
      <c r="I146" s="588"/>
      <c r="J146" s="555" t="s">
        <v>2817</v>
      </c>
    </row>
    <row r="147" spans="1:10" s="542" customFormat="1">
      <c r="A147" s="628">
        <v>220</v>
      </c>
      <c r="B147" s="633">
        <v>500</v>
      </c>
      <c r="C147" s="633">
        <v>200</v>
      </c>
      <c r="D147" s="657"/>
      <c r="E147" s="657"/>
      <c r="F147" s="658"/>
      <c r="G147" s="635" t="s">
        <v>3285</v>
      </c>
      <c r="H147" s="589"/>
      <c r="I147" s="589"/>
      <c r="J147" s="555"/>
    </row>
    <row r="148" spans="1:10" s="542" customFormat="1">
      <c r="A148" s="628">
        <v>220</v>
      </c>
      <c r="B148" s="633">
        <v>500</v>
      </c>
      <c r="C148" s="633">
        <v>200</v>
      </c>
      <c r="D148" s="636">
        <v>100</v>
      </c>
      <c r="E148" s="636"/>
      <c r="F148" s="637"/>
      <c r="G148" s="597" t="s">
        <v>3286</v>
      </c>
      <c r="H148" s="588">
        <v>240751</v>
      </c>
      <c r="I148" s="588">
        <v>731143</v>
      </c>
      <c r="J148" s="555" t="s">
        <v>2821</v>
      </c>
    </row>
    <row r="149" spans="1:10" s="542" customFormat="1">
      <c r="A149" s="628">
        <v>220</v>
      </c>
      <c r="B149" s="633">
        <v>500</v>
      </c>
      <c r="C149" s="633">
        <v>200</v>
      </c>
      <c r="D149" s="636">
        <v>200</v>
      </c>
      <c r="E149" s="636"/>
      <c r="F149" s="637"/>
      <c r="G149" s="597" t="s">
        <v>3287</v>
      </c>
      <c r="H149" s="588"/>
      <c r="I149" s="588"/>
      <c r="J149" s="555" t="s">
        <v>2823</v>
      </c>
    </row>
    <row r="150" spans="1:10" s="542" customFormat="1">
      <c r="A150" s="628">
        <v>220</v>
      </c>
      <c r="B150" s="633">
        <v>500</v>
      </c>
      <c r="C150" s="633">
        <v>200</v>
      </c>
      <c r="D150" s="636">
        <v>300</v>
      </c>
      <c r="E150" s="636"/>
      <c r="F150" s="637"/>
      <c r="G150" s="597" t="s">
        <v>3288</v>
      </c>
      <c r="H150" s="588"/>
      <c r="I150" s="588"/>
      <c r="J150" s="555" t="s">
        <v>2825</v>
      </c>
    </row>
    <row r="151" spans="1:10" s="542" customFormat="1">
      <c r="A151" s="628">
        <v>220</v>
      </c>
      <c r="B151" s="633">
        <v>500</v>
      </c>
      <c r="C151" s="633">
        <v>900</v>
      </c>
      <c r="D151" s="633"/>
      <c r="E151" s="633"/>
      <c r="F151" s="658"/>
      <c r="G151" s="659" t="s">
        <v>3289</v>
      </c>
      <c r="H151" s="589"/>
      <c r="I151" s="589"/>
      <c r="J151" s="555" t="s">
        <v>2827</v>
      </c>
    </row>
    <row r="152" spans="1:10" s="542" customFormat="1">
      <c r="A152" s="628">
        <v>220</v>
      </c>
      <c r="B152" s="633">
        <v>500</v>
      </c>
      <c r="C152" s="633">
        <v>900</v>
      </c>
      <c r="D152" s="636">
        <v>100</v>
      </c>
      <c r="E152" s="640"/>
      <c r="F152" s="641"/>
      <c r="G152" s="638" t="s">
        <v>3290</v>
      </c>
      <c r="H152" s="632">
        <v>559203</v>
      </c>
      <c r="I152" s="632">
        <v>526649</v>
      </c>
      <c r="J152" s="591"/>
    </row>
    <row r="153" spans="1:10" s="542" customFormat="1">
      <c r="A153" s="628">
        <v>220</v>
      </c>
      <c r="B153" s="633">
        <v>500</v>
      </c>
      <c r="C153" s="633">
        <v>900</v>
      </c>
      <c r="D153" s="636">
        <v>900</v>
      </c>
      <c r="E153" s="636"/>
      <c r="F153" s="637"/>
      <c r="G153" s="638" t="s">
        <v>3289</v>
      </c>
      <c r="H153" s="588"/>
      <c r="I153" s="588"/>
      <c r="J153" s="555"/>
    </row>
    <row r="154" spans="1:10" s="542" customFormat="1">
      <c r="A154" s="628">
        <v>220</v>
      </c>
      <c r="B154" s="633">
        <v>500</v>
      </c>
      <c r="C154" s="633">
        <v>950</v>
      </c>
      <c r="D154" s="629"/>
      <c r="E154" s="629"/>
      <c r="F154" s="652"/>
      <c r="G154" s="660" t="s">
        <v>3291</v>
      </c>
      <c r="H154" s="588"/>
      <c r="I154" s="588"/>
      <c r="J154" s="555" t="s">
        <v>2829</v>
      </c>
    </row>
    <row r="155" spans="1:10" s="542" customFormat="1">
      <c r="A155" s="653">
        <v>230</v>
      </c>
      <c r="B155" s="654">
        <v>0</v>
      </c>
      <c r="C155" s="654">
        <v>0</v>
      </c>
      <c r="D155" s="654">
        <v>0</v>
      </c>
      <c r="E155" s="654">
        <v>0</v>
      </c>
      <c r="F155" s="655">
        <v>0</v>
      </c>
      <c r="G155" s="656" t="s">
        <v>2307</v>
      </c>
      <c r="H155" s="647"/>
      <c r="I155" s="647"/>
      <c r="J155" s="579"/>
    </row>
    <row r="156" spans="1:10" s="542" customFormat="1">
      <c r="A156" s="661">
        <v>230</v>
      </c>
      <c r="B156" s="636">
        <v>100</v>
      </c>
      <c r="C156" s="636"/>
      <c r="D156" s="636"/>
      <c r="E156" s="636"/>
      <c r="F156" s="637"/>
      <c r="G156" s="597" t="s">
        <v>3292</v>
      </c>
      <c r="H156" s="588"/>
      <c r="I156" s="588"/>
      <c r="J156" s="555" t="s">
        <v>2833</v>
      </c>
    </row>
    <row r="157" spans="1:10" s="549" customFormat="1">
      <c r="A157" s="661">
        <v>230</v>
      </c>
      <c r="B157" s="636">
        <v>200</v>
      </c>
      <c r="C157" s="636"/>
      <c r="D157" s="636"/>
      <c r="E157" s="636"/>
      <c r="F157" s="637"/>
      <c r="G157" s="597" t="s">
        <v>3293</v>
      </c>
      <c r="H157" s="588"/>
      <c r="I157" s="588"/>
      <c r="J157" s="555" t="s">
        <v>2835</v>
      </c>
    </row>
    <row r="158" spans="1:10" s="542" customFormat="1">
      <c r="A158" s="662">
        <v>230</v>
      </c>
      <c r="B158" s="636">
        <v>300</v>
      </c>
      <c r="C158" s="636"/>
      <c r="D158" s="629"/>
      <c r="E158" s="629"/>
      <c r="F158" s="652"/>
      <c r="G158" s="663" t="s">
        <v>3294</v>
      </c>
      <c r="H158" s="588"/>
      <c r="I158" s="588"/>
      <c r="J158" s="555" t="s">
        <v>2837</v>
      </c>
    </row>
    <row r="159" spans="1:10" s="542" customFormat="1">
      <c r="A159" s="653">
        <v>240</v>
      </c>
      <c r="B159" s="654">
        <v>0</v>
      </c>
      <c r="C159" s="654">
        <v>0</v>
      </c>
      <c r="D159" s="654">
        <v>0</v>
      </c>
      <c r="E159" s="654">
        <v>0</v>
      </c>
      <c r="F159" s="655">
        <v>0</v>
      </c>
      <c r="G159" s="656" t="s">
        <v>3295</v>
      </c>
      <c r="H159" s="647"/>
      <c r="I159" s="647"/>
      <c r="J159" s="579"/>
    </row>
    <row r="160" spans="1:10" s="542" customFormat="1">
      <c r="A160" s="661">
        <v>240</v>
      </c>
      <c r="B160" s="636">
        <v>50</v>
      </c>
      <c r="C160" s="636"/>
      <c r="D160" s="636"/>
      <c r="E160" s="636"/>
      <c r="F160" s="637"/>
      <c r="G160" s="597" t="s">
        <v>3296</v>
      </c>
      <c r="H160" s="588"/>
      <c r="I160" s="588"/>
      <c r="J160" s="555" t="s">
        <v>2841</v>
      </c>
    </row>
    <row r="161" spans="1:10" s="549" customFormat="1">
      <c r="A161" s="661">
        <v>240</v>
      </c>
      <c r="B161" s="633">
        <v>100</v>
      </c>
      <c r="C161" s="664"/>
      <c r="D161" s="633"/>
      <c r="E161" s="633"/>
      <c r="F161" s="634"/>
      <c r="G161" s="635" t="s">
        <v>3297</v>
      </c>
      <c r="H161" s="589"/>
      <c r="I161" s="589"/>
      <c r="J161" s="555" t="s">
        <v>2843</v>
      </c>
    </row>
    <row r="162" spans="1:10" s="542" customFormat="1">
      <c r="A162" s="661">
        <v>240</v>
      </c>
      <c r="B162" s="633">
        <v>100</v>
      </c>
      <c r="C162" s="665">
        <v>100</v>
      </c>
      <c r="D162" s="636"/>
      <c r="E162" s="636"/>
      <c r="F162" s="637"/>
      <c r="G162" s="597" t="s">
        <v>3298</v>
      </c>
      <c r="H162" s="588"/>
      <c r="I162" s="588"/>
      <c r="J162" s="555" t="s">
        <v>2845</v>
      </c>
    </row>
    <row r="163" spans="1:10" s="542" customFormat="1">
      <c r="A163" s="661">
        <v>240</v>
      </c>
      <c r="B163" s="633">
        <v>100</v>
      </c>
      <c r="C163" s="665">
        <v>200</v>
      </c>
      <c r="D163" s="636"/>
      <c r="E163" s="636"/>
      <c r="F163" s="637"/>
      <c r="G163" s="597" t="s">
        <v>3299</v>
      </c>
      <c r="H163" s="588"/>
      <c r="I163" s="588"/>
      <c r="J163" s="555" t="s">
        <v>2847</v>
      </c>
    </row>
    <row r="164" spans="1:10" s="542" customFormat="1">
      <c r="A164" s="661">
        <v>240</v>
      </c>
      <c r="B164" s="633">
        <v>100</v>
      </c>
      <c r="C164" s="665">
        <v>300</v>
      </c>
      <c r="D164" s="636"/>
      <c r="E164" s="636"/>
      <c r="F164" s="637"/>
      <c r="G164" s="597" t="s">
        <v>3300</v>
      </c>
      <c r="H164" s="588"/>
      <c r="I164" s="588"/>
      <c r="J164" s="555" t="s">
        <v>2849</v>
      </c>
    </row>
    <row r="165" spans="1:10" s="542" customFormat="1">
      <c r="A165" s="661">
        <v>240</v>
      </c>
      <c r="B165" s="633">
        <v>100</v>
      </c>
      <c r="C165" s="665">
        <v>400</v>
      </c>
      <c r="D165" s="636"/>
      <c r="E165" s="636"/>
      <c r="F165" s="637"/>
      <c r="G165" s="597" t="s">
        <v>3301</v>
      </c>
      <c r="H165" s="588"/>
      <c r="I165" s="588"/>
      <c r="J165" s="555" t="s">
        <v>2851</v>
      </c>
    </row>
    <row r="166" spans="1:10" s="542" customFormat="1">
      <c r="A166" s="661">
        <v>240</v>
      </c>
      <c r="B166" s="633">
        <v>100</v>
      </c>
      <c r="C166" s="664">
        <v>500</v>
      </c>
      <c r="D166" s="633"/>
      <c r="E166" s="633"/>
      <c r="F166" s="634"/>
      <c r="G166" s="635" t="s">
        <v>3302</v>
      </c>
      <c r="H166" s="589"/>
      <c r="I166" s="589"/>
      <c r="J166" s="555" t="s">
        <v>2853</v>
      </c>
    </row>
    <row r="167" spans="1:10" s="542" customFormat="1">
      <c r="A167" s="661">
        <v>240</v>
      </c>
      <c r="B167" s="633">
        <v>100</v>
      </c>
      <c r="C167" s="664">
        <v>500</v>
      </c>
      <c r="D167" s="636">
        <v>100</v>
      </c>
      <c r="E167" s="636"/>
      <c r="F167" s="637"/>
      <c r="G167" s="638" t="s">
        <v>3303</v>
      </c>
      <c r="H167" s="588"/>
      <c r="I167" s="588"/>
      <c r="J167" s="555"/>
    </row>
    <row r="168" spans="1:10" s="542" customFormat="1">
      <c r="A168" s="661">
        <v>240</v>
      </c>
      <c r="B168" s="633">
        <v>100</v>
      </c>
      <c r="C168" s="664">
        <v>500</v>
      </c>
      <c r="D168" s="636">
        <v>200</v>
      </c>
      <c r="E168" s="636"/>
      <c r="F168" s="637"/>
      <c r="G168" s="638" t="s">
        <v>3302</v>
      </c>
      <c r="H168" s="588"/>
      <c r="I168" s="588"/>
      <c r="J168" s="555"/>
    </row>
    <row r="169" spans="1:10" s="542" customFormat="1">
      <c r="A169" s="661">
        <v>240</v>
      </c>
      <c r="B169" s="633">
        <v>100</v>
      </c>
      <c r="C169" s="664">
        <v>500</v>
      </c>
      <c r="D169" s="636">
        <v>800</v>
      </c>
      <c r="E169" s="636"/>
      <c r="F169" s="637"/>
      <c r="G169" s="638" t="s">
        <v>3304</v>
      </c>
      <c r="H169" s="588"/>
      <c r="I169" s="588"/>
      <c r="J169" s="555"/>
    </row>
    <row r="170" spans="1:10" s="542" customFormat="1">
      <c r="A170" s="661">
        <v>240</v>
      </c>
      <c r="B170" s="633">
        <v>100</v>
      </c>
      <c r="C170" s="664">
        <v>500</v>
      </c>
      <c r="D170" s="636">
        <v>900</v>
      </c>
      <c r="E170" s="636"/>
      <c r="F170" s="637"/>
      <c r="G170" s="638" t="s">
        <v>3305</v>
      </c>
      <c r="H170" s="588"/>
      <c r="I170" s="588"/>
      <c r="J170" s="555"/>
    </row>
    <row r="171" spans="1:10" s="542" customFormat="1">
      <c r="A171" s="661">
        <v>240</v>
      </c>
      <c r="B171" s="633">
        <v>150</v>
      </c>
      <c r="C171" s="664"/>
      <c r="D171" s="633"/>
      <c r="E171" s="633"/>
      <c r="F171" s="634"/>
      <c r="G171" s="635" t="s">
        <v>3306</v>
      </c>
      <c r="H171" s="589"/>
      <c r="I171" s="589"/>
      <c r="J171" s="555"/>
    </row>
    <row r="172" spans="1:10" s="542" customFormat="1">
      <c r="A172" s="661">
        <v>240</v>
      </c>
      <c r="B172" s="633">
        <v>150</v>
      </c>
      <c r="C172" s="665">
        <v>150</v>
      </c>
      <c r="D172" s="636"/>
      <c r="E172" s="636"/>
      <c r="F172" s="637"/>
      <c r="G172" s="597" t="s">
        <v>3307</v>
      </c>
      <c r="H172" s="588">
        <v>137866</v>
      </c>
      <c r="I172" s="588">
        <v>137866</v>
      </c>
      <c r="J172" s="555" t="s">
        <v>2859</v>
      </c>
    </row>
    <row r="173" spans="1:10" s="542" customFormat="1">
      <c r="A173" s="661">
        <v>240</v>
      </c>
      <c r="B173" s="633">
        <v>150</v>
      </c>
      <c r="C173" s="665">
        <v>100</v>
      </c>
      <c r="D173" s="636"/>
      <c r="E173" s="636"/>
      <c r="F173" s="637"/>
      <c r="G173" s="597" t="s">
        <v>3308</v>
      </c>
      <c r="H173" s="588"/>
      <c r="I173" s="588"/>
      <c r="J173" s="555" t="s">
        <v>2857</v>
      </c>
    </row>
    <row r="174" spans="1:10" s="542" customFormat="1" ht="25.5">
      <c r="A174" s="661">
        <v>240</v>
      </c>
      <c r="B174" s="633">
        <v>150</v>
      </c>
      <c r="C174" s="665">
        <v>200</v>
      </c>
      <c r="D174" s="636"/>
      <c r="E174" s="636"/>
      <c r="F174" s="637"/>
      <c r="G174" s="597" t="s">
        <v>3309</v>
      </c>
      <c r="H174" s="588"/>
      <c r="I174" s="588"/>
      <c r="J174" s="555" t="s">
        <v>2861</v>
      </c>
    </row>
    <row r="175" spans="1:10" s="542" customFormat="1" ht="25.5">
      <c r="A175" s="661">
        <v>240</v>
      </c>
      <c r="B175" s="633">
        <v>150</v>
      </c>
      <c r="C175" s="665">
        <v>300</v>
      </c>
      <c r="D175" s="636"/>
      <c r="E175" s="636"/>
      <c r="F175" s="637"/>
      <c r="G175" s="597" t="s">
        <v>3310</v>
      </c>
      <c r="H175" s="588">
        <v>407108</v>
      </c>
      <c r="I175" s="588">
        <v>407108</v>
      </c>
      <c r="J175" s="555" t="s">
        <v>2863</v>
      </c>
    </row>
    <row r="176" spans="1:10" s="542" customFormat="1" ht="25.5">
      <c r="A176" s="661">
        <v>240</v>
      </c>
      <c r="B176" s="633">
        <v>150</v>
      </c>
      <c r="C176" s="665">
        <v>350</v>
      </c>
      <c r="D176" s="636"/>
      <c r="E176" s="636"/>
      <c r="F176" s="637"/>
      <c r="G176" s="597" t="s">
        <v>3311</v>
      </c>
      <c r="H176" s="588"/>
      <c r="I176" s="588"/>
      <c r="J176" s="555" t="s">
        <v>2865</v>
      </c>
    </row>
    <row r="177" spans="1:10" s="542" customFormat="1">
      <c r="A177" s="661">
        <v>240</v>
      </c>
      <c r="B177" s="633">
        <v>150</v>
      </c>
      <c r="C177" s="665">
        <v>400</v>
      </c>
      <c r="D177" s="636"/>
      <c r="E177" s="636"/>
      <c r="F177" s="637"/>
      <c r="G177" s="597" t="s">
        <v>3312</v>
      </c>
      <c r="H177" s="588"/>
      <c r="I177" s="588"/>
      <c r="J177" s="555" t="s">
        <v>2867</v>
      </c>
    </row>
    <row r="178" spans="1:10" s="542" customFormat="1" ht="38.25">
      <c r="A178" s="661">
        <v>240</v>
      </c>
      <c r="B178" s="633">
        <v>150</v>
      </c>
      <c r="C178" s="665">
        <v>410</v>
      </c>
      <c r="D178" s="636"/>
      <c r="E178" s="636"/>
      <c r="F178" s="637"/>
      <c r="G178" s="597" t="s">
        <v>3313</v>
      </c>
      <c r="H178" s="588"/>
      <c r="I178" s="588"/>
      <c r="J178" s="555" t="s">
        <v>2869</v>
      </c>
    </row>
    <row r="179" spans="1:10" s="542" customFormat="1">
      <c r="A179" s="661">
        <v>240</v>
      </c>
      <c r="B179" s="633">
        <v>150</v>
      </c>
      <c r="C179" s="665">
        <v>420</v>
      </c>
      <c r="D179" s="636"/>
      <c r="E179" s="636"/>
      <c r="F179" s="637"/>
      <c r="G179" s="597" t="s">
        <v>3314</v>
      </c>
      <c r="H179" s="588"/>
      <c r="I179" s="588"/>
      <c r="J179" s="555" t="s">
        <v>2871</v>
      </c>
    </row>
    <row r="180" spans="1:10" s="542" customFormat="1">
      <c r="A180" s="661">
        <v>240</v>
      </c>
      <c r="B180" s="633">
        <v>150</v>
      </c>
      <c r="C180" s="665">
        <v>430</v>
      </c>
      <c r="D180" s="636"/>
      <c r="E180" s="636"/>
      <c r="F180" s="637"/>
      <c r="G180" s="597" t="s">
        <v>3315</v>
      </c>
      <c r="H180" s="588"/>
      <c r="I180" s="588"/>
      <c r="J180" s="555" t="s">
        <v>2873</v>
      </c>
    </row>
    <row r="181" spans="1:10" s="542" customFormat="1">
      <c r="A181" s="661">
        <v>240</v>
      </c>
      <c r="B181" s="633">
        <v>150</v>
      </c>
      <c r="C181" s="664">
        <v>500</v>
      </c>
      <c r="D181" s="633"/>
      <c r="E181" s="633"/>
      <c r="F181" s="634"/>
      <c r="G181" s="597" t="s">
        <v>3316</v>
      </c>
      <c r="H181" s="589"/>
      <c r="I181" s="589"/>
      <c r="J181" s="555" t="s">
        <v>2875</v>
      </c>
    </row>
    <row r="182" spans="1:10" s="542" customFormat="1">
      <c r="A182" s="661">
        <v>240</v>
      </c>
      <c r="B182" s="633">
        <v>150</v>
      </c>
      <c r="C182" s="664">
        <v>500</v>
      </c>
      <c r="D182" s="636">
        <v>100</v>
      </c>
      <c r="E182" s="636"/>
      <c r="F182" s="637"/>
      <c r="G182" s="638" t="s">
        <v>3317</v>
      </c>
      <c r="H182" s="588"/>
      <c r="I182" s="588"/>
      <c r="J182" s="555"/>
    </row>
    <row r="183" spans="1:10" s="542" customFormat="1" ht="25.5">
      <c r="A183" s="661">
        <v>240</v>
      </c>
      <c r="B183" s="633">
        <v>150</v>
      </c>
      <c r="C183" s="664">
        <v>500</v>
      </c>
      <c r="D183" s="636">
        <v>200</v>
      </c>
      <c r="E183" s="636"/>
      <c r="F183" s="637"/>
      <c r="G183" s="638" t="s">
        <v>3318</v>
      </c>
      <c r="H183" s="588"/>
      <c r="I183" s="588"/>
      <c r="J183" s="555"/>
    </row>
    <row r="184" spans="1:10" s="542" customFormat="1">
      <c r="A184" s="661">
        <v>240</v>
      </c>
      <c r="B184" s="633">
        <v>150</v>
      </c>
      <c r="C184" s="664">
        <v>500</v>
      </c>
      <c r="D184" s="636">
        <v>300</v>
      </c>
      <c r="E184" s="636"/>
      <c r="F184" s="637"/>
      <c r="G184" s="638" t="s">
        <v>3316</v>
      </c>
      <c r="H184" s="588">
        <v>16851</v>
      </c>
      <c r="I184" s="588">
        <v>16851</v>
      </c>
      <c r="J184" s="555"/>
    </row>
    <row r="185" spans="1:10" s="542" customFormat="1">
      <c r="A185" s="661">
        <v>240</v>
      </c>
      <c r="B185" s="633">
        <v>150</v>
      </c>
      <c r="C185" s="664">
        <v>500</v>
      </c>
      <c r="D185" s="636">
        <v>800</v>
      </c>
      <c r="E185" s="636"/>
      <c r="F185" s="637"/>
      <c r="G185" s="638" t="s">
        <v>3304</v>
      </c>
      <c r="H185" s="588">
        <v>27</v>
      </c>
      <c r="I185" s="588">
        <v>27</v>
      </c>
      <c r="J185" s="555"/>
    </row>
    <row r="186" spans="1:10" s="542" customFormat="1">
      <c r="A186" s="661">
        <v>240</v>
      </c>
      <c r="B186" s="633">
        <v>150</v>
      </c>
      <c r="C186" s="664">
        <v>500</v>
      </c>
      <c r="D186" s="636">
        <v>900</v>
      </c>
      <c r="E186" s="636"/>
      <c r="F186" s="637"/>
      <c r="G186" s="638" t="s">
        <v>3305</v>
      </c>
      <c r="H186" s="588"/>
      <c r="I186" s="588"/>
      <c r="J186" s="555"/>
    </row>
    <row r="187" spans="1:10" s="542" customFormat="1">
      <c r="A187" s="661">
        <v>240</v>
      </c>
      <c r="B187" s="633">
        <v>200</v>
      </c>
      <c r="C187" s="633"/>
      <c r="D187" s="633"/>
      <c r="E187" s="633"/>
      <c r="F187" s="634"/>
      <c r="G187" s="635" t="s">
        <v>3319</v>
      </c>
      <c r="H187" s="589"/>
      <c r="I187" s="589"/>
      <c r="J187" s="555" t="s">
        <v>2877</v>
      </c>
    </row>
    <row r="188" spans="1:10" s="542" customFormat="1">
      <c r="A188" s="661">
        <v>240</v>
      </c>
      <c r="B188" s="633">
        <v>200</v>
      </c>
      <c r="C188" s="636">
        <v>100</v>
      </c>
      <c r="D188" s="636"/>
      <c r="E188" s="636"/>
      <c r="F188" s="637"/>
      <c r="G188" s="638" t="s">
        <v>3320</v>
      </c>
      <c r="H188" s="588"/>
      <c r="I188" s="588"/>
      <c r="J188" s="555"/>
    </row>
    <row r="189" spans="1:10" s="542" customFormat="1">
      <c r="A189" s="661">
        <v>240</v>
      </c>
      <c r="B189" s="633">
        <v>200</v>
      </c>
      <c r="C189" s="636">
        <v>200</v>
      </c>
      <c r="D189" s="636"/>
      <c r="E189" s="636"/>
      <c r="F189" s="637"/>
      <c r="G189" s="638" t="s">
        <v>3321</v>
      </c>
      <c r="H189" s="588"/>
      <c r="I189" s="588"/>
      <c r="J189" s="555"/>
    </row>
    <row r="190" spans="1:10" s="542" customFormat="1">
      <c r="A190" s="661">
        <v>240</v>
      </c>
      <c r="B190" s="633">
        <v>200</v>
      </c>
      <c r="C190" s="636">
        <v>800</v>
      </c>
      <c r="D190" s="636"/>
      <c r="E190" s="636"/>
      <c r="F190" s="637"/>
      <c r="G190" s="638" t="s">
        <v>3304</v>
      </c>
      <c r="H190" s="588">
        <v>1626</v>
      </c>
      <c r="I190" s="588"/>
      <c r="J190" s="555"/>
    </row>
    <row r="191" spans="1:10" s="542" customFormat="1">
      <c r="A191" s="661">
        <v>240</v>
      </c>
      <c r="B191" s="633">
        <v>200</v>
      </c>
      <c r="C191" s="636">
        <v>900</v>
      </c>
      <c r="D191" s="636"/>
      <c r="E191" s="636"/>
      <c r="F191" s="637"/>
      <c r="G191" s="638" t="s">
        <v>3305</v>
      </c>
      <c r="H191" s="588"/>
      <c r="I191" s="588"/>
      <c r="J191" s="555"/>
    </row>
    <row r="192" spans="1:10" s="542" customFormat="1">
      <c r="A192" s="661">
        <v>240</v>
      </c>
      <c r="B192" s="633">
        <v>250</v>
      </c>
      <c r="C192" s="633"/>
      <c r="D192" s="633"/>
      <c r="E192" s="633"/>
      <c r="F192" s="634"/>
      <c r="G192" s="635" t="s">
        <v>3322</v>
      </c>
      <c r="H192" s="589"/>
      <c r="I192" s="589"/>
      <c r="J192" s="555" t="s">
        <v>2879</v>
      </c>
    </row>
    <row r="193" spans="1:10" s="542" customFormat="1">
      <c r="A193" s="661">
        <v>240</v>
      </c>
      <c r="B193" s="633">
        <v>250</v>
      </c>
      <c r="C193" s="633">
        <v>100</v>
      </c>
      <c r="D193" s="633"/>
      <c r="E193" s="633"/>
      <c r="F193" s="634"/>
      <c r="G193" s="635" t="s">
        <v>3323</v>
      </c>
      <c r="H193" s="589"/>
      <c r="I193" s="589"/>
      <c r="J193" s="555" t="s">
        <v>2881</v>
      </c>
    </row>
    <row r="194" spans="1:10" s="542" customFormat="1">
      <c r="A194" s="661">
        <v>240</v>
      </c>
      <c r="B194" s="633">
        <v>250</v>
      </c>
      <c r="C194" s="633">
        <v>100</v>
      </c>
      <c r="D194" s="636">
        <v>100</v>
      </c>
      <c r="E194" s="636"/>
      <c r="F194" s="637"/>
      <c r="G194" s="597" t="s">
        <v>3324</v>
      </c>
      <c r="H194" s="588"/>
      <c r="I194" s="588"/>
      <c r="J194" s="555" t="s">
        <v>2883</v>
      </c>
    </row>
    <row r="195" spans="1:10" s="542" customFormat="1" ht="25.5">
      <c r="A195" s="661">
        <v>240</v>
      </c>
      <c r="B195" s="633">
        <v>250</v>
      </c>
      <c r="C195" s="633">
        <v>100</v>
      </c>
      <c r="D195" s="636">
        <v>200</v>
      </c>
      <c r="E195" s="636"/>
      <c r="F195" s="637"/>
      <c r="G195" s="597" t="s">
        <v>3325</v>
      </c>
      <c r="H195" s="588"/>
      <c r="I195" s="588"/>
      <c r="J195" s="555" t="s">
        <v>2885</v>
      </c>
    </row>
    <row r="196" spans="1:10" s="542" customFormat="1" ht="25.5">
      <c r="A196" s="661">
        <v>240</v>
      </c>
      <c r="B196" s="633">
        <v>250</v>
      </c>
      <c r="C196" s="633">
        <v>100</v>
      </c>
      <c r="D196" s="636">
        <v>300</v>
      </c>
      <c r="E196" s="636"/>
      <c r="F196" s="637"/>
      <c r="G196" s="597" t="s">
        <v>3326</v>
      </c>
      <c r="H196" s="588"/>
      <c r="I196" s="588"/>
      <c r="J196" s="555" t="s">
        <v>2887</v>
      </c>
    </row>
    <row r="197" spans="1:10" s="542" customFormat="1" ht="25.5">
      <c r="A197" s="661">
        <v>240</v>
      </c>
      <c r="B197" s="633">
        <v>250</v>
      </c>
      <c r="C197" s="633">
        <v>100</v>
      </c>
      <c r="D197" s="636">
        <v>400</v>
      </c>
      <c r="E197" s="636"/>
      <c r="F197" s="637"/>
      <c r="G197" s="597" t="s">
        <v>3327</v>
      </c>
      <c r="H197" s="588"/>
      <c r="I197" s="588"/>
      <c r="J197" s="555" t="s">
        <v>2889</v>
      </c>
    </row>
    <row r="198" spans="1:10" s="542" customFormat="1" ht="25.5">
      <c r="A198" s="661">
        <v>240</v>
      </c>
      <c r="B198" s="633">
        <v>250</v>
      </c>
      <c r="C198" s="633">
        <v>100</v>
      </c>
      <c r="D198" s="633">
        <v>500</v>
      </c>
      <c r="E198" s="633"/>
      <c r="F198" s="634"/>
      <c r="G198" s="635" t="s">
        <v>3328</v>
      </c>
      <c r="H198" s="589"/>
      <c r="I198" s="589"/>
      <c r="J198" s="555" t="s">
        <v>2891</v>
      </c>
    </row>
    <row r="199" spans="1:10" s="542" customFormat="1" ht="25.5">
      <c r="A199" s="661">
        <v>240</v>
      </c>
      <c r="B199" s="633">
        <v>250</v>
      </c>
      <c r="C199" s="633">
        <v>100</v>
      </c>
      <c r="D199" s="633">
        <v>500</v>
      </c>
      <c r="E199" s="636">
        <v>10</v>
      </c>
      <c r="F199" s="637"/>
      <c r="G199" s="638" t="s">
        <v>3328</v>
      </c>
      <c r="H199" s="588">
        <v>1072018</v>
      </c>
      <c r="I199" s="588">
        <v>1611337</v>
      </c>
      <c r="J199" s="555"/>
    </row>
    <row r="200" spans="1:10" s="542" customFormat="1">
      <c r="A200" s="661">
        <v>240</v>
      </c>
      <c r="B200" s="633">
        <v>250</v>
      </c>
      <c r="C200" s="633">
        <v>100</v>
      </c>
      <c r="D200" s="633">
        <v>500</v>
      </c>
      <c r="E200" s="636">
        <v>80</v>
      </c>
      <c r="F200" s="637"/>
      <c r="G200" s="638" t="s">
        <v>3304</v>
      </c>
      <c r="H200" s="588">
        <v>117466</v>
      </c>
      <c r="I200" s="588">
        <v>193615</v>
      </c>
      <c r="J200" s="555"/>
    </row>
    <row r="201" spans="1:10" s="542" customFormat="1">
      <c r="A201" s="661">
        <v>240</v>
      </c>
      <c r="B201" s="633">
        <v>250</v>
      </c>
      <c r="C201" s="633">
        <v>100</v>
      </c>
      <c r="D201" s="633">
        <v>500</v>
      </c>
      <c r="E201" s="636">
        <v>90</v>
      </c>
      <c r="F201" s="637"/>
      <c r="G201" s="638" t="s">
        <v>3305</v>
      </c>
      <c r="H201" s="588"/>
      <c r="I201" s="588"/>
      <c r="J201" s="555"/>
    </row>
    <row r="202" spans="1:10" s="542" customFormat="1">
      <c r="A202" s="661">
        <v>240</v>
      </c>
      <c r="B202" s="633">
        <v>250</v>
      </c>
      <c r="C202" s="633">
        <v>100</v>
      </c>
      <c r="D202" s="633">
        <v>600</v>
      </c>
      <c r="E202" s="633"/>
      <c r="F202" s="634"/>
      <c r="G202" s="635" t="s">
        <v>3329</v>
      </c>
      <c r="H202" s="589"/>
      <c r="I202" s="589"/>
      <c r="J202" s="555" t="s">
        <v>2893</v>
      </c>
    </row>
    <row r="203" spans="1:10" s="542" customFormat="1">
      <c r="A203" s="661">
        <v>240</v>
      </c>
      <c r="B203" s="633">
        <v>250</v>
      </c>
      <c r="C203" s="633">
        <v>100</v>
      </c>
      <c r="D203" s="633">
        <v>600</v>
      </c>
      <c r="E203" s="636">
        <v>10</v>
      </c>
      <c r="F203" s="637"/>
      <c r="G203" s="638" t="s">
        <v>3330</v>
      </c>
      <c r="H203" s="588">
        <v>1470678</v>
      </c>
      <c r="I203" s="588">
        <v>1797794</v>
      </c>
      <c r="J203" s="555"/>
    </row>
    <row r="204" spans="1:10" s="542" customFormat="1">
      <c r="A204" s="661">
        <v>240</v>
      </c>
      <c r="B204" s="633">
        <v>250</v>
      </c>
      <c r="C204" s="633">
        <v>100</v>
      </c>
      <c r="D204" s="633">
        <v>600</v>
      </c>
      <c r="E204" s="636">
        <v>80</v>
      </c>
      <c r="F204" s="637"/>
      <c r="G204" s="638" t="s">
        <v>3304</v>
      </c>
      <c r="H204" s="588">
        <v>312423</v>
      </c>
      <c r="I204" s="588">
        <v>379133</v>
      </c>
      <c r="J204" s="555"/>
    </row>
    <row r="205" spans="1:10" s="542" customFormat="1">
      <c r="A205" s="661">
        <v>240</v>
      </c>
      <c r="B205" s="633">
        <v>250</v>
      </c>
      <c r="C205" s="633">
        <v>100</v>
      </c>
      <c r="D205" s="633">
        <v>600</v>
      </c>
      <c r="E205" s="636">
        <v>90</v>
      </c>
      <c r="F205" s="637"/>
      <c r="G205" s="638" t="s">
        <v>3305</v>
      </c>
      <c r="H205" s="588">
        <v>677</v>
      </c>
      <c r="I205" s="588"/>
      <c r="J205" s="555"/>
    </row>
    <row r="206" spans="1:10" s="542" customFormat="1" ht="25.5">
      <c r="A206" s="661">
        <v>240</v>
      </c>
      <c r="B206" s="633">
        <v>250</v>
      </c>
      <c r="C206" s="633">
        <v>100</v>
      </c>
      <c r="D206" s="633">
        <v>700</v>
      </c>
      <c r="E206" s="636"/>
      <c r="F206" s="637"/>
      <c r="G206" s="638" t="s">
        <v>3331</v>
      </c>
      <c r="H206" s="588"/>
      <c r="I206" s="588"/>
      <c r="J206" s="555" t="s">
        <v>2895</v>
      </c>
    </row>
    <row r="207" spans="1:10" s="542" customFormat="1" ht="25.5">
      <c r="A207" s="661">
        <v>240</v>
      </c>
      <c r="B207" s="633">
        <v>250</v>
      </c>
      <c r="C207" s="633">
        <v>100</v>
      </c>
      <c r="D207" s="633">
        <v>800</v>
      </c>
      <c r="E207" s="636"/>
      <c r="F207" s="637"/>
      <c r="G207" s="638" t="s">
        <v>3332</v>
      </c>
      <c r="H207" s="588"/>
      <c r="I207" s="588"/>
      <c r="J207" s="555" t="s">
        <v>2897</v>
      </c>
    </row>
    <row r="208" spans="1:10" s="542" customFormat="1" ht="25.5">
      <c r="A208" s="661">
        <v>240</v>
      </c>
      <c r="B208" s="633">
        <v>250</v>
      </c>
      <c r="C208" s="633">
        <v>100</v>
      </c>
      <c r="D208" s="633">
        <v>900</v>
      </c>
      <c r="E208" s="636"/>
      <c r="F208" s="637"/>
      <c r="G208" s="638" t="s">
        <v>3333</v>
      </c>
      <c r="H208" s="588"/>
      <c r="I208" s="588"/>
      <c r="J208" s="555" t="s">
        <v>2899</v>
      </c>
    </row>
    <row r="209" spans="1:10" s="542" customFormat="1">
      <c r="A209" s="661">
        <v>240</v>
      </c>
      <c r="B209" s="633">
        <v>250</v>
      </c>
      <c r="C209" s="633">
        <v>200</v>
      </c>
      <c r="D209" s="633"/>
      <c r="E209" s="633"/>
      <c r="F209" s="634"/>
      <c r="G209" s="635" t="s">
        <v>3334</v>
      </c>
      <c r="H209" s="589"/>
      <c r="I209" s="589"/>
      <c r="J209" s="555" t="s">
        <v>2901</v>
      </c>
    </row>
    <row r="210" spans="1:10" s="542" customFormat="1">
      <c r="A210" s="661">
        <v>240</v>
      </c>
      <c r="B210" s="633">
        <v>250</v>
      </c>
      <c r="C210" s="633">
        <v>200</v>
      </c>
      <c r="D210" s="636">
        <v>100</v>
      </c>
      <c r="E210" s="636"/>
      <c r="F210" s="637"/>
      <c r="G210" s="638" t="s">
        <v>3335</v>
      </c>
      <c r="H210" s="588">
        <v>126399</v>
      </c>
      <c r="I210" s="588">
        <v>88445</v>
      </c>
      <c r="J210" s="555"/>
    </row>
    <row r="211" spans="1:10" s="542" customFormat="1">
      <c r="A211" s="661">
        <v>240</v>
      </c>
      <c r="B211" s="633">
        <v>250</v>
      </c>
      <c r="C211" s="633">
        <v>200</v>
      </c>
      <c r="D211" s="636">
        <v>800</v>
      </c>
      <c r="E211" s="636"/>
      <c r="F211" s="637"/>
      <c r="G211" s="638" t="s">
        <v>3304</v>
      </c>
      <c r="H211" s="588">
        <v>56254</v>
      </c>
      <c r="I211" s="588">
        <v>103822</v>
      </c>
      <c r="J211" s="555"/>
    </row>
    <row r="212" spans="1:10" s="542" customFormat="1">
      <c r="A212" s="661">
        <v>240</v>
      </c>
      <c r="B212" s="633">
        <v>250</v>
      </c>
      <c r="C212" s="633">
        <v>200</v>
      </c>
      <c r="D212" s="636">
        <v>900</v>
      </c>
      <c r="E212" s="636"/>
      <c r="F212" s="637"/>
      <c r="G212" s="638" t="s">
        <v>3305</v>
      </c>
      <c r="H212" s="588">
        <v>-643</v>
      </c>
      <c r="I212" s="588"/>
      <c r="J212" s="555"/>
    </row>
    <row r="213" spans="1:10" s="542" customFormat="1" ht="25.5">
      <c r="A213" s="661">
        <v>240</v>
      </c>
      <c r="B213" s="633">
        <v>250</v>
      </c>
      <c r="C213" s="633">
        <v>300</v>
      </c>
      <c r="D213" s="633"/>
      <c r="E213" s="633"/>
      <c r="F213" s="634"/>
      <c r="G213" s="635" t="s">
        <v>3336</v>
      </c>
      <c r="H213" s="589"/>
      <c r="I213" s="589"/>
      <c r="J213" s="555" t="s">
        <v>2903</v>
      </c>
    </row>
    <row r="214" spans="1:10" s="542" customFormat="1" ht="25.5">
      <c r="A214" s="661">
        <v>240</v>
      </c>
      <c r="B214" s="633">
        <v>250</v>
      </c>
      <c r="C214" s="633">
        <v>300</v>
      </c>
      <c r="D214" s="636">
        <v>100</v>
      </c>
      <c r="E214" s="636"/>
      <c r="F214" s="637"/>
      <c r="G214" s="638" t="s">
        <v>3337</v>
      </c>
      <c r="H214" s="588"/>
      <c r="I214" s="588"/>
      <c r="J214" s="555" t="s">
        <v>2905</v>
      </c>
    </row>
    <row r="215" spans="1:10" s="542" customFormat="1" ht="25.5">
      <c r="A215" s="661">
        <v>240</v>
      </c>
      <c r="B215" s="633">
        <v>250</v>
      </c>
      <c r="C215" s="633">
        <v>300</v>
      </c>
      <c r="D215" s="636">
        <v>200</v>
      </c>
      <c r="E215" s="636"/>
      <c r="F215" s="637"/>
      <c r="G215" s="638" t="s">
        <v>3338</v>
      </c>
      <c r="H215" s="588"/>
      <c r="I215" s="588"/>
      <c r="J215" s="555" t="s">
        <v>2907</v>
      </c>
    </row>
    <row r="216" spans="1:10" s="542" customFormat="1" ht="25.5">
      <c r="A216" s="661">
        <v>240</v>
      </c>
      <c r="B216" s="633">
        <v>250</v>
      </c>
      <c r="C216" s="633">
        <v>300</v>
      </c>
      <c r="D216" s="636">
        <v>300</v>
      </c>
      <c r="E216" s="636"/>
      <c r="F216" s="637"/>
      <c r="G216" s="638" t="s">
        <v>3339</v>
      </c>
      <c r="H216" s="588"/>
      <c r="I216" s="588"/>
      <c r="J216" s="555" t="s">
        <v>2909</v>
      </c>
    </row>
    <row r="217" spans="1:10" s="542" customFormat="1" ht="38.25">
      <c r="A217" s="661">
        <v>240</v>
      </c>
      <c r="B217" s="633">
        <v>250</v>
      </c>
      <c r="C217" s="633">
        <v>300</v>
      </c>
      <c r="D217" s="636">
        <v>400</v>
      </c>
      <c r="E217" s="636"/>
      <c r="F217" s="637"/>
      <c r="G217" s="638" t="s">
        <v>3340</v>
      </c>
      <c r="H217" s="588"/>
      <c r="I217" s="588"/>
      <c r="J217" s="555" t="s">
        <v>2911</v>
      </c>
    </row>
    <row r="218" spans="1:10" s="542" customFormat="1" ht="25.5">
      <c r="A218" s="661">
        <v>240</v>
      </c>
      <c r="B218" s="633">
        <v>250</v>
      </c>
      <c r="C218" s="633">
        <v>300</v>
      </c>
      <c r="D218" s="636">
        <v>500</v>
      </c>
      <c r="E218" s="636"/>
      <c r="F218" s="637"/>
      <c r="G218" s="638" t="s">
        <v>3341</v>
      </c>
      <c r="H218" s="588"/>
      <c r="I218" s="588"/>
      <c r="J218" s="555" t="s">
        <v>2913</v>
      </c>
    </row>
    <row r="219" spans="1:10" s="542" customFormat="1">
      <c r="A219" s="661">
        <v>240</v>
      </c>
      <c r="B219" s="633">
        <v>300</v>
      </c>
      <c r="C219" s="633"/>
      <c r="D219" s="633"/>
      <c r="E219" s="633"/>
      <c r="F219" s="634"/>
      <c r="G219" s="635" t="s">
        <v>3342</v>
      </c>
      <c r="H219" s="589"/>
      <c r="I219" s="589"/>
      <c r="J219" s="555"/>
    </row>
    <row r="220" spans="1:10" s="542" customFormat="1">
      <c r="A220" s="661">
        <v>240</v>
      </c>
      <c r="B220" s="633">
        <v>300</v>
      </c>
      <c r="C220" s="636">
        <v>100</v>
      </c>
      <c r="D220" s="636"/>
      <c r="E220" s="636"/>
      <c r="F220" s="637"/>
      <c r="G220" s="597" t="s">
        <v>3343</v>
      </c>
      <c r="H220" s="588"/>
      <c r="I220" s="588">
        <v>688206</v>
      </c>
      <c r="J220" s="555" t="s">
        <v>2917</v>
      </c>
    </row>
    <row r="221" spans="1:10" s="542" customFormat="1">
      <c r="A221" s="661">
        <v>240</v>
      </c>
      <c r="B221" s="633">
        <v>300</v>
      </c>
      <c r="C221" s="636">
        <v>200</v>
      </c>
      <c r="D221" s="636"/>
      <c r="E221" s="636"/>
      <c r="F221" s="637"/>
      <c r="G221" s="597" t="s">
        <v>3344</v>
      </c>
      <c r="H221" s="588"/>
      <c r="I221" s="588"/>
      <c r="J221" s="555" t="s">
        <v>2919</v>
      </c>
    </row>
    <row r="222" spans="1:10" s="542" customFormat="1">
      <c r="A222" s="661">
        <v>240</v>
      </c>
      <c r="B222" s="633">
        <v>300</v>
      </c>
      <c r="C222" s="633">
        <v>300</v>
      </c>
      <c r="D222" s="633"/>
      <c r="E222" s="633"/>
      <c r="F222" s="634"/>
      <c r="G222" s="635" t="s">
        <v>3345</v>
      </c>
      <c r="H222" s="589"/>
      <c r="I222" s="589"/>
      <c r="J222" s="555" t="s">
        <v>2921</v>
      </c>
    </row>
    <row r="223" spans="1:10" s="542" customFormat="1">
      <c r="A223" s="661">
        <v>240</v>
      </c>
      <c r="B223" s="633">
        <v>300</v>
      </c>
      <c r="C223" s="633">
        <v>300</v>
      </c>
      <c r="D223" s="636">
        <v>100</v>
      </c>
      <c r="E223" s="636"/>
      <c r="F223" s="637"/>
      <c r="G223" s="638" t="s">
        <v>3345</v>
      </c>
      <c r="H223" s="588"/>
      <c r="I223" s="588"/>
      <c r="J223" s="555"/>
    </row>
    <row r="224" spans="1:10" s="542" customFormat="1">
      <c r="A224" s="661">
        <v>240</v>
      </c>
      <c r="B224" s="633">
        <v>300</v>
      </c>
      <c r="C224" s="633">
        <v>300</v>
      </c>
      <c r="D224" s="636">
        <v>800</v>
      </c>
      <c r="E224" s="636"/>
      <c r="F224" s="637"/>
      <c r="G224" s="638" t="s">
        <v>3304</v>
      </c>
      <c r="H224" s="588">
        <v>77</v>
      </c>
      <c r="I224" s="588">
        <v>124987</v>
      </c>
      <c r="J224" s="555"/>
    </row>
    <row r="225" spans="1:11" s="542" customFormat="1">
      <c r="A225" s="661">
        <v>240</v>
      </c>
      <c r="B225" s="633">
        <v>300</v>
      </c>
      <c r="C225" s="633">
        <v>300</v>
      </c>
      <c r="D225" s="636">
        <v>900</v>
      </c>
      <c r="E225" s="636"/>
      <c r="F225" s="637"/>
      <c r="G225" s="638" t="s">
        <v>3305</v>
      </c>
      <c r="H225" s="588"/>
      <c r="I225" s="588"/>
      <c r="J225" s="555"/>
    </row>
    <row r="226" spans="1:11" s="542" customFormat="1">
      <c r="A226" s="661">
        <v>240</v>
      </c>
      <c r="B226" s="633">
        <v>350</v>
      </c>
      <c r="C226" s="633"/>
      <c r="D226" s="633"/>
      <c r="E226" s="633"/>
      <c r="F226" s="634"/>
      <c r="G226" s="635" t="s">
        <v>3346</v>
      </c>
      <c r="H226" s="589"/>
      <c r="I226" s="589"/>
      <c r="J226" s="555"/>
    </row>
    <row r="227" spans="1:11" s="542" customFormat="1">
      <c r="A227" s="661">
        <v>240</v>
      </c>
      <c r="B227" s="633">
        <v>350</v>
      </c>
      <c r="C227" s="633">
        <v>100</v>
      </c>
      <c r="D227" s="633"/>
      <c r="E227" s="633"/>
      <c r="F227" s="634"/>
      <c r="G227" s="635" t="s">
        <v>3347</v>
      </c>
      <c r="H227" s="589"/>
      <c r="I227" s="589"/>
      <c r="J227" s="555" t="s">
        <v>2925</v>
      </c>
    </row>
    <row r="228" spans="1:11" s="542" customFormat="1" ht="25.5">
      <c r="A228" s="661"/>
      <c r="B228" s="633"/>
      <c r="C228" s="633"/>
      <c r="D228" s="636"/>
      <c r="E228" s="636"/>
      <c r="F228" s="637"/>
      <c r="G228" s="638" t="s">
        <v>3347</v>
      </c>
      <c r="H228" s="589"/>
      <c r="I228" s="589"/>
      <c r="J228" s="555" t="s">
        <v>2927</v>
      </c>
    </row>
    <row r="229" spans="1:11" s="542" customFormat="1" ht="25.5">
      <c r="A229" s="661">
        <v>240</v>
      </c>
      <c r="B229" s="633">
        <v>350</v>
      </c>
      <c r="C229" s="633">
        <v>100</v>
      </c>
      <c r="D229" s="636">
        <v>100</v>
      </c>
      <c r="E229" s="636"/>
      <c r="F229" s="637"/>
      <c r="G229" s="638" t="s">
        <v>3347</v>
      </c>
      <c r="H229" s="588"/>
      <c r="I229" s="588"/>
      <c r="J229" s="555" t="s">
        <v>2927</v>
      </c>
    </row>
    <row r="230" spans="1:11" s="542" customFormat="1">
      <c r="A230" s="661">
        <v>240</v>
      </c>
      <c r="B230" s="633">
        <v>350</v>
      </c>
      <c r="C230" s="633">
        <v>100</v>
      </c>
      <c r="D230" s="636">
        <v>800</v>
      </c>
      <c r="E230" s="636"/>
      <c r="F230" s="637"/>
      <c r="G230" s="638" t="s">
        <v>3304</v>
      </c>
      <c r="H230" s="588"/>
      <c r="I230" s="588"/>
      <c r="J230" s="555" t="s">
        <v>2927</v>
      </c>
    </row>
    <row r="231" spans="1:11" s="542" customFormat="1">
      <c r="A231" s="661">
        <v>240</v>
      </c>
      <c r="B231" s="633">
        <v>350</v>
      </c>
      <c r="C231" s="633">
        <v>100</v>
      </c>
      <c r="D231" s="636">
        <v>900</v>
      </c>
      <c r="E231" s="636"/>
      <c r="F231" s="637"/>
      <c r="G231" s="638" t="s">
        <v>3348</v>
      </c>
      <c r="H231" s="588"/>
      <c r="I231" s="588"/>
      <c r="J231" s="555" t="s">
        <v>2929</v>
      </c>
    </row>
    <row r="232" spans="1:11" s="542" customFormat="1">
      <c r="A232" s="661">
        <v>240</v>
      </c>
      <c r="B232" s="633">
        <v>350</v>
      </c>
      <c r="C232" s="633">
        <v>200</v>
      </c>
      <c r="D232" s="633"/>
      <c r="E232" s="633"/>
      <c r="F232" s="634"/>
      <c r="G232" s="635" t="s">
        <v>3349</v>
      </c>
      <c r="H232" s="589"/>
      <c r="I232" s="589"/>
      <c r="J232" s="555" t="s">
        <v>2931</v>
      </c>
    </row>
    <row r="233" spans="1:11" s="542" customFormat="1">
      <c r="A233" s="661"/>
      <c r="B233" s="633"/>
      <c r="C233" s="633"/>
      <c r="D233" s="636"/>
      <c r="E233" s="633"/>
      <c r="F233" s="634"/>
      <c r="G233" s="635" t="s">
        <v>3349</v>
      </c>
      <c r="H233" s="589"/>
      <c r="I233" s="589"/>
      <c r="J233" s="555" t="s">
        <v>2933</v>
      </c>
    </row>
    <row r="234" spans="1:11" s="542" customFormat="1">
      <c r="A234" s="661">
        <v>240</v>
      </c>
      <c r="B234" s="633">
        <v>350</v>
      </c>
      <c r="C234" s="633">
        <v>200</v>
      </c>
      <c r="D234" s="636">
        <v>100</v>
      </c>
      <c r="E234" s="636"/>
      <c r="F234" s="637"/>
      <c r="G234" s="638" t="s">
        <v>3350</v>
      </c>
      <c r="H234" s="588">
        <v>3101316</v>
      </c>
      <c r="I234" s="588">
        <v>4197941</v>
      </c>
      <c r="J234" s="555" t="s">
        <v>2933</v>
      </c>
      <c r="K234" s="542">
        <v>2712.0299999997951</v>
      </c>
    </row>
    <row r="235" spans="1:11" s="542" customFormat="1">
      <c r="A235" s="661">
        <v>240</v>
      </c>
      <c r="B235" s="633">
        <v>350</v>
      </c>
      <c r="C235" s="633">
        <v>200</v>
      </c>
      <c r="D235" s="636">
        <v>200</v>
      </c>
      <c r="E235" s="636"/>
      <c r="F235" s="637"/>
      <c r="G235" s="638" t="s">
        <v>3351</v>
      </c>
      <c r="H235" s="588">
        <v>107447</v>
      </c>
      <c r="I235" s="588">
        <v>61230</v>
      </c>
      <c r="J235" s="555" t="s">
        <v>2933</v>
      </c>
    </row>
    <row r="236" spans="1:11" s="542" customFormat="1">
      <c r="A236" s="661">
        <v>240</v>
      </c>
      <c r="B236" s="633">
        <v>350</v>
      </c>
      <c r="C236" s="633">
        <v>200</v>
      </c>
      <c r="D236" s="636">
        <v>400</v>
      </c>
      <c r="E236" s="636"/>
      <c r="F236" s="637"/>
      <c r="G236" s="638" t="s">
        <v>3352</v>
      </c>
      <c r="H236" s="588"/>
      <c r="I236" s="588"/>
      <c r="J236" s="555" t="s">
        <v>2933</v>
      </c>
    </row>
    <row r="237" spans="1:11" s="542" customFormat="1">
      <c r="A237" s="661">
        <v>240</v>
      </c>
      <c r="B237" s="633">
        <v>350</v>
      </c>
      <c r="C237" s="633">
        <v>200</v>
      </c>
      <c r="D237" s="636">
        <v>500</v>
      </c>
      <c r="E237" s="636"/>
      <c r="F237" s="637"/>
      <c r="G237" s="638" t="s">
        <v>3353</v>
      </c>
      <c r="H237" s="588"/>
      <c r="I237" s="588"/>
      <c r="J237" s="555" t="s">
        <v>2933</v>
      </c>
    </row>
    <row r="238" spans="1:11" s="542" customFormat="1">
      <c r="A238" s="661">
        <v>240</v>
      </c>
      <c r="B238" s="633">
        <v>350</v>
      </c>
      <c r="C238" s="633">
        <v>200</v>
      </c>
      <c r="D238" s="636">
        <v>600</v>
      </c>
      <c r="E238" s="636"/>
      <c r="F238" s="637"/>
      <c r="G238" s="638" t="s">
        <v>3354</v>
      </c>
      <c r="H238" s="588"/>
      <c r="I238" s="588"/>
      <c r="J238" s="555" t="s">
        <v>2933</v>
      </c>
    </row>
    <row r="239" spans="1:11" s="542" customFormat="1">
      <c r="A239" s="661">
        <v>240</v>
      </c>
      <c r="B239" s="633">
        <v>350</v>
      </c>
      <c r="C239" s="633">
        <v>200</v>
      </c>
      <c r="D239" s="636">
        <v>800</v>
      </c>
      <c r="E239" s="636"/>
      <c r="F239" s="637"/>
      <c r="G239" s="638" t="s">
        <v>3304</v>
      </c>
      <c r="H239" s="588">
        <v>2041288</v>
      </c>
      <c r="I239" s="588">
        <v>2563677</v>
      </c>
      <c r="J239" s="555" t="s">
        <v>2933</v>
      </c>
    </row>
    <row r="240" spans="1:11" s="542" customFormat="1">
      <c r="A240" s="661">
        <v>240</v>
      </c>
      <c r="B240" s="633">
        <v>350</v>
      </c>
      <c r="C240" s="633">
        <v>200</v>
      </c>
      <c r="D240" s="633">
        <v>900</v>
      </c>
      <c r="E240" s="633"/>
      <c r="F240" s="634"/>
      <c r="G240" s="648" t="s">
        <v>3355</v>
      </c>
      <c r="H240" s="588">
        <v>-338257</v>
      </c>
      <c r="I240" s="588">
        <v>245</v>
      </c>
      <c r="J240" s="555" t="s">
        <v>2935</v>
      </c>
    </row>
    <row r="241" spans="1:10" s="542" customFormat="1">
      <c r="A241" s="661">
        <v>240</v>
      </c>
      <c r="B241" s="633">
        <v>400</v>
      </c>
      <c r="C241" s="633"/>
      <c r="D241" s="633"/>
      <c r="E241" s="633"/>
      <c r="F241" s="634"/>
      <c r="G241" s="635" t="s">
        <v>3356</v>
      </c>
      <c r="H241" s="589"/>
      <c r="I241" s="589"/>
      <c r="J241" s="555" t="s">
        <v>2937</v>
      </c>
    </row>
    <row r="242" spans="1:10" s="542" customFormat="1">
      <c r="A242" s="661">
        <v>240</v>
      </c>
      <c r="B242" s="633">
        <v>400</v>
      </c>
      <c r="C242" s="636">
        <v>100</v>
      </c>
      <c r="D242" s="636"/>
      <c r="E242" s="636"/>
      <c r="F242" s="637"/>
      <c r="G242" s="638" t="s">
        <v>3357</v>
      </c>
      <c r="H242" s="588"/>
      <c r="I242" s="588"/>
      <c r="J242" s="555"/>
    </row>
    <row r="243" spans="1:10" s="542" customFormat="1">
      <c r="A243" s="661">
        <v>240</v>
      </c>
      <c r="B243" s="633">
        <v>400</v>
      </c>
      <c r="C243" s="636">
        <v>200</v>
      </c>
      <c r="D243" s="636"/>
      <c r="E243" s="636"/>
      <c r="F243" s="637"/>
      <c r="G243" s="638" t="s">
        <v>3358</v>
      </c>
      <c r="H243" s="588"/>
      <c r="I243" s="588"/>
      <c r="J243" s="555"/>
    </row>
    <row r="244" spans="1:10" s="542" customFormat="1">
      <c r="A244" s="661">
        <v>240</v>
      </c>
      <c r="B244" s="633">
        <v>450</v>
      </c>
      <c r="C244" s="633"/>
      <c r="D244" s="633"/>
      <c r="E244" s="633"/>
      <c r="F244" s="634"/>
      <c r="G244" s="635" t="s">
        <v>3359</v>
      </c>
      <c r="H244" s="589"/>
      <c r="I244" s="589"/>
      <c r="J244" s="555" t="s">
        <v>2939</v>
      </c>
    </row>
    <row r="245" spans="1:10" s="542" customFormat="1">
      <c r="A245" s="661">
        <v>240</v>
      </c>
      <c r="B245" s="633">
        <v>450</v>
      </c>
      <c r="C245" s="636">
        <v>100</v>
      </c>
      <c r="D245" s="636"/>
      <c r="E245" s="636"/>
      <c r="F245" s="637"/>
      <c r="G245" s="638" t="s">
        <v>115</v>
      </c>
      <c r="H245" s="588"/>
      <c r="I245" s="588"/>
      <c r="J245" s="555"/>
    </row>
    <row r="246" spans="1:10" s="542" customFormat="1">
      <c r="A246" s="661">
        <v>240</v>
      </c>
      <c r="B246" s="633">
        <v>450</v>
      </c>
      <c r="C246" s="636">
        <v>200</v>
      </c>
      <c r="D246" s="636"/>
      <c r="E246" s="636"/>
      <c r="F246" s="637"/>
      <c r="G246" s="638" t="s">
        <v>110</v>
      </c>
      <c r="H246" s="588">
        <v>488186</v>
      </c>
      <c r="I246" s="588">
        <v>51763</v>
      </c>
      <c r="J246" s="555"/>
    </row>
    <row r="247" spans="1:10" s="542" customFormat="1">
      <c r="A247" s="661">
        <v>240</v>
      </c>
      <c r="B247" s="633">
        <v>450</v>
      </c>
      <c r="C247" s="636">
        <v>300</v>
      </c>
      <c r="D247" s="636"/>
      <c r="E247" s="636"/>
      <c r="F247" s="637"/>
      <c r="G247" s="638" t="s">
        <v>3360</v>
      </c>
      <c r="H247" s="588">
        <v>1034986</v>
      </c>
      <c r="I247" s="588">
        <v>0</v>
      </c>
      <c r="J247" s="555"/>
    </row>
    <row r="248" spans="1:10" s="542" customFormat="1">
      <c r="A248" s="661">
        <v>240</v>
      </c>
      <c r="B248" s="633">
        <v>450</v>
      </c>
      <c r="C248" s="636">
        <v>400</v>
      </c>
      <c r="D248" s="636"/>
      <c r="E248" s="636"/>
      <c r="F248" s="637"/>
      <c r="G248" s="638" t="s">
        <v>3361</v>
      </c>
      <c r="H248" s="588">
        <v>399417</v>
      </c>
      <c r="I248" s="588">
        <v>287520</v>
      </c>
      <c r="J248" s="555"/>
    </row>
    <row r="249" spans="1:10" s="542" customFormat="1">
      <c r="A249" s="661">
        <v>240</v>
      </c>
      <c r="B249" s="633">
        <v>450</v>
      </c>
      <c r="C249" s="636">
        <v>500</v>
      </c>
      <c r="D249" s="636"/>
      <c r="E249" s="636"/>
      <c r="F249" s="637"/>
      <c r="G249" s="638" t="s">
        <v>3362</v>
      </c>
      <c r="H249" s="588"/>
      <c r="I249" s="588"/>
      <c r="J249" s="555"/>
    </row>
    <row r="250" spans="1:10" s="542" customFormat="1">
      <c r="A250" s="661">
        <v>240</v>
      </c>
      <c r="B250" s="633">
        <v>450</v>
      </c>
      <c r="C250" s="636">
        <v>600</v>
      </c>
      <c r="D250" s="636"/>
      <c r="E250" s="636"/>
      <c r="F250" s="637"/>
      <c r="G250" s="638" t="s">
        <v>3363</v>
      </c>
      <c r="H250" s="588"/>
      <c r="I250" s="588"/>
      <c r="J250" s="555"/>
    </row>
    <row r="251" spans="1:10" s="542" customFormat="1">
      <c r="A251" s="661">
        <v>240</v>
      </c>
      <c r="B251" s="633">
        <v>450</v>
      </c>
      <c r="C251" s="636">
        <v>700</v>
      </c>
      <c r="D251" s="636"/>
      <c r="E251" s="636"/>
      <c r="F251" s="637"/>
      <c r="G251" s="638" t="s">
        <v>3364</v>
      </c>
      <c r="H251" s="588"/>
      <c r="I251" s="588"/>
      <c r="J251" s="555"/>
    </row>
    <row r="252" spans="1:10" s="542" customFormat="1">
      <c r="A252" s="661">
        <v>240</v>
      </c>
      <c r="B252" s="633">
        <v>450</v>
      </c>
      <c r="C252" s="636">
        <v>800</v>
      </c>
      <c r="D252" s="636"/>
      <c r="E252" s="636"/>
      <c r="F252" s="637"/>
      <c r="G252" s="638" t="s">
        <v>3365</v>
      </c>
      <c r="H252" s="588">
        <v>82008</v>
      </c>
      <c r="I252" s="588"/>
      <c r="J252" s="555"/>
    </row>
    <row r="253" spans="1:10" s="542" customFormat="1">
      <c r="A253" s="661">
        <v>240</v>
      </c>
      <c r="B253" s="633">
        <v>450</v>
      </c>
      <c r="C253" s="636">
        <v>900</v>
      </c>
      <c r="D253" s="636"/>
      <c r="E253" s="636"/>
      <c r="F253" s="637"/>
      <c r="G253" s="638" t="s">
        <v>3366</v>
      </c>
      <c r="H253" s="588">
        <v>162</v>
      </c>
      <c r="I253" s="588">
        <v>0</v>
      </c>
      <c r="J253" s="555"/>
    </row>
    <row r="254" spans="1:10" s="542" customFormat="1">
      <c r="A254" s="661">
        <v>240</v>
      </c>
      <c r="B254" s="633">
        <v>500</v>
      </c>
      <c r="C254" s="633"/>
      <c r="D254" s="633"/>
      <c r="E254" s="633"/>
      <c r="F254" s="634"/>
      <c r="G254" s="635" t="s">
        <v>3367</v>
      </c>
      <c r="H254" s="589"/>
      <c r="I254" s="589"/>
      <c r="J254" s="555" t="s">
        <v>2941</v>
      </c>
    </row>
    <row r="255" spans="1:10" s="542" customFormat="1">
      <c r="A255" s="661">
        <v>240</v>
      </c>
      <c r="B255" s="633">
        <v>500</v>
      </c>
      <c r="C255" s="636">
        <v>100</v>
      </c>
      <c r="D255" s="636"/>
      <c r="E255" s="636"/>
      <c r="F255" s="637"/>
      <c r="G255" s="638" t="s">
        <v>3368</v>
      </c>
      <c r="H255" s="588">
        <v>1766577</v>
      </c>
      <c r="I255" s="588">
        <v>98426</v>
      </c>
      <c r="J255" s="555"/>
    </row>
    <row r="256" spans="1:10" s="542" customFormat="1">
      <c r="A256" s="661">
        <v>240</v>
      </c>
      <c r="B256" s="633">
        <v>500</v>
      </c>
      <c r="C256" s="636">
        <v>200</v>
      </c>
      <c r="D256" s="636"/>
      <c r="E256" s="636"/>
      <c r="F256" s="637"/>
      <c r="G256" s="638" t="s">
        <v>3369</v>
      </c>
      <c r="H256" s="588">
        <v>29833</v>
      </c>
      <c r="I256" s="588">
        <v>0</v>
      </c>
      <c r="J256" s="555"/>
    </row>
    <row r="257" spans="1:10" s="542" customFormat="1">
      <c r="A257" s="661">
        <v>240</v>
      </c>
      <c r="B257" s="633">
        <v>500</v>
      </c>
      <c r="C257" s="636">
        <v>300</v>
      </c>
      <c r="D257" s="636"/>
      <c r="E257" s="636"/>
      <c r="F257" s="637"/>
      <c r="G257" s="638" t="s">
        <v>3370</v>
      </c>
      <c r="H257" s="588">
        <v>0</v>
      </c>
      <c r="I257" s="588">
        <v>21685</v>
      </c>
      <c r="J257" s="555"/>
    </row>
    <row r="258" spans="1:10" s="542" customFormat="1">
      <c r="A258" s="661">
        <v>240</v>
      </c>
      <c r="B258" s="633">
        <v>500</v>
      </c>
      <c r="C258" s="636">
        <v>400</v>
      </c>
      <c r="D258" s="636"/>
      <c r="E258" s="636"/>
      <c r="F258" s="637"/>
      <c r="G258" s="638" t="s">
        <v>3371</v>
      </c>
      <c r="H258" s="588"/>
      <c r="I258" s="588"/>
      <c r="J258" s="555"/>
    </row>
    <row r="259" spans="1:10" s="542" customFormat="1">
      <c r="A259" s="661">
        <v>240</v>
      </c>
      <c r="B259" s="633">
        <v>500</v>
      </c>
      <c r="C259" s="636">
        <v>500</v>
      </c>
      <c r="D259" s="636"/>
      <c r="E259" s="636"/>
      <c r="F259" s="637"/>
      <c r="G259" s="638" t="s">
        <v>3372</v>
      </c>
      <c r="H259" s="588"/>
      <c r="I259" s="588"/>
      <c r="J259" s="555"/>
    </row>
    <row r="260" spans="1:10" s="542" customFormat="1">
      <c r="A260" s="661">
        <v>240</v>
      </c>
      <c r="B260" s="633">
        <v>500</v>
      </c>
      <c r="C260" s="636">
        <v>600</v>
      </c>
      <c r="D260" s="636"/>
      <c r="E260" s="636"/>
      <c r="F260" s="637"/>
      <c r="G260" s="638" t="s">
        <v>3373</v>
      </c>
      <c r="H260" s="588"/>
      <c r="I260" s="588"/>
      <c r="J260" s="555"/>
    </row>
    <row r="261" spans="1:10" s="542" customFormat="1">
      <c r="A261" s="661">
        <v>240</v>
      </c>
      <c r="B261" s="633">
        <v>500</v>
      </c>
      <c r="C261" s="636">
        <v>700</v>
      </c>
      <c r="D261" s="636"/>
      <c r="E261" s="636"/>
      <c r="F261" s="637"/>
      <c r="G261" s="638" t="s">
        <v>3374</v>
      </c>
      <c r="H261" s="588"/>
      <c r="I261" s="588"/>
      <c r="J261" s="555"/>
    </row>
    <row r="262" spans="1:10" s="542" customFormat="1">
      <c r="A262" s="661">
        <v>240</v>
      </c>
      <c r="B262" s="633">
        <v>500</v>
      </c>
      <c r="C262" s="636">
        <v>800</v>
      </c>
      <c r="D262" s="636"/>
      <c r="E262" s="636"/>
      <c r="F262" s="637"/>
      <c r="G262" s="638" t="s">
        <v>3375</v>
      </c>
      <c r="H262" s="588"/>
      <c r="I262" s="588"/>
      <c r="J262" s="555"/>
    </row>
    <row r="263" spans="1:10" s="542" customFormat="1">
      <c r="A263" s="661">
        <v>240</v>
      </c>
      <c r="B263" s="633">
        <v>500</v>
      </c>
      <c r="C263" s="636">
        <v>900</v>
      </c>
      <c r="D263" s="636"/>
      <c r="E263" s="636"/>
      <c r="F263" s="637"/>
      <c r="G263" s="638" t="s">
        <v>3376</v>
      </c>
      <c r="H263" s="588"/>
      <c r="I263" s="588">
        <v>0</v>
      </c>
      <c r="J263" s="555"/>
    </row>
    <row r="264" spans="1:10" s="542" customFormat="1">
      <c r="A264" s="661">
        <v>240</v>
      </c>
      <c r="B264" s="633">
        <v>550</v>
      </c>
      <c r="C264" s="633"/>
      <c r="D264" s="633"/>
      <c r="E264" s="633"/>
      <c r="F264" s="634"/>
      <c r="G264" s="635" t="s">
        <v>3377</v>
      </c>
      <c r="H264" s="589"/>
      <c r="I264" s="589"/>
      <c r="J264" s="555"/>
    </row>
    <row r="265" spans="1:10" s="542" customFormat="1">
      <c r="A265" s="661">
        <v>240</v>
      </c>
      <c r="B265" s="633">
        <v>550</v>
      </c>
      <c r="C265" s="636">
        <v>100</v>
      </c>
      <c r="D265" s="636"/>
      <c r="E265" s="636"/>
      <c r="F265" s="637"/>
      <c r="G265" s="597" t="s">
        <v>3378</v>
      </c>
      <c r="H265" s="588"/>
      <c r="I265" s="588"/>
      <c r="J265" s="555" t="s">
        <v>2945</v>
      </c>
    </row>
    <row r="266" spans="1:10" s="542" customFormat="1">
      <c r="A266" s="661">
        <v>240</v>
      </c>
      <c r="B266" s="633">
        <v>550</v>
      </c>
      <c r="C266" s="633">
        <v>200</v>
      </c>
      <c r="D266" s="633"/>
      <c r="E266" s="633"/>
      <c r="F266" s="634"/>
      <c r="G266" s="635" t="s">
        <v>3379</v>
      </c>
      <c r="H266" s="589"/>
      <c r="I266" s="589"/>
      <c r="J266" s="555" t="s">
        <v>2947</v>
      </c>
    </row>
    <row r="267" spans="1:10" s="542" customFormat="1">
      <c r="A267" s="661">
        <v>240</v>
      </c>
      <c r="B267" s="633">
        <v>550</v>
      </c>
      <c r="C267" s="633">
        <v>200</v>
      </c>
      <c r="D267" s="636">
        <v>100</v>
      </c>
      <c r="E267" s="636"/>
      <c r="F267" s="637"/>
      <c r="G267" s="638" t="s">
        <v>3380</v>
      </c>
      <c r="H267" s="588">
        <v>1424550</v>
      </c>
      <c r="I267" s="588">
        <v>672535</v>
      </c>
      <c r="J267" s="555"/>
    </row>
    <row r="268" spans="1:10" s="542" customFormat="1">
      <c r="A268" s="661">
        <v>240</v>
      </c>
      <c r="B268" s="633">
        <v>550</v>
      </c>
      <c r="C268" s="633">
        <v>200</v>
      </c>
      <c r="D268" s="636">
        <v>200</v>
      </c>
      <c r="E268" s="636"/>
      <c r="F268" s="637"/>
      <c r="G268" s="638" t="s">
        <v>3381</v>
      </c>
      <c r="H268" s="588">
        <v>2176448</v>
      </c>
      <c r="I268" s="588">
        <v>2223879</v>
      </c>
      <c r="J268" s="555"/>
    </row>
    <row r="269" spans="1:10" s="542" customFormat="1">
      <c r="A269" s="661">
        <v>240</v>
      </c>
      <c r="B269" s="633">
        <v>550</v>
      </c>
      <c r="C269" s="633">
        <v>300</v>
      </c>
      <c r="D269" s="633"/>
      <c r="E269" s="633"/>
      <c r="F269" s="634"/>
      <c r="G269" s="635" t="s">
        <v>3382</v>
      </c>
      <c r="H269" s="589"/>
      <c r="I269" s="589"/>
      <c r="J269" s="555" t="s">
        <v>2949</v>
      </c>
    </row>
    <row r="270" spans="1:10" s="542" customFormat="1">
      <c r="A270" s="661">
        <v>240</v>
      </c>
      <c r="B270" s="633">
        <v>550</v>
      </c>
      <c r="C270" s="633">
        <v>300</v>
      </c>
      <c r="D270" s="636">
        <v>100</v>
      </c>
      <c r="E270" s="636"/>
      <c r="F270" s="637"/>
      <c r="G270" s="638" t="s">
        <v>3383</v>
      </c>
      <c r="H270" s="604"/>
      <c r="I270" s="604"/>
      <c r="J270" s="573"/>
    </row>
    <row r="271" spans="1:10" s="542" customFormat="1">
      <c r="A271" s="661">
        <v>240</v>
      </c>
      <c r="B271" s="633">
        <v>550</v>
      </c>
      <c r="C271" s="633">
        <v>300</v>
      </c>
      <c r="D271" s="636">
        <v>200</v>
      </c>
      <c r="E271" s="636"/>
      <c r="F271" s="637"/>
      <c r="G271" s="638" t="s">
        <v>3384</v>
      </c>
      <c r="H271" s="604"/>
      <c r="I271" s="604"/>
      <c r="J271" s="573"/>
    </row>
    <row r="272" spans="1:10" s="542" customFormat="1">
      <c r="A272" s="661">
        <v>240</v>
      </c>
      <c r="B272" s="633">
        <v>550</v>
      </c>
      <c r="C272" s="633">
        <v>400</v>
      </c>
      <c r="D272" s="633"/>
      <c r="E272" s="633"/>
      <c r="F272" s="634"/>
      <c r="G272" s="635" t="s">
        <v>3385</v>
      </c>
      <c r="H272" s="589"/>
      <c r="I272" s="589"/>
      <c r="J272" s="555" t="s">
        <v>2951</v>
      </c>
    </row>
    <row r="273" spans="1:10" s="542" customFormat="1">
      <c r="A273" s="661">
        <v>240</v>
      </c>
      <c r="B273" s="633">
        <v>550</v>
      </c>
      <c r="C273" s="633">
        <v>400</v>
      </c>
      <c r="D273" s="636">
        <v>50</v>
      </c>
      <c r="E273" s="636"/>
      <c r="F273" s="637"/>
      <c r="G273" s="638" t="s">
        <v>3386</v>
      </c>
      <c r="H273" s="632"/>
      <c r="I273" s="632"/>
      <c r="J273" s="591"/>
    </row>
    <row r="274" spans="1:10" s="542" customFormat="1">
      <c r="A274" s="661">
        <v>240</v>
      </c>
      <c r="B274" s="633">
        <v>550</v>
      </c>
      <c r="C274" s="633">
        <v>400</v>
      </c>
      <c r="D274" s="636">
        <v>100</v>
      </c>
      <c r="E274" s="636"/>
      <c r="F274" s="637"/>
      <c r="G274" s="638" t="s">
        <v>3387</v>
      </c>
      <c r="H274" s="588"/>
      <c r="I274" s="588"/>
      <c r="J274" s="555"/>
    </row>
    <row r="275" spans="1:10" s="542" customFormat="1">
      <c r="A275" s="661">
        <v>240</v>
      </c>
      <c r="B275" s="633">
        <v>550</v>
      </c>
      <c r="C275" s="633">
        <v>400</v>
      </c>
      <c r="D275" s="636">
        <v>150</v>
      </c>
      <c r="E275" s="636"/>
      <c r="F275" s="637"/>
      <c r="G275" s="638" t="s">
        <v>3388</v>
      </c>
      <c r="H275" s="588"/>
      <c r="I275" s="588"/>
      <c r="J275" s="555"/>
    </row>
    <row r="276" spans="1:10" s="542" customFormat="1">
      <c r="A276" s="661">
        <v>240</v>
      </c>
      <c r="B276" s="633">
        <v>550</v>
      </c>
      <c r="C276" s="633">
        <v>400</v>
      </c>
      <c r="D276" s="636">
        <v>200</v>
      </c>
      <c r="E276" s="636"/>
      <c r="F276" s="637"/>
      <c r="G276" s="638" t="s">
        <v>3389</v>
      </c>
      <c r="H276" s="588">
        <v>1632</v>
      </c>
      <c r="I276" s="588"/>
      <c r="J276" s="555"/>
    </row>
    <row r="277" spans="1:10" s="542" customFormat="1">
      <c r="A277" s="661">
        <v>240</v>
      </c>
      <c r="B277" s="633">
        <v>550</v>
      </c>
      <c r="C277" s="633">
        <v>400</v>
      </c>
      <c r="D277" s="633">
        <v>250</v>
      </c>
      <c r="E277" s="633"/>
      <c r="F277" s="634"/>
      <c r="G277" s="648" t="s">
        <v>3390</v>
      </c>
      <c r="H277" s="589"/>
      <c r="I277" s="589"/>
      <c r="J277" s="555"/>
    </row>
    <row r="278" spans="1:10" s="542" customFormat="1">
      <c r="A278" s="661">
        <v>240</v>
      </c>
      <c r="B278" s="633">
        <v>550</v>
      </c>
      <c r="C278" s="633">
        <v>400</v>
      </c>
      <c r="D278" s="633">
        <v>250</v>
      </c>
      <c r="E278" s="636">
        <v>10</v>
      </c>
      <c r="F278" s="637"/>
      <c r="G278" s="638" t="s">
        <v>3390</v>
      </c>
      <c r="H278" s="588"/>
      <c r="I278" s="588"/>
      <c r="J278" s="555"/>
    </row>
    <row r="279" spans="1:10" s="542" customFormat="1">
      <c r="A279" s="661">
        <v>240</v>
      </c>
      <c r="B279" s="633">
        <v>550</v>
      </c>
      <c r="C279" s="633">
        <v>400</v>
      </c>
      <c r="D279" s="633">
        <v>250</v>
      </c>
      <c r="E279" s="636">
        <v>20</v>
      </c>
      <c r="F279" s="637"/>
      <c r="G279" s="638" t="s">
        <v>3391</v>
      </c>
      <c r="H279" s="588"/>
      <c r="I279" s="588"/>
      <c r="J279" s="555"/>
    </row>
    <row r="280" spans="1:10" s="542" customFormat="1">
      <c r="A280" s="661">
        <v>240</v>
      </c>
      <c r="B280" s="633">
        <v>550</v>
      </c>
      <c r="C280" s="633">
        <v>400</v>
      </c>
      <c r="D280" s="636">
        <v>300</v>
      </c>
      <c r="E280" s="636"/>
      <c r="F280" s="637"/>
      <c r="G280" s="638" t="s">
        <v>3392</v>
      </c>
      <c r="H280" s="588"/>
      <c r="I280" s="588"/>
      <c r="J280" s="555"/>
    </row>
    <row r="281" spans="1:10" s="542" customFormat="1">
      <c r="A281" s="661">
        <v>240</v>
      </c>
      <c r="B281" s="633">
        <v>550</v>
      </c>
      <c r="C281" s="633">
        <v>400</v>
      </c>
      <c r="D281" s="636">
        <v>350</v>
      </c>
      <c r="E281" s="636"/>
      <c r="F281" s="637"/>
      <c r="G281" s="638" t="s">
        <v>3393</v>
      </c>
      <c r="H281" s="588">
        <v>38492</v>
      </c>
      <c r="I281" s="588">
        <v>10518</v>
      </c>
      <c r="J281" s="555"/>
    </row>
    <row r="282" spans="1:10" s="542" customFormat="1">
      <c r="A282" s="661">
        <v>240</v>
      </c>
      <c r="B282" s="633">
        <v>550</v>
      </c>
      <c r="C282" s="633">
        <v>400</v>
      </c>
      <c r="D282" s="636">
        <v>400</v>
      </c>
      <c r="E282" s="636"/>
      <c r="F282" s="637"/>
      <c r="G282" s="638" t="s">
        <v>3394</v>
      </c>
      <c r="H282" s="588"/>
      <c r="I282" s="588"/>
      <c r="J282" s="555"/>
    </row>
    <row r="283" spans="1:10" s="542" customFormat="1">
      <c r="A283" s="661">
        <v>240</v>
      </c>
      <c r="B283" s="633">
        <v>550</v>
      </c>
      <c r="C283" s="633">
        <v>400</v>
      </c>
      <c r="D283" s="633">
        <v>450</v>
      </c>
      <c r="E283" s="633"/>
      <c r="F283" s="634"/>
      <c r="G283" s="648" t="s">
        <v>3395</v>
      </c>
      <c r="H283" s="589"/>
      <c r="I283" s="589"/>
      <c r="J283" s="555"/>
    </row>
    <row r="284" spans="1:10" s="542" customFormat="1">
      <c r="A284" s="661">
        <v>240</v>
      </c>
      <c r="B284" s="633">
        <v>550</v>
      </c>
      <c r="C284" s="633">
        <v>400</v>
      </c>
      <c r="D284" s="633">
        <v>450</v>
      </c>
      <c r="E284" s="636">
        <v>10</v>
      </c>
      <c r="F284" s="637"/>
      <c r="G284" s="638" t="s">
        <v>3395</v>
      </c>
      <c r="H284" s="588"/>
      <c r="I284" s="588"/>
      <c r="J284" s="555"/>
    </row>
    <row r="285" spans="1:10" s="542" customFormat="1">
      <c r="A285" s="661">
        <v>240</v>
      </c>
      <c r="B285" s="633">
        <v>550</v>
      </c>
      <c r="C285" s="633">
        <v>400</v>
      </c>
      <c r="D285" s="633">
        <v>450</v>
      </c>
      <c r="E285" s="636">
        <v>20</v>
      </c>
      <c r="F285" s="637"/>
      <c r="G285" s="638" t="s">
        <v>3396</v>
      </c>
      <c r="H285" s="588">
        <v>357730</v>
      </c>
      <c r="I285" s="588">
        <v>378897</v>
      </c>
      <c r="J285" s="555"/>
    </row>
    <row r="286" spans="1:10" s="542" customFormat="1">
      <c r="A286" s="661">
        <v>240</v>
      </c>
      <c r="B286" s="633">
        <v>550</v>
      </c>
      <c r="C286" s="633">
        <v>400</v>
      </c>
      <c r="D286" s="636">
        <v>500</v>
      </c>
      <c r="E286" s="636"/>
      <c r="F286" s="637"/>
      <c r="G286" s="638" t="s">
        <v>3397</v>
      </c>
      <c r="H286" s="588">
        <v>386369</v>
      </c>
      <c r="I286" s="588">
        <v>451868</v>
      </c>
      <c r="J286" s="555"/>
    </row>
    <row r="287" spans="1:10" s="542" customFormat="1">
      <c r="A287" s="661">
        <v>240</v>
      </c>
      <c r="B287" s="633">
        <v>550</v>
      </c>
      <c r="C287" s="633">
        <v>400</v>
      </c>
      <c r="D287" s="636">
        <v>600</v>
      </c>
      <c r="E287" s="636"/>
      <c r="F287" s="637"/>
      <c r="G287" s="638" t="s">
        <v>2276</v>
      </c>
      <c r="H287" s="588">
        <v>141455</v>
      </c>
      <c r="I287" s="588">
        <v>176585</v>
      </c>
      <c r="J287" s="555"/>
    </row>
    <row r="288" spans="1:10" s="542" customFormat="1">
      <c r="A288" s="661">
        <v>240</v>
      </c>
      <c r="B288" s="633">
        <v>550</v>
      </c>
      <c r="C288" s="633">
        <v>400</v>
      </c>
      <c r="D288" s="633">
        <v>700</v>
      </c>
      <c r="E288" s="633"/>
      <c r="F288" s="634"/>
      <c r="G288" s="648" t="s">
        <v>3398</v>
      </c>
      <c r="H288" s="589"/>
      <c r="I288" s="589"/>
      <c r="J288" s="555"/>
    </row>
    <row r="289" spans="1:10" s="542" customFormat="1">
      <c r="A289" s="661">
        <v>240</v>
      </c>
      <c r="B289" s="633">
        <v>550</v>
      </c>
      <c r="C289" s="633">
        <v>400</v>
      </c>
      <c r="D289" s="633">
        <v>700</v>
      </c>
      <c r="E289" s="636">
        <v>10</v>
      </c>
      <c r="F289" s="637"/>
      <c r="G289" s="638" t="s">
        <v>3303</v>
      </c>
      <c r="H289" s="588"/>
      <c r="I289" s="588"/>
      <c r="J289" s="555"/>
    </row>
    <row r="290" spans="1:10" s="542" customFormat="1">
      <c r="A290" s="661">
        <v>240</v>
      </c>
      <c r="B290" s="633">
        <v>550</v>
      </c>
      <c r="C290" s="633">
        <v>400</v>
      </c>
      <c r="D290" s="633">
        <v>700</v>
      </c>
      <c r="E290" s="636">
        <v>20</v>
      </c>
      <c r="F290" s="637"/>
      <c r="G290" s="638" t="s">
        <v>3398</v>
      </c>
      <c r="H290" s="588">
        <v>21465</v>
      </c>
      <c r="I290" s="588">
        <v>19327</v>
      </c>
      <c r="J290" s="555"/>
    </row>
    <row r="291" spans="1:10" s="542" customFormat="1">
      <c r="A291" s="661">
        <v>240</v>
      </c>
      <c r="B291" s="633">
        <v>550</v>
      </c>
      <c r="C291" s="633">
        <v>400</v>
      </c>
      <c r="D291" s="636">
        <v>800</v>
      </c>
      <c r="E291" s="636"/>
      <c r="F291" s="637"/>
      <c r="G291" s="638" t="s">
        <v>3304</v>
      </c>
      <c r="H291" s="588">
        <v>732</v>
      </c>
      <c r="I291" s="588">
        <v>-768</v>
      </c>
      <c r="J291" s="555"/>
    </row>
    <row r="292" spans="1:10" s="542" customFormat="1">
      <c r="A292" s="661">
        <v>240</v>
      </c>
      <c r="B292" s="633">
        <v>550</v>
      </c>
      <c r="C292" s="633">
        <v>400</v>
      </c>
      <c r="D292" s="636">
        <v>900</v>
      </c>
      <c r="E292" s="636"/>
      <c r="F292" s="637"/>
      <c r="G292" s="638" t="s">
        <v>3305</v>
      </c>
      <c r="H292" s="588"/>
      <c r="I292" s="588"/>
      <c r="J292" s="555"/>
    </row>
    <row r="293" spans="1:10" s="542" customFormat="1">
      <c r="A293" s="653">
        <v>250</v>
      </c>
      <c r="B293" s="654">
        <v>0</v>
      </c>
      <c r="C293" s="654">
        <v>0</v>
      </c>
      <c r="D293" s="654">
        <v>0</v>
      </c>
      <c r="E293" s="654">
        <v>0</v>
      </c>
      <c r="F293" s="655">
        <v>0</v>
      </c>
      <c r="G293" s="656" t="s">
        <v>2334</v>
      </c>
      <c r="H293" s="647"/>
      <c r="I293" s="647"/>
      <c r="J293" s="579"/>
    </row>
    <row r="294" spans="1:10" s="542" customFormat="1">
      <c r="A294" s="661">
        <v>250</v>
      </c>
      <c r="B294" s="633">
        <v>100</v>
      </c>
      <c r="C294" s="633"/>
      <c r="D294" s="633"/>
      <c r="E294" s="633"/>
      <c r="F294" s="634"/>
      <c r="G294" s="635" t="s">
        <v>3399</v>
      </c>
      <c r="H294" s="589"/>
      <c r="I294" s="589"/>
      <c r="J294" s="555"/>
    </row>
    <row r="295" spans="1:10" s="542" customFormat="1">
      <c r="A295" s="661">
        <v>250</v>
      </c>
      <c r="B295" s="633">
        <v>100</v>
      </c>
      <c r="C295" s="636">
        <v>100</v>
      </c>
      <c r="D295" s="636"/>
      <c r="E295" s="636"/>
      <c r="F295" s="637"/>
      <c r="G295" s="597" t="s">
        <v>2335</v>
      </c>
      <c r="H295" s="588">
        <v>9279</v>
      </c>
      <c r="I295" s="588">
        <v>1023</v>
      </c>
      <c r="J295" s="555" t="s">
        <v>2957</v>
      </c>
    </row>
    <row r="296" spans="1:10" s="542" customFormat="1">
      <c r="A296" s="661">
        <v>250</v>
      </c>
      <c r="B296" s="633">
        <v>100</v>
      </c>
      <c r="C296" s="636">
        <v>200</v>
      </c>
      <c r="D296" s="636"/>
      <c r="E296" s="636"/>
      <c r="F296" s="637"/>
      <c r="G296" s="597" t="s">
        <v>3400</v>
      </c>
      <c r="H296" s="588"/>
      <c r="I296" s="588"/>
      <c r="J296" s="555" t="s">
        <v>2959</v>
      </c>
    </row>
    <row r="297" spans="1:10" s="549" customFormat="1">
      <c r="A297" s="661">
        <v>250</v>
      </c>
      <c r="B297" s="633">
        <v>200</v>
      </c>
      <c r="C297" s="636"/>
      <c r="D297" s="636"/>
      <c r="E297" s="636"/>
      <c r="F297" s="637"/>
      <c r="G297" s="635" t="s">
        <v>3401</v>
      </c>
      <c r="H297" s="589"/>
      <c r="I297" s="589"/>
      <c r="J297" s="555"/>
    </row>
    <row r="298" spans="1:10" s="542" customFormat="1">
      <c r="A298" s="661">
        <v>250</v>
      </c>
      <c r="B298" s="633">
        <v>200</v>
      </c>
      <c r="C298" s="636">
        <v>100</v>
      </c>
      <c r="D298" s="636"/>
      <c r="E298" s="636"/>
      <c r="F298" s="637"/>
      <c r="G298" s="597" t="s">
        <v>2336</v>
      </c>
      <c r="H298" s="588"/>
      <c r="I298" s="588">
        <v>10073</v>
      </c>
      <c r="J298" s="555" t="s">
        <v>2963</v>
      </c>
    </row>
    <row r="299" spans="1:10" s="542" customFormat="1">
      <c r="A299" s="666">
        <v>250</v>
      </c>
      <c r="B299" s="657">
        <v>200</v>
      </c>
      <c r="C299" s="640">
        <v>200</v>
      </c>
      <c r="D299" s="640"/>
      <c r="E299" s="640"/>
      <c r="F299" s="667"/>
      <c r="G299" s="642" t="s">
        <v>3402</v>
      </c>
      <c r="H299" s="604">
        <v>11</v>
      </c>
      <c r="I299" s="604"/>
      <c r="J299" s="573" t="s">
        <v>2965</v>
      </c>
    </row>
    <row r="300" spans="1:10" s="542" customFormat="1" ht="38.25">
      <c r="A300" s="666">
        <v>250</v>
      </c>
      <c r="B300" s="657">
        <v>200</v>
      </c>
      <c r="C300" s="640">
        <v>300</v>
      </c>
      <c r="D300" s="640"/>
      <c r="E300" s="640"/>
      <c r="F300" s="641"/>
      <c r="G300" s="642" t="s">
        <v>3403</v>
      </c>
      <c r="H300" s="604"/>
      <c r="I300" s="604"/>
      <c r="J300" s="573" t="s">
        <v>2967</v>
      </c>
    </row>
    <row r="301" spans="1:10" s="542" customFormat="1">
      <c r="A301" s="668">
        <v>280</v>
      </c>
      <c r="B301" s="669">
        <v>0</v>
      </c>
      <c r="C301" s="669">
        <v>0</v>
      </c>
      <c r="D301" s="669">
        <v>0</v>
      </c>
      <c r="E301" s="669">
        <v>0</v>
      </c>
      <c r="F301" s="670">
        <v>0</v>
      </c>
      <c r="G301" s="671" t="s">
        <v>3404</v>
      </c>
      <c r="H301" s="672">
        <f>SUM(H4:H300)</f>
        <v>121977866</v>
      </c>
      <c r="I301" s="672">
        <f>SUM(I4:I300)</f>
        <v>114078438</v>
      </c>
      <c r="J301" s="673" t="s">
        <v>2969</v>
      </c>
    </row>
    <row r="302" spans="1:10" s="542" customFormat="1">
      <c r="A302" s="643">
        <v>290</v>
      </c>
      <c r="B302" s="644">
        <v>0</v>
      </c>
      <c r="C302" s="644">
        <v>0</v>
      </c>
      <c r="D302" s="644">
        <v>0</v>
      </c>
      <c r="E302" s="644">
        <v>0</v>
      </c>
      <c r="F302" s="645">
        <v>0</v>
      </c>
      <c r="G302" s="646" t="s">
        <v>3405</v>
      </c>
      <c r="H302" s="647"/>
      <c r="I302" s="647"/>
      <c r="J302" s="579"/>
    </row>
    <row r="303" spans="1:10" s="542" customFormat="1">
      <c r="A303" s="661">
        <v>290</v>
      </c>
      <c r="B303" s="636">
        <v>100</v>
      </c>
      <c r="C303" s="636"/>
      <c r="D303" s="636"/>
      <c r="E303" s="636"/>
      <c r="F303" s="637"/>
      <c r="G303" s="638" t="s">
        <v>3406</v>
      </c>
      <c r="H303" s="588"/>
      <c r="I303" s="588"/>
      <c r="J303" s="674"/>
    </row>
    <row r="304" spans="1:10" s="542" customFormat="1">
      <c r="A304" s="661">
        <v>290</v>
      </c>
      <c r="B304" s="636">
        <v>200</v>
      </c>
      <c r="C304" s="636"/>
      <c r="D304" s="636"/>
      <c r="E304" s="636"/>
      <c r="F304" s="637"/>
      <c r="G304" s="638" t="s">
        <v>3407</v>
      </c>
      <c r="H304" s="588"/>
      <c r="I304" s="588"/>
      <c r="J304" s="674"/>
    </row>
    <row r="305" spans="1:10" s="542" customFormat="1">
      <c r="A305" s="661">
        <v>290</v>
      </c>
      <c r="B305" s="636">
        <v>300</v>
      </c>
      <c r="C305" s="636"/>
      <c r="D305" s="636"/>
      <c r="E305" s="636"/>
      <c r="F305" s="637"/>
      <c r="G305" s="638" t="s">
        <v>3408</v>
      </c>
      <c r="H305" s="588"/>
      <c r="I305" s="588"/>
      <c r="J305" s="674"/>
    </row>
    <row r="306" spans="1:10" s="549" customFormat="1">
      <c r="A306" s="653">
        <v>295</v>
      </c>
      <c r="B306" s="654">
        <v>0</v>
      </c>
      <c r="C306" s="654">
        <v>0</v>
      </c>
      <c r="D306" s="654">
        <v>0</v>
      </c>
      <c r="E306" s="654">
        <v>0</v>
      </c>
      <c r="F306" s="655">
        <v>0</v>
      </c>
      <c r="G306" s="656" t="s">
        <v>2273</v>
      </c>
      <c r="H306" s="647"/>
      <c r="I306" s="647"/>
      <c r="J306" s="579"/>
    </row>
    <row r="307" spans="1:10" s="542" customFormat="1">
      <c r="A307" s="661">
        <v>295</v>
      </c>
      <c r="B307" s="636">
        <v>100</v>
      </c>
      <c r="C307" s="636"/>
      <c r="D307" s="636"/>
      <c r="E307" s="636"/>
      <c r="F307" s="637"/>
      <c r="G307" s="597" t="s">
        <v>3138</v>
      </c>
      <c r="H307" s="588"/>
      <c r="I307" s="588"/>
      <c r="J307" s="555" t="s">
        <v>2973</v>
      </c>
    </row>
    <row r="308" spans="1:10" s="542" customFormat="1">
      <c r="A308" s="661">
        <v>295</v>
      </c>
      <c r="B308" s="636">
        <v>200</v>
      </c>
      <c r="C308" s="636"/>
      <c r="D308" s="636"/>
      <c r="E308" s="636"/>
      <c r="F308" s="637"/>
      <c r="G308" s="597" t="s">
        <v>3139</v>
      </c>
      <c r="H308" s="588"/>
      <c r="I308" s="588"/>
      <c r="J308" s="555" t="s">
        <v>2975</v>
      </c>
    </row>
    <row r="309" spans="1:10" s="542" customFormat="1">
      <c r="A309" s="661">
        <v>295</v>
      </c>
      <c r="B309" s="636">
        <v>300</v>
      </c>
      <c r="C309" s="636"/>
      <c r="D309" s="636"/>
      <c r="E309" s="636"/>
      <c r="F309" s="637"/>
      <c r="G309" s="597" t="s">
        <v>3140</v>
      </c>
      <c r="H309" s="588"/>
      <c r="I309" s="588"/>
      <c r="J309" s="555" t="s">
        <v>2977</v>
      </c>
    </row>
    <row r="310" spans="1:10" s="549" customFormat="1">
      <c r="A310" s="661">
        <v>295</v>
      </c>
      <c r="B310" s="636">
        <v>350</v>
      </c>
      <c r="C310" s="636"/>
      <c r="D310" s="636"/>
      <c r="E310" s="636"/>
      <c r="F310" s="637"/>
      <c r="G310" s="597" t="s">
        <v>3141</v>
      </c>
      <c r="H310" s="588"/>
      <c r="I310" s="588"/>
      <c r="J310" s="555" t="s">
        <v>2979</v>
      </c>
    </row>
    <row r="311" spans="1:10" s="542" customFormat="1">
      <c r="A311" s="661">
        <v>295</v>
      </c>
      <c r="B311" s="633">
        <v>400</v>
      </c>
      <c r="C311" s="633"/>
      <c r="D311" s="633"/>
      <c r="E311" s="633"/>
      <c r="F311" s="634"/>
      <c r="G311" s="635" t="s">
        <v>3142</v>
      </c>
      <c r="H311" s="589"/>
      <c r="I311" s="589"/>
      <c r="J311" s="555" t="s">
        <v>2981</v>
      </c>
    </row>
    <row r="312" spans="1:10" s="542" customFormat="1">
      <c r="A312" s="661">
        <v>295</v>
      </c>
      <c r="B312" s="633">
        <v>400</v>
      </c>
      <c r="C312" s="636">
        <v>100</v>
      </c>
      <c r="D312" s="636"/>
      <c r="E312" s="636"/>
      <c r="F312" s="637"/>
      <c r="G312" s="638" t="s">
        <v>3143</v>
      </c>
      <c r="H312" s="588"/>
      <c r="I312" s="588"/>
      <c r="J312" s="555"/>
    </row>
    <row r="313" spans="1:10" s="542" customFormat="1">
      <c r="A313" s="661">
        <v>295</v>
      </c>
      <c r="B313" s="633">
        <v>400</v>
      </c>
      <c r="C313" s="636">
        <v>200</v>
      </c>
      <c r="D313" s="636"/>
      <c r="E313" s="636"/>
      <c r="F313" s="637"/>
      <c r="G313" s="638" t="s">
        <v>2276</v>
      </c>
      <c r="H313" s="588"/>
      <c r="I313" s="588"/>
      <c r="J313" s="675"/>
    </row>
    <row r="314" spans="1:10" s="542" customFormat="1">
      <c r="A314" s="661">
        <v>295</v>
      </c>
      <c r="B314" s="633">
        <v>400</v>
      </c>
      <c r="C314" s="636">
        <v>300</v>
      </c>
      <c r="D314" s="636"/>
      <c r="E314" s="636"/>
      <c r="F314" s="637"/>
      <c r="G314" s="638" t="s">
        <v>3144</v>
      </c>
      <c r="H314" s="588">
        <v>2782163</v>
      </c>
      <c r="I314" s="588">
        <v>2779698</v>
      </c>
      <c r="J314" s="675"/>
    </row>
    <row r="315" spans="1:10" s="542" customFormat="1">
      <c r="A315" s="661">
        <v>295</v>
      </c>
      <c r="B315" s="633">
        <v>400</v>
      </c>
      <c r="C315" s="636">
        <v>400</v>
      </c>
      <c r="D315" s="636"/>
      <c r="E315" s="636"/>
      <c r="F315" s="637"/>
      <c r="G315" s="638" t="s">
        <v>3145</v>
      </c>
      <c r="H315" s="588"/>
      <c r="I315" s="588"/>
      <c r="J315" s="675"/>
    </row>
    <row r="316" spans="1:10" s="542" customFormat="1">
      <c r="A316" s="661">
        <v>295</v>
      </c>
      <c r="B316" s="633">
        <v>400</v>
      </c>
      <c r="C316" s="636">
        <v>500</v>
      </c>
      <c r="D316" s="636"/>
      <c r="E316" s="636"/>
      <c r="F316" s="637"/>
      <c r="G316" s="638" t="s">
        <v>3146</v>
      </c>
      <c r="H316" s="588"/>
      <c r="I316" s="588"/>
      <c r="J316" s="675"/>
    </row>
    <row r="317" spans="1:10" s="542" customFormat="1">
      <c r="A317" s="661">
        <v>295</v>
      </c>
      <c r="B317" s="633">
        <v>400</v>
      </c>
      <c r="C317" s="636">
        <v>600</v>
      </c>
      <c r="D317" s="636"/>
      <c r="E317" s="636"/>
      <c r="F317" s="637"/>
      <c r="G317" s="638" t="s">
        <v>3147</v>
      </c>
      <c r="H317" s="588"/>
      <c r="I317" s="588"/>
      <c r="J317" s="675"/>
    </row>
    <row r="318" spans="1:10" s="542" customFormat="1" ht="13.5" thickBot="1">
      <c r="A318" s="676">
        <v>295</v>
      </c>
      <c r="B318" s="677">
        <v>400</v>
      </c>
      <c r="C318" s="678">
        <v>900</v>
      </c>
      <c r="D318" s="678"/>
      <c r="E318" s="678"/>
      <c r="F318" s="679"/>
      <c r="G318" s="680" t="s">
        <v>3148</v>
      </c>
      <c r="H318" s="617"/>
      <c r="I318" s="617"/>
      <c r="J318" s="681"/>
    </row>
    <row r="319" spans="1:10" s="542" customFormat="1">
      <c r="A319" s="682"/>
      <c r="B319" s="682"/>
      <c r="H319" s="683"/>
      <c r="I319" s="683"/>
    </row>
    <row r="320" spans="1:10" s="542" customFormat="1">
      <c r="A320" s="684"/>
      <c r="B320" s="684"/>
      <c r="C320" s="684"/>
      <c r="D320" s="684"/>
      <c r="E320" s="684"/>
      <c r="F320" s="684"/>
      <c r="G320" s="684"/>
      <c r="H320" s="685"/>
      <c r="I320" s="685"/>
      <c r="J320" s="684"/>
    </row>
    <row r="321" spans="1:10" s="542" customFormat="1">
      <c r="A321" s="682"/>
      <c r="B321" s="682"/>
      <c r="H321" s="147"/>
      <c r="I321" s="147"/>
    </row>
    <row r="322" spans="1:10" s="542" customFormat="1">
      <c r="A322" s="682"/>
      <c r="H322" s="147"/>
      <c r="I322" s="147"/>
    </row>
    <row r="323" spans="1:10" s="542" customFormat="1">
      <c r="A323" s="684"/>
      <c r="B323" s="684"/>
      <c r="C323" s="684"/>
      <c r="D323" s="684"/>
      <c r="E323" s="684"/>
      <c r="F323" s="684"/>
      <c r="G323" s="684"/>
      <c r="H323" s="685"/>
      <c r="I323" s="685"/>
      <c r="J323" s="684"/>
    </row>
    <row r="325" spans="1:10" s="542" customFormat="1">
      <c r="A325" s="684"/>
      <c r="B325" s="684"/>
      <c r="C325" s="684"/>
      <c r="D325" s="684"/>
      <c r="E325" s="684"/>
      <c r="F325" s="684"/>
      <c r="G325" s="684"/>
      <c r="H325" s="685"/>
      <c r="I325" s="685"/>
      <c r="J325" s="684"/>
    </row>
    <row r="326" spans="1:10" s="542" customFormat="1">
      <c r="A326" s="684"/>
      <c r="B326" s="684"/>
      <c r="C326" s="684"/>
      <c r="D326" s="684"/>
      <c r="E326" s="684"/>
      <c r="F326" s="684"/>
      <c r="G326" s="684"/>
      <c r="H326" s="685"/>
      <c r="I326" s="685"/>
      <c r="J326" s="684"/>
    </row>
  </sheetData>
  <mergeCells count="5">
    <mergeCell ref="A1:F1"/>
    <mergeCell ref="G1:G2"/>
    <mergeCell ref="H1:H2"/>
    <mergeCell ref="I1:I2"/>
    <mergeCell ref="J1:J2"/>
  </mergeCells>
  <printOptions horizontalCentered="1"/>
  <pageMargins left="0.59055118110236227" right="0.23622047244094491" top="0.51181102362204722" bottom="0.39370078740157483" header="0.31496062992125984" footer="0.15748031496062992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6"/>
  <sheetViews>
    <sheetView zoomScale="112" zoomScaleNormal="112" workbookViewId="0">
      <pane xSplit="3" ySplit="5" topLeftCell="D117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9.140625" defaultRowHeight="12.75"/>
  <cols>
    <col min="1" max="1" width="4.140625" style="24" customWidth="1"/>
    <col min="2" max="2" width="1.7109375" style="24" customWidth="1"/>
    <col min="3" max="3" width="53.28515625" style="3" customWidth="1"/>
    <col min="4" max="4" width="14.7109375" style="167" customWidth="1"/>
    <col min="5" max="5" width="15.7109375" style="167" customWidth="1"/>
    <col min="6" max="6" width="13.7109375" style="167" customWidth="1"/>
    <col min="7" max="7" width="12.42578125" style="147" customWidth="1"/>
    <col min="8" max="16384" width="9.140625" style="3"/>
  </cols>
  <sheetData>
    <row r="1" spans="1:7" ht="15.75">
      <c r="A1" s="1"/>
      <c r="B1" s="1"/>
      <c r="C1" s="2"/>
      <c r="D1" s="145"/>
      <c r="E1" s="145"/>
      <c r="F1" s="145"/>
      <c r="G1" s="146"/>
    </row>
    <row r="2" spans="1:7" s="4" customFormat="1" ht="20.25">
      <c r="A2" s="1048" t="s">
        <v>0</v>
      </c>
      <c r="B2" s="1049"/>
      <c r="C2" s="1049"/>
      <c r="D2" s="148"/>
      <c r="E2" s="148"/>
      <c r="F2" s="148" t="s">
        <v>1</v>
      </c>
      <c r="G2" s="939"/>
    </row>
    <row r="3" spans="1:7" s="4" customFormat="1" ht="8.25" customHeight="1">
      <c r="A3" s="5"/>
      <c r="B3" s="5"/>
      <c r="C3" s="6"/>
      <c r="D3" s="149"/>
      <c r="E3" s="149"/>
      <c r="F3" s="149"/>
      <c r="G3" s="149"/>
    </row>
    <row r="4" spans="1:7" s="4" customFormat="1" ht="25.5" customHeight="1">
      <c r="A4" s="1050" t="s">
        <v>2119</v>
      </c>
      <c r="B4" s="1050"/>
      <c r="C4" s="1050"/>
      <c r="D4" s="1051" t="s">
        <v>2162</v>
      </c>
      <c r="E4" s="1051" t="s">
        <v>2163</v>
      </c>
      <c r="F4" s="1053" t="s">
        <v>2171</v>
      </c>
      <c r="G4" s="1054"/>
    </row>
    <row r="5" spans="1:7" s="4" customFormat="1">
      <c r="A5" s="1050"/>
      <c r="B5" s="1050"/>
      <c r="C5" s="1050"/>
      <c r="D5" s="1052"/>
      <c r="E5" s="1052"/>
      <c r="F5" s="937" t="s">
        <v>2</v>
      </c>
      <c r="G5" s="742" t="s">
        <v>3</v>
      </c>
    </row>
    <row r="6" spans="1:7">
      <c r="A6" s="963"/>
      <c r="B6" s="7"/>
      <c r="C6" s="8"/>
      <c r="D6" s="151"/>
      <c r="E6" s="151"/>
      <c r="F6" s="151"/>
      <c r="G6" s="152"/>
    </row>
    <row r="7" spans="1:7">
      <c r="A7" s="964" t="s">
        <v>4</v>
      </c>
      <c r="B7" s="9"/>
      <c r="C7" s="10" t="s">
        <v>5</v>
      </c>
      <c r="D7" s="153"/>
      <c r="E7" s="153"/>
      <c r="F7" s="153"/>
      <c r="G7" s="154"/>
    </row>
    <row r="8" spans="1:7">
      <c r="A8" s="964"/>
      <c r="B8" s="9"/>
      <c r="C8" s="11"/>
      <c r="D8" s="155"/>
      <c r="E8" s="155"/>
      <c r="F8" s="155"/>
      <c r="G8" s="156"/>
    </row>
    <row r="9" spans="1:7" s="2" customFormat="1">
      <c r="A9" s="964">
        <v>1</v>
      </c>
      <c r="B9" s="10" t="s">
        <v>6</v>
      </c>
      <c r="C9" s="10"/>
      <c r="D9" s="157">
        <f>D10+D11+D18+D23</f>
        <v>36892988</v>
      </c>
      <c r="E9" s="157">
        <f>E10+E11+E18+E23</f>
        <v>36081551</v>
      </c>
      <c r="F9" s="157">
        <f t="shared" ref="F9:F40" si="0">D9-E9</f>
        <v>811437</v>
      </c>
      <c r="G9" s="733">
        <f>F9/D9</f>
        <v>2.1994342122681958E-2</v>
      </c>
    </row>
    <row r="10" spans="1:7">
      <c r="A10" s="965"/>
      <c r="B10" s="12" t="s">
        <v>7</v>
      </c>
      <c r="C10" s="12"/>
      <c r="D10" s="158">
        <f>+ROUND('CE Min'!D28,0)</f>
        <v>28310784</v>
      </c>
      <c r="E10" s="158">
        <f>+ROUND('CE Min'!F28,0)</f>
        <v>30512312</v>
      </c>
      <c r="F10" s="158">
        <f t="shared" si="0"/>
        <v>-2201528</v>
      </c>
      <c r="G10" s="734">
        <f>F10/D10</f>
        <v>-7.7762876506705006E-2</v>
      </c>
    </row>
    <row r="11" spans="1:7">
      <c r="A11" s="964"/>
      <c r="B11" s="12" t="s">
        <v>8</v>
      </c>
      <c r="C11" s="12"/>
      <c r="D11" s="158">
        <f>SUM(D12:D17)</f>
        <v>114073</v>
      </c>
      <c r="E11" s="158">
        <f>SUM(E12:E17)</f>
        <v>59195</v>
      </c>
      <c r="F11" s="158">
        <f t="shared" si="0"/>
        <v>54878</v>
      </c>
      <c r="G11" s="734">
        <f>F11/D11</f>
        <v>0.48107790625301344</v>
      </c>
    </row>
    <row r="12" spans="1:7">
      <c r="A12" s="964"/>
      <c r="B12" s="13"/>
      <c r="C12" s="938" t="s">
        <v>9</v>
      </c>
      <c r="D12" s="158">
        <f>+ROUND('CE Min'!D39,0)</f>
        <v>104000</v>
      </c>
      <c r="E12" s="158">
        <f>+ROUND('CE Min'!F39,0)</f>
        <v>52000</v>
      </c>
      <c r="F12" s="158">
        <f t="shared" si="0"/>
        <v>52000</v>
      </c>
      <c r="G12" s="734">
        <f>F12/D12</f>
        <v>0.5</v>
      </c>
    </row>
    <row r="13" spans="1:7" ht="22.5">
      <c r="A13" s="965"/>
      <c r="B13" s="13"/>
      <c r="C13" s="938" t="s">
        <v>10</v>
      </c>
      <c r="D13" s="158">
        <f>+ROUND('CE Min'!D40,0)</f>
        <v>0</v>
      </c>
      <c r="E13" s="158">
        <f>+ROUND('CE Min'!F40,0)</f>
        <v>0</v>
      </c>
      <c r="F13" s="158">
        <f t="shared" si="0"/>
        <v>0</v>
      </c>
      <c r="G13" s="734"/>
    </row>
    <row r="14" spans="1:7" ht="22.5">
      <c r="A14" s="964"/>
      <c r="B14" s="13"/>
      <c r="C14" s="938" t="s">
        <v>11</v>
      </c>
      <c r="D14" s="158">
        <f>+ROUND('CE Min'!D41,0)</f>
        <v>0</v>
      </c>
      <c r="E14" s="158">
        <f>+ROUND('CE Min'!F41,0)</f>
        <v>0</v>
      </c>
      <c r="F14" s="158">
        <f t="shared" si="0"/>
        <v>0</v>
      </c>
      <c r="G14" s="734"/>
    </row>
    <row r="15" spans="1:7">
      <c r="A15" s="965"/>
      <c r="B15" s="13"/>
      <c r="C15" s="938" t="s">
        <v>12</v>
      </c>
      <c r="D15" s="158">
        <f>+ROUND('CE Min'!D42,0)</f>
        <v>10073</v>
      </c>
      <c r="E15" s="158">
        <f>+ROUND('CE Min'!F42,0)</f>
        <v>7195</v>
      </c>
      <c r="F15" s="158">
        <f t="shared" si="0"/>
        <v>2878</v>
      </c>
      <c r="G15" s="734">
        <f>F15/D15</f>
        <v>0.2857142857142857</v>
      </c>
    </row>
    <row r="16" spans="1:7">
      <c r="A16" s="965"/>
      <c r="B16" s="13"/>
      <c r="C16" s="938" t="s">
        <v>13</v>
      </c>
      <c r="D16" s="158">
        <f>+ROUND('CE Min'!D43,0)</f>
        <v>0</v>
      </c>
      <c r="E16" s="158">
        <f>+ROUND('CE Min'!F43,0)</f>
        <v>0</v>
      </c>
      <c r="F16" s="158">
        <f t="shared" si="0"/>
        <v>0</v>
      </c>
      <c r="G16" s="734"/>
    </row>
    <row r="17" spans="1:7">
      <c r="A17" s="964"/>
      <c r="B17" s="13"/>
      <c r="C17" s="938" t="s">
        <v>14</v>
      </c>
      <c r="D17" s="158">
        <f>+ROUND('CE Min'!D46,0)</f>
        <v>0</v>
      </c>
      <c r="E17" s="158">
        <f>+ROUND('CE Min'!F46,0)</f>
        <v>0</v>
      </c>
      <c r="F17" s="158">
        <f t="shared" si="0"/>
        <v>0</v>
      </c>
      <c r="G17" s="734"/>
    </row>
    <row r="18" spans="1:7">
      <c r="A18" s="965"/>
      <c r="B18" s="13" t="s">
        <v>15</v>
      </c>
      <c r="C18" s="12"/>
      <c r="D18" s="158">
        <f>SUM(D19:D22)</f>
        <v>8444513</v>
      </c>
      <c r="E18" s="158">
        <f>SUM(E19:E22)</f>
        <v>5502544</v>
      </c>
      <c r="F18" s="158">
        <f t="shared" si="0"/>
        <v>2941969</v>
      </c>
      <c r="G18" s="734">
        <f t="shared" ref="G18:G23" si="1">F18/D18</f>
        <v>0.34838823742707248</v>
      </c>
    </row>
    <row r="19" spans="1:7">
      <c r="A19" s="965"/>
      <c r="B19" s="13"/>
      <c r="C19" s="12" t="s">
        <v>16</v>
      </c>
      <c r="D19" s="158">
        <f>+ROUND('CE Min'!D53,0)</f>
        <v>3223609</v>
      </c>
      <c r="E19" s="158">
        <f>+ROUND('CE Min'!F53,0)</f>
        <v>2509247</v>
      </c>
      <c r="F19" s="158">
        <f t="shared" si="0"/>
        <v>714362</v>
      </c>
      <c r="G19" s="734">
        <f t="shared" si="1"/>
        <v>0.2216031783010905</v>
      </c>
    </row>
    <row r="20" spans="1:7">
      <c r="A20" s="965"/>
      <c r="B20" s="13"/>
      <c r="C20" s="12" t="s">
        <v>17</v>
      </c>
      <c r="D20" s="158">
        <f>+ROUND('CE Min'!D54,0)</f>
        <v>3041725</v>
      </c>
      <c r="E20" s="158">
        <f>+ROUND('CE Min'!F54,0)</f>
        <v>995689</v>
      </c>
      <c r="F20" s="158">
        <f t="shared" si="0"/>
        <v>2046036</v>
      </c>
      <c r="G20" s="734">
        <f t="shared" si="1"/>
        <v>0.6726564696019528</v>
      </c>
    </row>
    <row r="21" spans="1:7">
      <c r="A21" s="965"/>
      <c r="B21" s="13"/>
      <c r="C21" s="12" t="s">
        <v>18</v>
      </c>
      <c r="D21" s="158">
        <f>+ROUND('CE Min'!D55,0)</f>
        <v>1828479</v>
      </c>
      <c r="E21" s="158">
        <f>+ROUND('CE Min'!F55,0)</f>
        <v>1764111</v>
      </c>
      <c r="F21" s="158">
        <f t="shared" si="0"/>
        <v>64368</v>
      </c>
      <c r="G21" s="734">
        <f t="shared" si="1"/>
        <v>3.5203029403126862E-2</v>
      </c>
    </row>
    <row r="22" spans="1:7">
      <c r="A22" s="965"/>
      <c r="B22" s="13"/>
      <c r="C22" s="12" t="s">
        <v>19</v>
      </c>
      <c r="D22" s="158">
        <f>+ROUND('CE Min'!D56,0)</f>
        <v>350700</v>
      </c>
      <c r="E22" s="158">
        <f>+ROUND('CE Min'!F56,0)</f>
        <v>233497</v>
      </c>
      <c r="F22" s="158">
        <f t="shared" si="0"/>
        <v>117203</v>
      </c>
      <c r="G22" s="734">
        <f t="shared" si="1"/>
        <v>0.33419731964642146</v>
      </c>
    </row>
    <row r="23" spans="1:7">
      <c r="A23" s="965"/>
      <c r="B23" s="13" t="s">
        <v>20</v>
      </c>
      <c r="C23" s="12"/>
      <c r="D23" s="158">
        <f>+ROUND('CE Min'!D57,0)</f>
        <v>23618</v>
      </c>
      <c r="E23" s="158">
        <f>+ROUND('CE Min'!F57,0)</f>
        <v>7500</v>
      </c>
      <c r="F23" s="158">
        <f t="shared" si="0"/>
        <v>16118</v>
      </c>
      <c r="G23" s="734">
        <f t="shared" si="1"/>
        <v>0.68244559234482172</v>
      </c>
    </row>
    <row r="24" spans="1:7" s="2" customFormat="1">
      <c r="A24" s="964">
        <v>2</v>
      </c>
      <c r="B24" s="10" t="s">
        <v>21</v>
      </c>
      <c r="C24" s="10"/>
      <c r="D24" s="159">
        <f>+ROUND('CE Min'!D58,0)</f>
        <v>0</v>
      </c>
      <c r="E24" s="159">
        <f>+ROUND('CE Min'!F58,0)</f>
        <v>0</v>
      </c>
      <c r="F24" s="159">
        <f t="shared" si="0"/>
        <v>0</v>
      </c>
      <c r="G24" s="735"/>
    </row>
    <row r="25" spans="1:7" s="2" customFormat="1">
      <c r="A25" s="964">
        <v>3</v>
      </c>
      <c r="B25" s="10" t="s">
        <v>22</v>
      </c>
      <c r="C25" s="10"/>
      <c r="D25" s="159">
        <f>+ROUND('CE Min'!D61,0)</f>
        <v>1254550</v>
      </c>
      <c r="E25" s="159">
        <f>+ROUND('CE Min'!F61,0)</f>
        <v>1494881</v>
      </c>
      <c r="F25" s="159">
        <f t="shared" si="0"/>
        <v>-240331</v>
      </c>
      <c r="G25" s="735">
        <f t="shared" ref="G25:G32" si="2">F25/D25</f>
        <v>-0.19156749432067274</v>
      </c>
    </row>
    <row r="26" spans="1:7" s="2" customFormat="1">
      <c r="A26" s="964">
        <v>4</v>
      </c>
      <c r="B26" s="10" t="s">
        <v>23</v>
      </c>
      <c r="C26" s="10"/>
      <c r="D26" s="157">
        <f>SUM(D27:D29)</f>
        <v>32380787</v>
      </c>
      <c r="E26" s="157">
        <f>SUM(E27:E29)</f>
        <v>33594718</v>
      </c>
      <c r="F26" s="157">
        <f t="shared" si="0"/>
        <v>-1213931</v>
      </c>
      <c r="G26" s="733">
        <f t="shared" si="2"/>
        <v>-3.7489237059000452E-2</v>
      </c>
    </row>
    <row r="27" spans="1:7">
      <c r="A27" s="964"/>
      <c r="B27" s="12" t="s">
        <v>24</v>
      </c>
      <c r="C27" s="14"/>
      <c r="D27" s="158">
        <f>+ROUND('CE Min'!D68,0)</f>
        <v>29983765</v>
      </c>
      <c r="E27" s="158">
        <f>+ROUND('CE Min'!F68,0)</f>
        <v>31533625</v>
      </c>
      <c r="F27" s="158">
        <f t="shared" si="0"/>
        <v>-1549860</v>
      </c>
      <c r="G27" s="734">
        <f t="shared" si="2"/>
        <v>-5.1689972890329151E-2</v>
      </c>
    </row>
    <row r="28" spans="1:7">
      <c r="A28" s="965"/>
      <c r="B28" s="12" t="s">
        <v>25</v>
      </c>
      <c r="C28" s="14"/>
      <c r="D28" s="158">
        <f>+ROUND('CE Min'!D114,0)</f>
        <v>966802</v>
      </c>
      <c r="E28" s="158">
        <f>+ROUND('CE Min'!F114,0)</f>
        <v>847509</v>
      </c>
      <c r="F28" s="158">
        <f t="shared" si="0"/>
        <v>119293</v>
      </c>
      <c r="G28" s="734">
        <f t="shared" si="2"/>
        <v>0.12338927722532639</v>
      </c>
    </row>
    <row r="29" spans="1:7">
      <c r="A29" s="964"/>
      <c r="B29" s="12" t="s">
        <v>26</v>
      </c>
      <c r="C29" s="14"/>
      <c r="D29" s="158">
        <f>+ROUND('CE Min'!D107+'CE Min'!D113,0)</f>
        <v>1430220</v>
      </c>
      <c r="E29" s="158">
        <f>+ROUND('CE Min'!F107+'CE Min'!F113,0)</f>
        <v>1213584</v>
      </c>
      <c r="F29" s="158">
        <f t="shared" si="0"/>
        <v>216636</v>
      </c>
      <c r="G29" s="734">
        <f t="shared" si="2"/>
        <v>0.1514704031547594</v>
      </c>
    </row>
    <row r="30" spans="1:7" s="2" customFormat="1">
      <c r="A30" s="964">
        <v>5</v>
      </c>
      <c r="B30" s="10" t="s">
        <v>27</v>
      </c>
      <c r="C30" s="10"/>
      <c r="D30" s="159">
        <f>+ROUND(+'CE Min'!D122,0)</f>
        <v>1962007</v>
      </c>
      <c r="E30" s="159">
        <f>+ROUND(+'CE Min'!F122,0)</f>
        <v>1105905</v>
      </c>
      <c r="F30" s="159">
        <f t="shared" si="0"/>
        <v>856102</v>
      </c>
      <c r="G30" s="735">
        <f t="shared" si="2"/>
        <v>0.43633993150890898</v>
      </c>
    </row>
    <row r="31" spans="1:7" s="2" customFormat="1">
      <c r="A31" s="964">
        <v>6</v>
      </c>
      <c r="B31" s="10" t="s">
        <v>28</v>
      </c>
      <c r="C31" s="10"/>
      <c r="D31" s="159">
        <f>+ROUND('CE Min'!D143,0)</f>
        <v>1877992</v>
      </c>
      <c r="E31" s="159">
        <f>+ROUND('CE Min'!F143,0)</f>
        <v>1770213</v>
      </c>
      <c r="F31" s="159">
        <f t="shared" si="0"/>
        <v>107779</v>
      </c>
      <c r="G31" s="735">
        <f t="shared" si="2"/>
        <v>5.7390553314391114E-2</v>
      </c>
    </row>
    <row r="32" spans="1:7" s="2" customFormat="1">
      <c r="A32" s="964">
        <v>7</v>
      </c>
      <c r="B32" s="10" t="s">
        <v>29</v>
      </c>
      <c r="C32" s="10"/>
      <c r="D32" s="159">
        <f>+ROUND('CE Min'!D147,0)</f>
        <v>1715773</v>
      </c>
      <c r="E32" s="159">
        <f>+ROUND('CE Min'!F147,0)</f>
        <v>1805206</v>
      </c>
      <c r="F32" s="159">
        <f t="shared" si="0"/>
        <v>-89433</v>
      </c>
      <c r="G32" s="735">
        <f t="shared" si="2"/>
        <v>-5.2124028061987224E-2</v>
      </c>
    </row>
    <row r="33" spans="1:7" s="2" customFormat="1">
      <c r="A33" s="964">
        <v>8</v>
      </c>
      <c r="B33" s="10" t="s">
        <v>30</v>
      </c>
      <c r="C33" s="10"/>
      <c r="D33" s="159">
        <f>+ROUND(+'CE Min'!D154,0)</f>
        <v>0</v>
      </c>
      <c r="E33" s="159">
        <f>+ROUND(+'CE Min'!F154,0)</f>
        <v>0</v>
      </c>
      <c r="F33" s="159">
        <f t="shared" si="0"/>
        <v>0</v>
      </c>
      <c r="G33" s="735"/>
    </row>
    <row r="34" spans="1:7" s="2" customFormat="1">
      <c r="A34" s="964">
        <v>9</v>
      </c>
      <c r="B34" s="10" t="s">
        <v>31</v>
      </c>
      <c r="C34" s="10"/>
      <c r="D34" s="159">
        <f>+ROUND(+'CE Min'!D155,0)</f>
        <v>219162</v>
      </c>
      <c r="E34" s="159">
        <f>+ROUND(+'CE Min'!F155,0)</f>
        <v>165211</v>
      </c>
      <c r="F34" s="159">
        <f t="shared" si="0"/>
        <v>53951</v>
      </c>
      <c r="G34" s="735">
        <f>F34/D34</f>
        <v>0.24616950018707623</v>
      </c>
    </row>
    <row r="35" spans="1:7" s="2" customFormat="1">
      <c r="A35" s="1044" t="s">
        <v>32</v>
      </c>
      <c r="B35" s="1044"/>
      <c r="C35" s="1044"/>
      <c r="D35" s="160">
        <f>D9+D24+D25+D26+SUM(D30:D34)</f>
        <v>76303259</v>
      </c>
      <c r="E35" s="160">
        <f>E9+E24+E25+E26+SUM(E30:E34)</f>
        <v>76017685</v>
      </c>
      <c r="F35" s="160">
        <f t="shared" si="0"/>
        <v>285574</v>
      </c>
      <c r="G35" s="736">
        <f>F35/D35</f>
        <v>3.7426186475206778E-3</v>
      </c>
    </row>
    <row r="36" spans="1:7">
      <c r="A36" s="965"/>
      <c r="B36" s="15"/>
      <c r="C36" s="11"/>
      <c r="D36" s="161"/>
      <c r="E36" s="161"/>
      <c r="F36" s="161">
        <f t="shared" si="0"/>
        <v>0</v>
      </c>
      <c r="G36" s="737"/>
    </row>
    <row r="37" spans="1:7" s="2" customFormat="1">
      <c r="A37" s="964" t="s">
        <v>33</v>
      </c>
      <c r="B37" s="9"/>
      <c r="C37" s="16" t="s">
        <v>34</v>
      </c>
      <c r="D37" s="162"/>
      <c r="E37" s="162"/>
      <c r="F37" s="162">
        <f t="shared" si="0"/>
        <v>0</v>
      </c>
      <c r="G37" s="738"/>
    </row>
    <row r="38" spans="1:7" s="2" customFormat="1">
      <c r="A38" s="964">
        <v>1</v>
      </c>
      <c r="B38" s="10" t="s">
        <v>35</v>
      </c>
      <c r="C38" s="17"/>
      <c r="D38" s="162">
        <f>SUM(D39:D40)</f>
        <v>11099691</v>
      </c>
      <c r="E38" s="162">
        <f>SUM(E39:E40)</f>
        <v>12372711</v>
      </c>
      <c r="F38" s="162">
        <f t="shared" si="0"/>
        <v>-1273020</v>
      </c>
      <c r="G38" s="738">
        <f>F38/D38</f>
        <v>-0.1146896791991777</v>
      </c>
    </row>
    <row r="39" spans="1:7">
      <c r="A39" s="964"/>
      <c r="B39" s="12" t="s">
        <v>36</v>
      </c>
      <c r="C39" s="14"/>
      <c r="D39" s="158">
        <f>+ROUND('CE Min'!D162,0)</f>
        <v>10705055</v>
      </c>
      <c r="E39" s="158">
        <f>+ROUND('CE Min'!F162,0)</f>
        <v>11928986</v>
      </c>
      <c r="F39" s="158">
        <f t="shared" si="0"/>
        <v>-1223931</v>
      </c>
      <c r="G39" s="734">
        <f>F39/D39</f>
        <v>-0.11433206088151812</v>
      </c>
    </row>
    <row r="40" spans="1:7">
      <c r="A40" s="965"/>
      <c r="B40" s="12" t="s">
        <v>37</v>
      </c>
      <c r="C40" s="14"/>
      <c r="D40" s="158">
        <f>+ROUND('CE Min'!D193,0)</f>
        <v>394636</v>
      </c>
      <c r="E40" s="158">
        <f>+ROUND('CE Min'!F193,0)</f>
        <v>443725</v>
      </c>
      <c r="F40" s="158">
        <f t="shared" si="0"/>
        <v>-49089</v>
      </c>
      <c r="G40" s="734">
        <f>F40/D40</f>
        <v>-0.12439057764623603</v>
      </c>
    </row>
    <row r="41" spans="1:7" s="2" customFormat="1">
      <c r="A41" s="964">
        <v>2</v>
      </c>
      <c r="B41" s="10" t="s">
        <v>38</v>
      </c>
      <c r="C41" s="17"/>
      <c r="D41" s="162">
        <f>SUM(D42:D58)</f>
        <v>6989035</v>
      </c>
      <c r="E41" s="162">
        <f>SUM(E42:E58)</f>
        <v>6752222</v>
      </c>
      <c r="F41" s="162">
        <f t="shared" ref="F41:F72" si="3">D41-E41</f>
        <v>236813</v>
      </c>
      <c r="G41" s="738">
        <f>F41/D41</f>
        <v>3.3883504661230059E-2</v>
      </c>
    </row>
    <row r="42" spans="1:7">
      <c r="A42" s="965"/>
      <c r="B42" s="13" t="s">
        <v>39</v>
      </c>
      <c r="C42" s="12"/>
      <c r="D42" s="158">
        <f>+ROUND('CE Min'!D203,0)</f>
        <v>0</v>
      </c>
      <c r="E42" s="158">
        <f>+ROUND('CE Min'!F203,0)</f>
        <v>0</v>
      </c>
      <c r="F42" s="158">
        <f t="shared" si="3"/>
        <v>0</v>
      </c>
      <c r="G42" s="734"/>
    </row>
    <row r="43" spans="1:7">
      <c r="A43" s="965"/>
      <c r="B43" s="13" t="s">
        <v>40</v>
      </c>
      <c r="C43" s="12"/>
      <c r="D43" s="158">
        <f>+ROUND('CE Min'!D211,0)</f>
        <v>0</v>
      </c>
      <c r="E43" s="158">
        <f>+ROUND('CE Min'!F211,0)</f>
        <v>0</v>
      </c>
      <c r="F43" s="158">
        <f t="shared" si="3"/>
        <v>0</v>
      </c>
      <c r="G43" s="734"/>
    </row>
    <row r="44" spans="1:7">
      <c r="A44" s="965"/>
      <c r="B44" s="13" t="s">
        <v>41</v>
      </c>
      <c r="C44" s="12"/>
      <c r="D44" s="158">
        <f>+ROUND('CE Min'!D215,0)</f>
        <v>936143</v>
      </c>
      <c r="E44" s="158">
        <f>+ROUND('CE Min'!F215,0)</f>
        <v>918969</v>
      </c>
      <c r="F44" s="158">
        <f t="shared" si="3"/>
        <v>17174</v>
      </c>
      <c r="G44" s="734">
        <f>F44/D44</f>
        <v>1.8345487815429908E-2</v>
      </c>
    </row>
    <row r="45" spans="1:7">
      <c r="A45" s="965"/>
      <c r="B45" s="13" t="s">
        <v>42</v>
      </c>
      <c r="C45" s="12"/>
      <c r="D45" s="158">
        <f>+ROUND('CE Min'!D234,0)</f>
        <v>0</v>
      </c>
      <c r="E45" s="158">
        <f>+ROUND('CE Min'!F234,0)</f>
        <v>0</v>
      </c>
      <c r="F45" s="158">
        <f t="shared" si="3"/>
        <v>0</v>
      </c>
      <c r="G45" s="734"/>
    </row>
    <row r="46" spans="1:7">
      <c r="A46" s="965"/>
      <c r="B46" s="13" t="s">
        <v>43</v>
      </c>
      <c r="C46" s="12"/>
      <c r="D46" s="158">
        <f>+ROUND('CE Min'!D240,0)</f>
        <v>0</v>
      </c>
      <c r="E46" s="158">
        <f>+ROUND('CE Min'!F240,0)</f>
        <v>0</v>
      </c>
      <c r="F46" s="158">
        <f t="shared" si="3"/>
        <v>0</v>
      </c>
      <c r="G46" s="734"/>
    </row>
    <row r="47" spans="1:7">
      <c r="A47" s="965"/>
      <c r="B47" s="13" t="s">
        <v>44</v>
      </c>
      <c r="C47" s="12"/>
      <c r="D47" s="158">
        <f>+ROUND('CE Min'!D245,0)</f>
        <v>0</v>
      </c>
      <c r="E47" s="158">
        <f>+ROUND('CE Min'!F245,0)</f>
        <v>0</v>
      </c>
      <c r="F47" s="158">
        <f t="shared" si="3"/>
        <v>0</v>
      </c>
      <c r="G47" s="734"/>
    </row>
    <row r="48" spans="1:7">
      <c r="A48" s="965"/>
      <c r="B48" s="13" t="s">
        <v>45</v>
      </c>
      <c r="C48" s="12"/>
      <c r="D48" s="158">
        <f>+ROUND('CE Min'!D250,0)</f>
        <v>0</v>
      </c>
      <c r="E48" s="158">
        <f>+ROUND('CE Min'!F250,0)</f>
        <v>0</v>
      </c>
      <c r="F48" s="158">
        <f t="shared" si="3"/>
        <v>0</v>
      </c>
      <c r="G48" s="734"/>
    </row>
    <row r="49" spans="1:7">
      <c r="A49" s="965"/>
      <c r="B49" s="13" t="s">
        <v>46</v>
      </c>
      <c r="C49" s="12"/>
      <c r="D49" s="158">
        <f>+ROUND('CE Min'!D260,0)</f>
        <v>0</v>
      </c>
      <c r="E49" s="158">
        <f>+ROUND('CE Min'!F260,0)</f>
        <v>0</v>
      </c>
      <c r="F49" s="158">
        <f t="shared" si="3"/>
        <v>0</v>
      </c>
      <c r="G49" s="734"/>
    </row>
    <row r="50" spans="1:7">
      <c r="A50" s="965"/>
      <c r="B50" s="13" t="s">
        <v>47</v>
      </c>
      <c r="C50" s="12"/>
      <c r="D50" s="158">
        <f>+ROUND('CE Min'!D266,0)</f>
        <v>45428</v>
      </c>
      <c r="E50" s="158">
        <f>+ROUND('CE Min'!F266,0)</f>
        <v>0</v>
      </c>
      <c r="F50" s="158">
        <f t="shared" si="3"/>
        <v>45428</v>
      </c>
      <c r="G50" s="734">
        <f>F50/D50</f>
        <v>1</v>
      </c>
    </row>
    <row r="51" spans="1:7">
      <c r="A51" s="965"/>
      <c r="B51" s="13" t="s">
        <v>48</v>
      </c>
      <c r="C51" s="12"/>
      <c r="D51" s="158">
        <f>+ROUND('CE Min'!D273,0)</f>
        <v>0</v>
      </c>
      <c r="E51" s="158">
        <f>+ROUND('CE Min'!F273,0)</f>
        <v>0</v>
      </c>
      <c r="F51" s="158">
        <f t="shared" si="3"/>
        <v>0</v>
      </c>
      <c r="G51" s="734"/>
    </row>
    <row r="52" spans="1:7">
      <c r="A52" s="965"/>
      <c r="B52" s="13" t="s">
        <v>49</v>
      </c>
      <c r="C52" s="12"/>
      <c r="D52" s="158">
        <f>+ROUND('CE Min'!D279,0)</f>
        <v>13717</v>
      </c>
      <c r="E52" s="158">
        <f>+ROUND('CE Min'!F279,0)</f>
        <v>16622</v>
      </c>
      <c r="F52" s="158">
        <f t="shared" si="3"/>
        <v>-2905</v>
      </c>
      <c r="G52" s="734">
        <f>F52/D52</f>
        <v>-0.21178100167675148</v>
      </c>
    </row>
    <row r="53" spans="1:7">
      <c r="A53" s="965"/>
      <c r="B53" s="13" t="s">
        <v>50</v>
      </c>
      <c r="C53" s="12"/>
      <c r="D53" s="158">
        <f>+ROUND('CE Min'!D284,0)</f>
        <v>0</v>
      </c>
      <c r="E53" s="158">
        <f>+ROUND('CE Min'!F284,0)</f>
        <v>0</v>
      </c>
      <c r="F53" s="158">
        <f t="shared" si="3"/>
        <v>0</v>
      </c>
      <c r="G53" s="734"/>
    </row>
    <row r="54" spans="1:7">
      <c r="A54" s="965"/>
      <c r="B54" s="13" t="s">
        <v>51</v>
      </c>
      <c r="C54" s="12"/>
      <c r="D54" s="158">
        <f>+ROUND('CE Min'!D293,0)</f>
        <v>765918</v>
      </c>
      <c r="E54" s="158">
        <f>+ROUND('CE Min'!F293,0)</f>
        <v>662499</v>
      </c>
      <c r="F54" s="158">
        <f t="shared" si="3"/>
        <v>103419</v>
      </c>
      <c r="G54" s="734">
        <f>F54/D54</f>
        <v>0.13502620384949826</v>
      </c>
    </row>
    <row r="55" spans="1:7">
      <c r="A55" s="965"/>
      <c r="B55" s="13" t="s">
        <v>52</v>
      </c>
      <c r="C55" s="12"/>
      <c r="D55" s="158">
        <f>+ROUND('CE Min'!D301,0)</f>
        <v>1317207</v>
      </c>
      <c r="E55" s="158">
        <f>+ROUND('CE Min'!F301,0)</f>
        <v>1862951</v>
      </c>
      <c r="F55" s="158">
        <f t="shared" si="3"/>
        <v>-545744</v>
      </c>
      <c r="G55" s="734">
        <f>F55/D55</f>
        <v>-0.4143190857625263</v>
      </c>
    </row>
    <row r="56" spans="1:7" ht="21.75" customHeight="1">
      <c r="A56" s="965"/>
      <c r="B56" s="1046" t="s">
        <v>53</v>
      </c>
      <c r="C56" s="1047"/>
      <c r="D56" s="158">
        <f>+ROUND('CE Min'!D309,0)</f>
        <v>3362598</v>
      </c>
      <c r="E56" s="158">
        <f>+ROUND('CE Min'!F309,0)</f>
        <v>2554218</v>
      </c>
      <c r="F56" s="158">
        <f t="shared" si="3"/>
        <v>808380</v>
      </c>
      <c r="G56" s="734">
        <f>F56/D56</f>
        <v>0.24040340236923949</v>
      </c>
    </row>
    <row r="57" spans="1:7">
      <c r="A57" s="965"/>
      <c r="B57" s="13" t="s">
        <v>54</v>
      </c>
      <c r="C57" s="12"/>
      <c r="D57" s="158">
        <f>+ROUND('CE Min'!D323,0)</f>
        <v>548024</v>
      </c>
      <c r="E57" s="158">
        <f>+ROUND('CE Min'!F323,0)</f>
        <v>736963</v>
      </c>
      <c r="F57" s="158">
        <f t="shared" si="3"/>
        <v>-188939</v>
      </c>
      <c r="G57" s="734">
        <f>F57/D57</f>
        <v>-0.34476409792271873</v>
      </c>
    </row>
    <row r="58" spans="1:7">
      <c r="A58" s="965"/>
      <c r="B58" s="13" t="s">
        <v>55</v>
      </c>
      <c r="C58" s="12"/>
      <c r="D58" s="158">
        <f>+ROUND('CE Min'!D331,0)</f>
        <v>0</v>
      </c>
      <c r="E58" s="158">
        <f>+ROUND('CE Min'!F331,0)</f>
        <v>0</v>
      </c>
      <c r="F58" s="158">
        <f t="shared" si="3"/>
        <v>0</v>
      </c>
      <c r="G58" s="734"/>
    </row>
    <row r="59" spans="1:7" s="2" customFormat="1">
      <c r="A59" s="964">
        <v>3</v>
      </c>
      <c r="B59" s="10" t="s">
        <v>56</v>
      </c>
      <c r="C59" s="17"/>
      <c r="D59" s="162">
        <f>SUM(D60:D62)</f>
        <v>7895722</v>
      </c>
      <c r="E59" s="162">
        <f>SUM(E60:E62)</f>
        <v>7412225</v>
      </c>
      <c r="F59" s="162">
        <f t="shared" si="3"/>
        <v>483497</v>
      </c>
      <c r="G59" s="738">
        <f t="shared" ref="G59:G81" si="4">F59/D59</f>
        <v>6.1235311982868697E-2</v>
      </c>
    </row>
    <row r="60" spans="1:7">
      <c r="A60" s="965"/>
      <c r="B60" s="13" t="s">
        <v>57</v>
      </c>
      <c r="C60" s="12"/>
      <c r="D60" s="158">
        <f>+ROUND('CE Min'!D333,0)</f>
        <v>7285742</v>
      </c>
      <c r="E60" s="158">
        <f>+ROUND('CE Min'!F333,0)</f>
        <v>6938527</v>
      </c>
      <c r="F60" s="158">
        <f t="shared" si="3"/>
        <v>347215</v>
      </c>
      <c r="G60" s="734">
        <f t="shared" si="4"/>
        <v>4.7656779501662284E-2</v>
      </c>
    </row>
    <row r="61" spans="1:7">
      <c r="A61" s="965"/>
      <c r="B61" s="1046" t="s">
        <v>58</v>
      </c>
      <c r="C61" s="1047"/>
      <c r="D61" s="158">
        <f>+ROUND('CE Min'!D353,0)</f>
        <v>488267</v>
      </c>
      <c r="E61" s="158">
        <f>+ROUND('CE Min'!F353,0)</f>
        <v>377244</v>
      </c>
      <c r="F61" s="158">
        <f t="shared" si="3"/>
        <v>111023</v>
      </c>
      <c r="G61" s="734">
        <f t="shared" si="4"/>
        <v>0.22738173990869751</v>
      </c>
    </row>
    <row r="62" spans="1:7">
      <c r="A62" s="965"/>
      <c r="B62" s="13" t="s">
        <v>59</v>
      </c>
      <c r="C62" s="12"/>
      <c r="D62" s="158">
        <f>+ROUND('CE Min'!D367,0)</f>
        <v>121713</v>
      </c>
      <c r="E62" s="158">
        <f>+ROUND('CE Min'!F367,0)</f>
        <v>96454</v>
      </c>
      <c r="F62" s="158">
        <f t="shared" si="3"/>
        <v>25259</v>
      </c>
      <c r="G62" s="734">
        <f t="shared" si="4"/>
        <v>0.20752918751489158</v>
      </c>
    </row>
    <row r="63" spans="1:7" s="2" customFormat="1">
      <c r="A63" s="964">
        <v>4</v>
      </c>
      <c r="B63" s="18" t="s">
        <v>60</v>
      </c>
      <c r="C63" s="17"/>
      <c r="D63" s="162">
        <f>+ROUND('CE Min'!D370,0)</f>
        <v>1683760</v>
      </c>
      <c r="E63" s="162">
        <f>+ROUND('CE Min'!F370,0)</f>
        <v>1576701</v>
      </c>
      <c r="F63" s="162">
        <f t="shared" si="3"/>
        <v>107059</v>
      </c>
      <c r="G63" s="738">
        <f t="shared" si="4"/>
        <v>6.358328978001615E-2</v>
      </c>
    </row>
    <row r="64" spans="1:7" s="2" customFormat="1" ht="14.25" customHeight="1">
      <c r="A64" s="964">
        <v>5</v>
      </c>
      <c r="B64" s="10" t="s">
        <v>61</v>
      </c>
      <c r="C64" s="10"/>
      <c r="D64" s="162">
        <f>+ROUND('CE Min'!D378,0)</f>
        <v>300970</v>
      </c>
      <c r="E64" s="162">
        <f>+ROUND('CE Min'!F378,0)</f>
        <v>247472</v>
      </c>
      <c r="F64" s="162">
        <f t="shared" si="3"/>
        <v>53498</v>
      </c>
      <c r="G64" s="738">
        <f t="shared" si="4"/>
        <v>0.17775193540884474</v>
      </c>
    </row>
    <row r="65" spans="1:7" s="2" customFormat="1" ht="12.6" customHeight="1">
      <c r="A65" s="964">
        <v>6</v>
      </c>
      <c r="B65" s="10" t="s">
        <v>62</v>
      </c>
      <c r="C65" s="17"/>
      <c r="D65" s="162">
        <f>SUM(D66:D70)</f>
        <v>36730245</v>
      </c>
      <c r="E65" s="162">
        <f>SUM(E66:E70)</f>
        <v>35988711</v>
      </c>
      <c r="F65" s="162">
        <f t="shared" si="3"/>
        <v>741534</v>
      </c>
      <c r="G65" s="738">
        <f t="shared" si="4"/>
        <v>2.0188648346886877E-2</v>
      </c>
    </row>
    <row r="66" spans="1:7">
      <c r="A66" s="964"/>
      <c r="B66" s="12" t="s">
        <v>63</v>
      </c>
      <c r="C66" s="14"/>
      <c r="D66" s="158">
        <f>+ROUND('CE Min'!D391,0)</f>
        <v>13555862</v>
      </c>
      <c r="E66" s="158">
        <f>+ROUND('CE Min'!F391,0)</f>
        <v>13310753</v>
      </c>
      <c r="F66" s="158">
        <f t="shared" si="3"/>
        <v>245109</v>
      </c>
      <c r="G66" s="734">
        <f t="shared" si="4"/>
        <v>1.8081402717141853E-2</v>
      </c>
    </row>
    <row r="67" spans="1:7">
      <c r="A67" s="964"/>
      <c r="B67" s="12" t="s">
        <v>64</v>
      </c>
      <c r="C67" s="14"/>
      <c r="D67" s="158">
        <f>+ROUND('CE Min'!D395,0)</f>
        <v>1575926</v>
      </c>
      <c r="E67" s="158">
        <f>+ROUND('CE Min'!F395,0)</f>
        <v>1449255</v>
      </c>
      <c r="F67" s="158">
        <f t="shared" si="3"/>
        <v>126671</v>
      </c>
      <c r="G67" s="734">
        <f t="shared" si="4"/>
        <v>8.0378774130257388E-2</v>
      </c>
    </row>
    <row r="68" spans="1:7">
      <c r="A68" s="964"/>
      <c r="B68" s="12" t="s">
        <v>65</v>
      </c>
      <c r="C68" s="14"/>
      <c r="D68" s="158">
        <f>+ROUND('CE Min'!D399,0)</f>
        <v>14418549</v>
      </c>
      <c r="E68" s="158">
        <f>+ROUND('CE Min'!F399,0)</f>
        <v>14299557</v>
      </c>
      <c r="F68" s="158">
        <f t="shared" si="3"/>
        <v>118992</v>
      </c>
      <c r="G68" s="734">
        <f t="shared" si="4"/>
        <v>8.2527028205126602E-3</v>
      </c>
    </row>
    <row r="69" spans="1:7">
      <c r="A69" s="965"/>
      <c r="B69" s="12" t="s">
        <v>66</v>
      </c>
      <c r="C69" s="14"/>
      <c r="D69" s="158">
        <f>+ROUND('CE Min'!D404+'CE Min'!D413+'CE Min'!D422,0)</f>
        <v>848422</v>
      </c>
      <c r="E69" s="158">
        <f>+ROUND('CE Min'!F404+'CE Min'!F413+'CE Min'!F422,0)</f>
        <v>689763</v>
      </c>
      <c r="F69" s="158">
        <f t="shared" si="3"/>
        <v>158659</v>
      </c>
      <c r="G69" s="734">
        <f t="shared" si="4"/>
        <v>0.1870048159995851</v>
      </c>
    </row>
    <row r="70" spans="1:7">
      <c r="A70" s="965"/>
      <c r="B70" s="12" t="s">
        <v>67</v>
      </c>
      <c r="C70" s="14"/>
      <c r="D70" s="158">
        <f>+ROUND('CE Min'!D408+'CE Min'!D417+'CE Min'!D426,0)</f>
        <v>6331486</v>
      </c>
      <c r="E70" s="158">
        <f>+ROUND('CE Min'!F408+'CE Min'!F417+'CE Min'!F426,0)</f>
        <v>6239383</v>
      </c>
      <c r="F70" s="158">
        <f t="shared" si="3"/>
        <v>92103</v>
      </c>
      <c r="G70" s="734">
        <f t="shared" si="4"/>
        <v>1.4546822025666645E-2</v>
      </c>
    </row>
    <row r="71" spans="1:7" s="2" customFormat="1">
      <c r="A71" s="964">
        <v>7</v>
      </c>
      <c r="B71" s="18" t="s">
        <v>68</v>
      </c>
      <c r="C71" s="10"/>
      <c r="D71" s="162">
        <f>+ROUND('CE Min'!D430,0)</f>
        <v>873901</v>
      </c>
      <c r="E71" s="162">
        <f>+ROUND('CE Min'!F430,0)</f>
        <v>946889</v>
      </c>
      <c r="F71" s="162">
        <f t="shared" si="3"/>
        <v>-72988</v>
      </c>
      <c r="G71" s="738">
        <f t="shared" si="4"/>
        <v>-8.3519757958853469E-2</v>
      </c>
    </row>
    <row r="72" spans="1:7" s="2" customFormat="1">
      <c r="A72" s="964">
        <v>8</v>
      </c>
      <c r="B72" s="18" t="s">
        <v>69</v>
      </c>
      <c r="C72" s="10"/>
      <c r="D72" s="162">
        <f>SUM(D73:D75)</f>
        <v>1724598</v>
      </c>
      <c r="E72" s="162">
        <f>SUM(E73:E75)</f>
        <v>1810739</v>
      </c>
      <c r="F72" s="162">
        <f t="shared" si="3"/>
        <v>-86141</v>
      </c>
      <c r="G72" s="738">
        <f t="shared" si="4"/>
        <v>-4.9948451755133662E-2</v>
      </c>
    </row>
    <row r="73" spans="1:7">
      <c r="A73" s="964"/>
      <c r="B73" s="12" t="s">
        <v>70</v>
      </c>
      <c r="C73" s="14"/>
      <c r="D73" s="158">
        <f>+ROUND('CE Min'!D439,0)</f>
        <v>854</v>
      </c>
      <c r="E73" s="158">
        <f>+ROUND('CE Min'!F439,0)</f>
        <v>1647</v>
      </c>
      <c r="F73" s="158">
        <f t="shared" ref="F73:F85" si="5">D73-E73</f>
        <v>-793</v>
      </c>
      <c r="G73" s="734">
        <f t="shared" si="4"/>
        <v>-0.9285714285714286</v>
      </c>
    </row>
    <row r="74" spans="1:7">
      <c r="A74" s="964"/>
      <c r="B74" s="12" t="s">
        <v>71</v>
      </c>
      <c r="C74" s="14"/>
      <c r="D74" s="158">
        <f>+ROUND('CE Min'!D441,0)</f>
        <v>799008</v>
      </c>
      <c r="E74" s="158">
        <f>+ROUND('CE Min'!F441,0)</f>
        <v>799534</v>
      </c>
      <c r="F74" s="158">
        <f t="shared" si="5"/>
        <v>-526</v>
      </c>
      <c r="G74" s="734">
        <f t="shared" si="4"/>
        <v>-6.583163122271617E-4</v>
      </c>
    </row>
    <row r="75" spans="1:7">
      <c r="A75" s="965"/>
      <c r="B75" s="12" t="s">
        <v>72</v>
      </c>
      <c r="C75" s="14"/>
      <c r="D75" s="158">
        <f>+ROUND('CE Min'!D444,0)</f>
        <v>924736</v>
      </c>
      <c r="E75" s="158">
        <f>+ROUND('CE Min'!F444,0)</f>
        <v>1009558</v>
      </c>
      <c r="F75" s="158">
        <f t="shared" si="5"/>
        <v>-84822</v>
      </c>
      <c r="G75" s="734">
        <f t="shared" si="4"/>
        <v>-9.1725638452488059E-2</v>
      </c>
    </row>
    <row r="76" spans="1:7" s="2" customFormat="1">
      <c r="A76" s="964">
        <v>9</v>
      </c>
      <c r="B76" s="18" t="s">
        <v>73</v>
      </c>
      <c r="C76" s="10"/>
      <c r="D76" s="162">
        <f>+ROUND('CE Min'!D445,0)</f>
        <v>90694</v>
      </c>
      <c r="E76" s="162">
        <f>+ROUND('CE Min'!F445,0)</f>
        <v>1197556</v>
      </c>
      <c r="F76" s="162">
        <f t="shared" si="5"/>
        <v>-1106862</v>
      </c>
      <c r="G76" s="738">
        <f t="shared" si="4"/>
        <v>-12.204357509868348</v>
      </c>
    </row>
    <row r="77" spans="1:7" s="2" customFormat="1">
      <c r="A77" s="964">
        <v>10</v>
      </c>
      <c r="B77" s="10" t="s">
        <v>74</v>
      </c>
      <c r="C77" s="17"/>
      <c r="D77" s="162">
        <f>SUM(D78:D79)</f>
        <v>-52203</v>
      </c>
      <c r="E77" s="162">
        <f>SUM(E78:E79)</f>
        <v>-6290</v>
      </c>
      <c r="F77" s="162">
        <f t="shared" si="5"/>
        <v>-45913</v>
      </c>
      <c r="G77" s="738">
        <f t="shared" si="4"/>
        <v>0.87950884048809452</v>
      </c>
    </row>
    <row r="78" spans="1:7">
      <c r="A78" s="964"/>
      <c r="B78" s="12" t="s">
        <v>75</v>
      </c>
      <c r="C78" s="14"/>
      <c r="D78" s="158">
        <f>+ROUND('CE Min'!D449,0)</f>
        <v>-65465</v>
      </c>
      <c r="E78" s="158">
        <f>+ROUND('CE Min'!F449,0)</f>
        <v>-319</v>
      </c>
      <c r="F78" s="158">
        <f t="shared" si="5"/>
        <v>-65146</v>
      </c>
      <c r="G78" s="734">
        <f t="shared" si="4"/>
        <v>0.99512716718857408</v>
      </c>
    </row>
    <row r="79" spans="1:7">
      <c r="A79" s="964"/>
      <c r="B79" s="12" t="s">
        <v>76</v>
      </c>
      <c r="C79" s="14"/>
      <c r="D79" s="158">
        <f>+ROUND('CE Min'!D458,0)</f>
        <v>13262</v>
      </c>
      <c r="E79" s="158">
        <f>+ROUND('CE Min'!F458,0)</f>
        <v>-5971</v>
      </c>
      <c r="F79" s="158">
        <f t="shared" si="5"/>
        <v>19233</v>
      </c>
      <c r="G79" s="734">
        <f t="shared" si="4"/>
        <v>1.4502337505655256</v>
      </c>
    </row>
    <row r="80" spans="1:7" s="2" customFormat="1">
      <c r="A80" s="964">
        <v>11</v>
      </c>
      <c r="B80" s="10" t="s">
        <v>77</v>
      </c>
      <c r="C80" s="17"/>
      <c r="D80" s="162">
        <f>SUM(D81:D84)</f>
        <v>6105816</v>
      </c>
      <c r="E80" s="162">
        <f>SUM(E81:E84)</f>
        <v>4997491</v>
      </c>
      <c r="F80" s="162">
        <f t="shared" si="5"/>
        <v>1108325</v>
      </c>
      <c r="G80" s="738">
        <f t="shared" si="4"/>
        <v>0.18151955447068827</v>
      </c>
    </row>
    <row r="81" spans="1:7">
      <c r="A81" s="964"/>
      <c r="B81" s="12" t="s">
        <v>78</v>
      </c>
      <c r="C81" s="11"/>
      <c r="D81" s="158">
        <f>+ROUND('CE Min'!D466,0)</f>
        <v>573203</v>
      </c>
      <c r="E81" s="158">
        <f>+ROUND('CE Min'!F466,0)</f>
        <v>1736874</v>
      </c>
      <c r="F81" s="158">
        <f t="shared" si="5"/>
        <v>-1163671</v>
      </c>
      <c r="G81" s="734">
        <f t="shared" si="4"/>
        <v>-2.0301202191893624</v>
      </c>
    </row>
    <row r="82" spans="1:7">
      <c r="A82" s="964"/>
      <c r="B82" s="12" t="s">
        <v>79</v>
      </c>
      <c r="C82" s="11"/>
      <c r="D82" s="158">
        <f>+ROUND('CE Min'!D474,0)</f>
        <v>0</v>
      </c>
      <c r="E82" s="158">
        <f>+ROUND('CE Min'!F474,0)</f>
        <v>0</v>
      </c>
      <c r="F82" s="158">
        <f t="shared" si="5"/>
        <v>0</v>
      </c>
      <c r="G82" s="734"/>
    </row>
    <row r="83" spans="1:7">
      <c r="A83" s="964"/>
      <c r="B83" s="12" t="s">
        <v>80</v>
      </c>
      <c r="C83" s="11"/>
      <c r="D83" s="158">
        <f>+ROUND('CE Min'!D475,0)</f>
        <v>5362916</v>
      </c>
      <c r="E83" s="158">
        <f>+ROUND('CE Min'!F475,0)</f>
        <v>2736103</v>
      </c>
      <c r="F83" s="158">
        <f t="shared" si="5"/>
        <v>2626813</v>
      </c>
      <c r="G83" s="734">
        <f>F83/D83</f>
        <v>0.48981058066171462</v>
      </c>
    </row>
    <row r="84" spans="1:7">
      <c r="A84" s="964"/>
      <c r="B84" s="12" t="s">
        <v>81</v>
      </c>
      <c r="C84" s="11"/>
      <c r="D84" s="158">
        <f>+ROUND('CE Min'!D482,0)</f>
        <v>169697</v>
      </c>
      <c r="E84" s="158">
        <f>+ROUND('CE Min'!F482,0)</f>
        <v>524514</v>
      </c>
      <c r="F84" s="158">
        <f t="shared" si="5"/>
        <v>-354817</v>
      </c>
      <c r="G84" s="734">
        <f>F84/D84</f>
        <v>-2.0908855194847287</v>
      </c>
    </row>
    <row r="85" spans="1:7" s="2" customFormat="1">
      <c r="A85" s="1044" t="s">
        <v>82</v>
      </c>
      <c r="B85" s="1044"/>
      <c r="C85" s="1044"/>
      <c r="D85" s="160">
        <f>D38+D41+D63+D64+D65+D71+D72+D76+D77+D80+D59</f>
        <v>73442229</v>
      </c>
      <c r="E85" s="160">
        <f>E38+E41+E63+E64+E65+E71+E72+E76+E77+E80+E59</f>
        <v>73296427</v>
      </c>
      <c r="F85" s="160">
        <f t="shared" si="5"/>
        <v>145802</v>
      </c>
      <c r="G85" s="736">
        <f>F85/D85</f>
        <v>1.9852610954931666E-3</v>
      </c>
    </row>
    <row r="86" spans="1:7" s="966" customFormat="1">
      <c r="A86" s="984"/>
      <c r="B86" s="984"/>
      <c r="C86" s="985"/>
      <c r="D86" s="520"/>
      <c r="E86" s="520"/>
      <c r="F86" s="520"/>
      <c r="G86" s="986"/>
    </row>
    <row r="87" spans="1:7" s="2" customFormat="1">
      <c r="A87" s="1045" t="s">
        <v>83</v>
      </c>
      <c r="B87" s="1045"/>
      <c r="C87" s="1045"/>
      <c r="D87" s="160">
        <f>+D35-D85</f>
        <v>2861030</v>
      </c>
      <c r="E87" s="160">
        <f>+E35-E85</f>
        <v>2721258</v>
      </c>
      <c r="F87" s="160">
        <f t="shared" ref="F87:F120" si="6">D87-E87</f>
        <v>139772</v>
      </c>
      <c r="G87" s="736">
        <f>F87/D87</f>
        <v>4.8853734494220612E-2</v>
      </c>
    </row>
    <row r="88" spans="1:7">
      <c r="A88" s="965"/>
      <c r="B88" s="15"/>
      <c r="C88" s="11"/>
      <c r="D88" s="161"/>
      <c r="E88" s="161"/>
      <c r="F88" s="161">
        <f t="shared" si="6"/>
        <v>0</v>
      </c>
      <c r="G88" s="737"/>
    </row>
    <row r="89" spans="1:7" s="2" customFormat="1">
      <c r="A89" s="964" t="s">
        <v>84</v>
      </c>
      <c r="B89" s="10" t="s">
        <v>85</v>
      </c>
      <c r="C89" s="17"/>
      <c r="D89" s="162"/>
      <c r="E89" s="162"/>
      <c r="F89" s="162">
        <f t="shared" si="6"/>
        <v>0</v>
      </c>
      <c r="G89" s="738"/>
    </row>
    <row r="90" spans="1:7" s="2" customFormat="1">
      <c r="A90" s="967"/>
      <c r="B90" s="9" t="s">
        <v>86</v>
      </c>
      <c r="C90" s="19" t="s">
        <v>87</v>
      </c>
      <c r="D90" s="159">
        <f>+ROUND('CE Min'!D495+'CE Min'!D499,0)</f>
        <v>12</v>
      </c>
      <c r="E90" s="159">
        <f>+ROUND('CE Min'!F495+'CE Min'!F499,0)</f>
        <v>46</v>
      </c>
      <c r="F90" s="159">
        <f t="shared" si="6"/>
        <v>-34</v>
      </c>
      <c r="G90" s="735">
        <f>F90/D90</f>
        <v>-2.8333333333333335</v>
      </c>
    </row>
    <row r="91" spans="1:7" s="2" customFormat="1">
      <c r="A91" s="967"/>
      <c r="B91" s="9" t="s">
        <v>88</v>
      </c>
      <c r="C91" s="19" t="s">
        <v>89</v>
      </c>
      <c r="D91" s="159">
        <f>+ROUND('CE Min'!D505+'CE Min'!D509,0)</f>
        <v>0</v>
      </c>
      <c r="E91" s="159">
        <f>+ROUND('CE Min'!F505+'CE Min'!F509,0)</f>
        <v>0</v>
      </c>
      <c r="F91" s="159">
        <f t="shared" si="6"/>
        <v>0</v>
      </c>
      <c r="G91" s="735"/>
    </row>
    <row r="92" spans="1:7" s="2" customFormat="1">
      <c r="A92" s="1044" t="s">
        <v>90</v>
      </c>
      <c r="B92" s="1044"/>
      <c r="C92" s="1044" t="s">
        <v>91</v>
      </c>
      <c r="D92" s="160">
        <f>+D90-D91</f>
        <v>12</v>
      </c>
      <c r="E92" s="160">
        <f>+E90-E91</f>
        <v>46</v>
      </c>
      <c r="F92" s="160">
        <f t="shared" si="6"/>
        <v>-34</v>
      </c>
      <c r="G92" s="736">
        <f>F92/D92</f>
        <v>-2.8333333333333335</v>
      </c>
    </row>
    <row r="93" spans="1:7" s="2" customFormat="1">
      <c r="A93" s="967"/>
      <c r="B93" s="20"/>
      <c r="C93" s="10"/>
      <c r="D93" s="162"/>
      <c r="E93" s="162"/>
      <c r="F93" s="162">
        <f t="shared" si="6"/>
        <v>0</v>
      </c>
      <c r="G93" s="738"/>
    </row>
    <row r="94" spans="1:7" s="2" customFormat="1">
      <c r="A94" s="964" t="s">
        <v>92</v>
      </c>
      <c r="B94" s="10" t="s">
        <v>93</v>
      </c>
      <c r="C94" s="10"/>
      <c r="D94" s="162"/>
      <c r="E94" s="162"/>
      <c r="F94" s="162">
        <f t="shared" si="6"/>
        <v>0</v>
      </c>
      <c r="G94" s="738"/>
    </row>
    <row r="95" spans="1:7" s="2" customFormat="1">
      <c r="A95" s="967"/>
      <c r="B95" s="9" t="s">
        <v>86</v>
      </c>
      <c r="C95" s="10" t="s">
        <v>94</v>
      </c>
      <c r="D95" s="159">
        <f>+ROUND(+'CE Min'!D514,0)</f>
        <v>0</v>
      </c>
      <c r="E95" s="159">
        <f>+ROUND(+'CE Min'!F514,0)</f>
        <v>0</v>
      </c>
      <c r="F95" s="159">
        <f t="shared" si="6"/>
        <v>0</v>
      </c>
      <c r="G95" s="735"/>
    </row>
    <row r="96" spans="1:7" s="2" customFormat="1">
      <c r="A96" s="967"/>
      <c r="B96" s="9" t="s">
        <v>88</v>
      </c>
      <c r="C96" s="10" t="s">
        <v>95</v>
      </c>
      <c r="D96" s="159">
        <f>+ROUND(+'CE Min'!D515,0)</f>
        <v>0</v>
      </c>
      <c r="E96" s="159">
        <f>+ROUND(+'CE Min'!F515,0)</f>
        <v>0</v>
      </c>
      <c r="F96" s="159">
        <f t="shared" si="6"/>
        <v>0</v>
      </c>
      <c r="G96" s="735"/>
    </row>
    <row r="97" spans="1:7" s="2" customFormat="1">
      <c r="A97" s="1044" t="s">
        <v>96</v>
      </c>
      <c r="B97" s="1044"/>
      <c r="C97" s="1044" t="s">
        <v>91</v>
      </c>
      <c r="D97" s="160">
        <f>D95-D96</f>
        <v>0</v>
      </c>
      <c r="E97" s="160">
        <f>E95-E96</f>
        <v>0</v>
      </c>
      <c r="F97" s="160">
        <f t="shared" si="6"/>
        <v>0</v>
      </c>
      <c r="G97" s="736">
        <v>0</v>
      </c>
    </row>
    <row r="98" spans="1:7" s="2" customFormat="1">
      <c r="A98" s="967"/>
      <c r="B98" s="20"/>
      <c r="C98" s="10"/>
      <c r="D98" s="163"/>
      <c r="E98" s="163"/>
      <c r="F98" s="163">
        <f t="shared" si="6"/>
        <v>0</v>
      </c>
      <c r="G98" s="739"/>
    </row>
    <row r="99" spans="1:7" s="2" customFormat="1">
      <c r="A99" s="968" t="s">
        <v>97</v>
      </c>
      <c r="B99" s="10" t="s">
        <v>98</v>
      </c>
      <c r="C99" s="17"/>
      <c r="D99" s="163"/>
      <c r="E99" s="163"/>
      <c r="F99" s="163">
        <f t="shared" si="6"/>
        <v>0</v>
      </c>
      <c r="G99" s="739"/>
    </row>
    <row r="100" spans="1:7" s="2" customFormat="1">
      <c r="A100" s="968"/>
      <c r="B100" s="21">
        <v>1</v>
      </c>
      <c r="C100" s="19" t="s">
        <v>99</v>
      </c>
      <c r="D100" s="163">
        <f>SUM(D101:D102)</f>
        <v>250987</v>
      </c>
      <c r="E100" s="163">
        <f>SUM(E101:E102)</f>
        <v>512506</v>
      </c>
      <c r="F100" s="163">
        <f t="shared" si="6"/>
        <v>-261519</v>
      </c>
      <c r="G100" s="739">
        <f>F100/D100</f>
        <v>-1.041962332710459</v>
      </c>
    </row>
    <row r="101" spans="1:7">
      <c r="A101" s="968"/>
      <c r="B101" s="21"/>
      <c r="C101" s="12" t="s">
        <v>100</v>
      </c>
      <c r="D101" s="158">
        <f>+ROUND(+'CE Min'!D519,0)</f>
        <v>0</v>
      </c>
      <c r="E101" s="158">
        <f>+ROUND(+'CE Min'!F519,0)</f>
        <v>0</v>
      </c>
      <c r="F101" s="158">
        <f t="shared" si="6"/>
        <v>0</v>
      </c>
      <c r="G101" s="734"/>
    </row>
    <row r="102" spans="1:7">
      <c r="A102" s="968"/>
      <c r="B102" s="21"/>
      <c r="C102" s="12" t="s">
        <v>101</v>
      </c>
      <c r="D102" s="158">
        <f>+ROUND('CE Min'!D520,0)</f>
        <v>250987</v>
      </c>
      <c r="E102" s="158">
        <f>+ROUND('CE Min'!F520,0)</f>
        <v>512506</v>
      </c>
      <c r="F102" s="158">
        <f t="shared" si="6"/>
        <v>-261519</v>
      </c>
      <c r="G102" s="734">
        <f>F102/D102</f>
        <v>-1.041962332710459</v>
      </c>
    </row>
    <row r="103" spans="1:7">
      <c r="A103" s="968"/>
      <c r="B103" s="21">
        <v>2</v>
      </c>
      <c r="C103" s="10" t="s">
        <v>102</v>
      </c>
      <c r="D103" s="163">
        <f>SUM(D104:D105)</f>
        <v>297495</v>
      </c>
      <c r="E103" s="163">
        <f>SUM(E104:E105)</f>
        <v>546979</v>
      </c>
      <c r="F103" s="163">
        <f t="shared" si="6"/>
        <v>-249484</v>
      </c>
      <c r="G103" s="739">
        <f>F103/D103</f>
        <v>-0.83861577505504292</v>
      </c>
    </row>
    <row r="104" spans="1:7">
      <c r="A104" s="968"/>
      <c r="B104" s="21"/>
      <c r="C104" s="12" t="s">
        <v>103</v>
      </c>
      <c r="D104" s="158">
        <f>+ROUND(+'CE Min'!D545,0)</f>
        <v>0</v>
      </c>
      <c r="E104" s="158">
        <f>+ROUND(+'CE Min'!F545,0)</f>
        <v>0</v>
      </c>
      <c r="F104" s="158">
        <f t="shared" si="6"/>
        <v>0</v>
      </c>
      <c r="G104" s="734"/>
    </row>
    <row r="105" spans="1:7">
      <c r="A105" s="968"/>
      <c r="B105" s="21"/>
      <c r="C105" s="12" t="s">
        <v>104</v>
      </c>
      <c r="D105" s="158">
        <f>+ROUND('CE Min'!D546,0)</f>
        <v>297495</v>
      </c>
      <c r="E105" s="158">
        <f>+ROUND('CE Min'!F546,0)</f>
        <v>546979</v>
      </c>
      <c r="F105" s="158">
        <f t="shared" si="6"/>
        <v>-249484</v>
      </c>
      <c r="G105" s="734">
        <f>F105/D105</f>
        <v>-0.83861577505504292</v>
      </c>
    </row>
    <row r="106" spans="1:7" s="2" customFormat="1">
      <c r="A106" s="1044" t="s">
        <v>105</v>
      </c>
      <c r="B106" s="1044"/>
      <c r="C106" s="1044" t="s">
        <v>106</v>
      </c>
      <c r="D106" s="165">
        <f>D100-D103</f>
        <v>-46508</v>
      </c>
      <c r="E106" s="165">
        <f>E100-E103</f>
        <v>-34473</v>
      </c>
      <c r="F106" s="165">
        <f t="shared" si="6"/>
        <v>-12035</v>
      </c>
      <c r="G106" s="740">
        <f>F106/D106</f>
        <v>0.258772684269373</v>
      </c>
    </row>
    <row r="107" spans="1:7" s="966" customFormat="1">
      <c r="A107" s="977"/>
      <c r="B107" s="977"/>
      <c r="C107" s="978"/>
      <c r="D107" s="979"/>
      <c r="E107" s="979"/>
      <c r="F107" s="979">
        <f t="shared" si="6"/>
        <v>0</v>
      </c>
      <c r="G107" s="980"/>
    </row>
    <row r="108" spans="1:7" s="2" customFormat="1">
      <c r="A108" s="1045" t="s">
        <v>107</v>
      </c>
      <c r="B108" s="1045"/>
      <c r="C108" s="1045"/>
      <c r="D108" s="165">
        <f>D87+D92+D97+D106</f>
        <v>2814534</v>
      </c>
      <c r="E108" s="165">
        <f>E87+E92+E97+E106</f>
        <v>2686831</v>
      </c>
      <c r="F108" s="165">
        <f t="shared" si="6"/>
        <v>127703</v>
      </c>
      <c r="G108" s="740">
        <f>F108/D108</f>
        <v>4.5372697576223989E-2</v>
      </c>
    </row>
    <row r="109" spans="1:7">
      <c r="A109" s="965"/>
      <c r="B109" s="15"/>
      <c r="C109" s="981"/>
      <c r="D109" s="982"/>
      <c r="E109" s="982"/>
      <c r="F109" s="982">
        <f t="shared" si="6"/>
        <v>0</v>
      </c>
      <c r="G109" s="983"/>
    </row>
    <row r="110" spans="1:7" s="2" customFormat="1">
      <c r="A110" s="968" t="s">
        <v>108</v>
      </c>
      <c r="B110" s="10" t="s">
        <v>109</v>
      </c>
      <c r="C110" s="17"/>
      <c r="D110" s="163"/>
      <c r="E110" s="163"/>
      <c r="F110" s="163">
        <f t="shared" si="6"/>
        <v>0</v>
      </c>
      <c r="G110" s="739"/>
    </row>
    <row r="111" spans="1:7" s="2" customFormat="1">
      <c r="A111" s="968"/>
      <c r="B111" s="21" t="s">
        <v>86</v>
      </c>
      <c r="C111" s="19" t="s">
        <v>110</v>
      </c>
      <c r="D111" s="163">
        <f>SUM(D112:D115)</f>
        <v>2692640</v>
      </c>
      <c r="E111" s="163">
        <f>SUM(E112:E115)</f>
        <v>2558408</v>
      </c>
      <c r="F111" s="163">
        <f t="shared" si="6"/>
        <v>134232</v>
      </c>
      <c r="G111" s="739">
        <f>F111/D111</f>
        <v>4.9851446907124605E-2</v>
      </c>
    </row>
    <row r="112" spans="1:7">
      <c r="A112" s="965"/>
      <c r="B112" s="13"/>
      <c r="C112" s="12" t="s">
        <v>111</v>
      </c>
      <c r="D112" s="158">
        <f>+ROUND(+'CE Min'!D580,0)</f>
        <v>2476866</v>
      </c>
      <c r="E112" s="158">
        <f>+ROUND(+'CE Min'!F580,0)</f>
        <v>2368974</v>
      </c>
      <c r="F112" s="158">
        <f t="shared" si="6"/>
        <v>107892</v>
      </c>
      <c r="G112" s="734">
        <f>F112/D112</f>
        <v>4.355988575885817E-2</v>
      </c>
    </row>
    <row r="113" spans="1:7">
      <c r="A113" s="965"/>
      <c r="B113" s="13"/>
      <c r="C113" s="12" t="s">
        <v>112</v>
      </c>
      <c r="D113" s="158">
        <f>+ROUND(+'CE Min'!D581,0)</f>
        <v>161603</v>
      </c>
      <c r="E113" s="158">
        <f>+ROUND(+'CE Min'!F581,0)</f>
        <v>142063</v>
      </c>
      <c r="F113" s="158">
        <f t="shared" si="6"/>
        <v>19540</v>
      </c>
      <c r="G113" s="734">
        <f>F113/D113</f>
        <v>0.12091359690104762</v>
      </c>
    </row>
    <row r="114" spans="1:7">
      <c r="A114" s="965"/>
      <c r="B114" s="13"/>
      <c r="C114" s="12" t="s">
        <v>113</v>
      </c>
      <c r="D114" s="158">
        <f>+ROUND(+'CE Min'!D582,0)</f>
        <v>54171</v>
      </c>
      <c r="E114" s="158">
        <f>+ROUND(+'CE Min'!F582,0)</f>
        <v>47371</v>
      </c>
      <c r="F114" s="158">
        <f t="shared" si="6"/>
        <v>6800</v>
      </c>
      <c r="G114" s="734">
        <f>F114/D114</f>
        <v>0.12552841926492034</v>
      </c>
    </row>
    <row r="115" spans="1:7">
      <c r="A115" s="965"/>
      <c r="B115" s="13"/>
      <c r="C115" s="12" t="s">
        <v>114</v>
      </c>
      <c r="D115" s="158">
        <f>+ROUND(+'CE Min'!D583,0)</f>
        <v>0</v>
      </c>
      <c r="E115" s="158">
        <f>+ROUND(+'CE Min'!F583,0)</f>
        <v>0</v>
      </c>
      <c r="F115" s="158">
        <f t="shared" si="6"/>
        <v>0</v>
      </c>
      <c r="G115" s="734"/>
    </row>
    <row r="116" spans="1:7" s="2" customFormat="1">
      <c r="A116" s="968"/>
      <c r="B116" s="21" t="s">
        <v>88</v>
      </c>
      <c r="C116" s="10" t="s">
        <v>115</v>
      </c>
      <c r="D116" s="162">
        <f>+ROUND(+'CE Min'!D584,0)</f>
        <v>15031</v>
      </c>
      <c r="E116" s="162">
        <f>+ROUND(+'CE Min'!F584,0)</f>
        <v>14422</v>
      </c>
      <c r="F116" s="162">
        <f t="shared" si="6"/>
        <v>609</v>
      </c>
      <c r="G116" s="738">
        <f>F116/D116</f>
        <v>4.0516266382808863E-2</v>
      </c>
    </row>
    <row r="117" spans="1:7" s="2" customFormat="1">
      <c r="A117" s="968"/>
      <c r="B117" s="21" t="s">
        <v>116</v>
      </c>
      <c r="C117" s="22" t="s">
        <v>117</v>
      </c>
      <c r="D117" s="162">
        <f>+ROUND(+'CE Min'!D587,0)</f>
        <v>0</v>
      </c>
      <c r="E117" s="162">
        <f>+ROUND(+'CE Min'!F587,0)</f>
        <v>0</v>
      </c>
      <c r="F117" s="162">
        <f t="shared" si="6"/>
        <v>0</v>
      </c>
      <c r="G117" s="738"/>
    </row>
    <row r="118" spans="1:7" s="2" customFormat="1">
      <c r="A118" s="1044" t="s">
        <v>118</v>
      </c>
      <c r="B118" s="1044"/>
      <c r="C118" s="1044" t="s">
        <v>106</v>
      </c>
      <c r="D118" s="165">
        <f>D111+D116+D117</f>
        <v>2707671</v>
      </c>
      <c r="E118" s="165">
        <f>E111+E116+E117</f>
        <v>2572830</v>
      </c>
      <c r="F118" s="165">
        <f t="shared" si="6"/>
        <v>134841</v>
      </c>
      <c r="G118" s="740">
        <f>F118/D118</f>
        <v>4.9799624843638687E-2</v>
      </c>
    </row>
    <row r="119" spans="1:7">
      <c r="A119" s="965"/>
      <c r="B119" s="15"/>
      <c r="C119" s="11"/>
      <c r="D119" s="164"/>
      <c r="E119" s="164"/>
      <c r="F119" s="164">
        <f t="shared" si="6"/>
        <v>0</v>
      </c>
      <c r="G119" s="741"/>
    </row>
    <row r="120" spans="1:7">
      <c r="A120" s="969" t="s">
        <v>119</v>
      </c>
      <c r="B120" s="970"/>
      <c r="C120" s="971"/>
      <c r="D120" s="972">
        <f>D108-D118</f>
        <v>106863</v>
      </c>
      <c r="E120" s="972">
        <f>E108-E118</f>
        <v>114001</v>
      </c>
      <c r="F120" s="972">
        <f t="shared" si="6"/>
        <v>-7138</v>
      </c>
      <c r="G120" s="973">
        <f>F120/D120</f>
        <v>-6.6795803973311627E-2</v>
      </c>
    </row>
    <row r="121" spans="1:7">
      <c r="C121" s="409"/>
    </row>
    <row r="122" spans="1:7">
      <c r="C122" s="411"/>
      <c r="D122" s="168"/>
      <c r="E122" s="168"/>
      <c r="F122" s="168"/>
      <c r="G122" s="23"/>
    </row>
    <row r="123" spans="1:7">
      <c r="C123" s="409"/>
    </row>
    <row r="124" spans="1:7">
      <c r="C124" s="409"/>
    </row>
    <row r="125" spans="1:7">
      <c r="C125" s="409"/>
    </row>
    <row r="126" spans="1:7">
      <c r="C126" s="410"/>
      <c r="D126" s="23"/>
    </row>
  </sheetData>
  <mergeCells count="15">
    <mergeCell ref="A2:C2"/>
    <mergeCell ref="A4:C5"/>
    <mergeCell ref="D4:D5"/>
    <mergeCell ref="E4:E5"/>
    <mergeCell ref="F4:G4"/>
    <mergeCell ref="A106:C106"/>
    <mergeCell ref="A108:C108"/>
    <mergeCell ref="A118:C118"/>
    <mergeCell ref="A35:C35"/>
    <mergeCell ref="B56:C56"/>
    <mergeCell ref="B61:C61"/>
    <mergeCell ref="A85:C85"/>
    <mergeCell ref="A87:C87"/>
    <mergeCell ref="A92:C92"/>
    <mergeCell ref="A97:C9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4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51"/>
  <sheetViews>
    <sheetView showGridLines="0" topLeftCell="A13" zoomScale="90" zoomScaleNormal="90" zoomScaleSheetLayoutView="80" workbookViewId="0">
      <selection activeCell="I571" sqref="I570:I571"/>
    </sheetView>
  </sheetViews>
  <sheetFormatPr defaultColWidth="10.28515625" defaultRowHeight="18"/>
  <cols>
    <col min="1" max="1" width="9.5703125" style="29" customWidth="1"/>
    <col min="2" max="2" width="9.42578125" style="26" customWidth="1"/>
    <col min="3" max="3" width="42.5703125" style="26" customWidth="1"/>
    <col min="4" max="4" width="20.42578125" style="45" customWidth="1"/>
    <col min="5" max="5" width="23.28515625" style="45" customWidth="1"/>
    <col min="6" max="6" width="18.85546875" style="45" customWidth="1"/>
    <col min="7" max="7" width="20.7109375" style="45" customWidth="1"/>
    <col min="8" max="8" width="20" style="45" customWidth="1"/>
    <col min="9" max="9" width="12.7109375" style="93" customWidth="1"/>
    <col min="10" max="19" width="4.28515625" style="93" customWidth="1"/>
    <col min="20" max="24" width="3.28515625" style="93" customWidth="1"/>
    <col min="25" max="25" width="1.7109375" style="93" customWidth="1"/>
    <col min="26" max="26" width="3.42578125" style="29" customWidth="1"/>
    <col min="27" max="27" width="7.42578125" style="29" customWidth="1"/>
    <col min="28" max="28" width="5.28515625" style="29" customWidth="1"/>
    <col min="29" max="31" width="3.28515625" style="29" customWidth="1"/>
    <col min="32" max="32" width="12.5703125" style="32" customWidth="1"/>
    <col min="33" max="33" width="13" style="103" customWidth="1"/>
    <col min="34" max="233" width="10.28515625" style="29"/>
    <col min="234" max="242" width="9.140625" style="29" customWidth="1"/>
    <col min="243" max="243" width="1" style="29" customWidth="1"/>
    <col min="244" max="247" width="3.28515625" style="29" customWidth="1"/>
    <col min="248" max="248" width="1.85546875" style="29" customWidth="1"/>
    <col min="249" max="249" width="17.85546875" style="29" customWidth="1"/>
    <col min="250" max="250" width="1.85546875" style="29" customWidth="1"/>
    <col min="251" max="254" width="3.28515625" style="29" customWidth="1"/>
    <col min="255" max="255" width="1.85546875" style="29" customWidth="1"/>
    <col min="256" max="256" width="12.42578125" style="29" customWidth="1"/>
    <col min="257" max="257" width="1.85546875" style="29" customWidth="1"/>
    <col min="258" max="260" width="3" style="29" customWidth="1"/>
    <col min="261" max="261" width="4.42578125" style="29" customWidth="1"/>
    <col min="262" max="263" width="3" style="29" customWidth="1"/>
    <col min="264" max="269" width="3.28515625" style="29" customWidth="1"/>
    <col min="270" max="271" width="9.140625" style="29" customWidth="1"/>
    <col min="272" max="275" width="3.28515625" style="29" customWidth="1"/>
    <col min="276" max="276" width="4.140625" style="29" customWidth="1"/>
    <col min="277" max="489" width="10.28515625" style="29"/>
    <col min="490" max="498" width="9.140625" style="29" customWidth="1"/>
    <col min="499" max="499" width="1" style="29" customWidth="1"/>
    <col min="500" max="503" width="3.28515625" style="29" customWidth="1"/>
    <col min="504" max="504" width="1.85546875" style="29" customWidth="1"/>
    <col min="505" max="505" width="17.85546875" style="29" customWidth="1"/>
    <col min="506" max="506" width="1.85546875" style="29" customWidth="1"/>
    <col min="507" max="510" width="3.28515625" style="29" customWidth="1"/>
    <col min="511" max="511" width="1.85546875" style="29" customWidth="1"/>
    <col min="512" max="512" width="12.42578125" style="29" customWidth="1"/>
    <col min="513" max="513" width="1.85546875" style="29" customWidth="1"/>
    <col min="514" max="516" width="3" style="29" customWidth="1"/>
    <col min="517" max="517" width="4.42578125" style="29" customWidth="1"/>
    <col min="518" max="519" width="3" style="29" customWidth="1"/>
    <col min="520" max="525" width="3.28515625" style="29" customWidth="1"/>
    <col min="526" max="527" width="9.140625" style="29" customWidth="1"/>
    <col min="528" max="531" width="3.28515625" style="29" customWidth="1"/>
    <col min="532" max="532" width="4.140625" style="29" customWidth="1"/>
    <col min="533" max="745" width="10.28515625" style="29"/>
    <col min="746" max="754" width="9.140625" style="29" customWidth="1"/>
    <col min="755" max="755" width="1" style="29" customWidth="1"/>
    <col min="756" max="759" width="3.28515625" style="29" customWidth="1"/>
    <col min="760" max="760" width="1.85546875" style="29" customWidth="1"/>
    <col min="761" max="761" width="17.85546875" style="29" customWidth="1"/>
    <col min="762" max="762" width="1.85546875" style="29" customWidth="1"/>
    <col min="763" max="766" width="3.28515625" style="29" customWidth="1"/>
    <col min="767" max="767" width="1.85546875" style="29" customWidth="1"/>
    <col min="768" max="768" width="12.42578125" style="29" customWidth="1"/>
    <col min="769" max="769" width="1.85546875" style="29" customWidth="1"/>
    <col min="770" max="772" width="3" style="29" customWidth="1"/>
    <col min="773" max="773" width="4.42578125" style="29" customWidth="1"/>
    <col min="774" max="775" width="3" style="29" customWidth="1"/>
    <col min="776" max="781" width="3.28515625" style="29" customWidth="1"/>
    <col min="782" max="783" width="9.140625" style="29" customWidth="1"/>
    <col min="784" max="787" width="3.28515625" style="29" customWidth="1"/>
    <col min="788" max="788" width="4.140625" style="29" customWidth="1"/>
    <col min="789" max="1001" width="10.28515625" style="29"/>
    <col min="1002" max="1010" width="9.140625" style="29" customWidth="1"/>
    <col min="1011" max="1011" width="1" style="29" customWidth="1"/>
    <col min="1012" max="1015" width="3.28515625" style="29" customWidth="1"/>
    <col min="1016" max="1016" width="1.85546875" style="29" customWidth="1"/>
    <col min="1017" max="1017" width="17.85546875" style="29" customWidth="1"/>
    <col min="1018" max="1018" width="1.85546875" style="29" customWidth="1"/>
    <col min="1019" max="1022" width="3.28515625" style="29" customWidth="1"/>
    <col min="1023" max="1023" width="1.85546875" style="29" customWidth="1"/>
    <col min="1024" max="1024" width="12.42578125" style="29" customWidth="1"/>
    <col min="1025" max="1025" width="1.85546875" style="29" customWidth="1"/>
    <col min="1026" max="1028" width="3" style="29" customWidth="1"/>
    <col min="1029" max="1029" width="4.42578125" style="29" customWidth="1"/>
    <col min="1030" max="1031" width="3" style="29" customWidth="1"/>
    <col min="1032" max="1037" width="3.28515625" style="29" customWidth="1"/>
    <col min="1038" max="1039" width="9.140625" style="29" customWidth="1"/>
    <col min="1040" max="1043" width="3.28515625" style="29" customWidth="1"/>
    <col min="1044" max="1044" width="4.140625" style="29" customWidth="1"/>
    <col min="1045" max="1257" width="10.28515625" style="29"/>
    <col min="1258" max="1266" width="9.140625" style="29" customWidth="1"/>
    <col min="1267" max="1267" width="1" style="29" customWidth="1"/>
    <col min="1268" max="1271" width="3.28515625" style="29" customWidth="1"/>
    <col min="1272" max="1272" width="1.85546875" style="29" customWidth="1"/>
    <col min="1273" max="1273" width="17.85546875" style="29" customWidth="1"/>
    <col min="1274" max="1274" width="1.85546875" style="29" customWidth="1"/>
    <col min="1275" max="1278" width="3.28515625" style="29" customWidth="1"/>
    <col min="1279" max="1279" width="1.85546875" style="29" customWidth="1"/>
    <col min="1280" max="1280" width="12.42578125" style="29" customWidth="1"/>
    <col min="1281" max="1281" width="1.85546875" style="29" customWidth="1"/>
    <col min="1282" max="1284" width="3" style="29" customWidth="1"/>
    <col min="1285" max="1285" width="4.42578125" style="29" customWidth="1"/>
    <col min="1286" max="1287" width="3" style="29" customWidth="1"/>
    <col min="1288" max="1293" width="3.28515625" style="29" customWidth="1"/>
    <col min="1294" max="1295" width="9.140625" style="29" customWidth="1"/>
    <col min="1296" max="1299" width="3.28515625" style="29" customWidth="1"/>
    <col min="1300" max="1300" width="4.140625" style="29" customWidth="1"/>
    <col min="1301" max="1513" width="10.28515625" style="29"/>
    <col min="1514" max="1522" width="9.140625" style="29" customWidth="1"/>
    <col min="1523" max="1523" width="1" style="29" customWidth="1"/>
    <col min="1524" max="1527" width="3.28515625" style="29" customWidth="1"/>
    <col min="1528" max="1528" width="1.85546875" style="29" customWidth="1"/>
    <col min="1529" max="1529" width="17.85546875" style="29" customWidth="1"/>
    <col min="1530" max="1530" width="1.85546875" style="29" customWidth="1"/>
    <col min="1531" max="1534" width="3.28515625" style="29" customWidth="1"/>
    <col min="1535" max="1535" width="1.85546875" style="29" customWidth="1"/>
    <col min="1536" max="1536" width="12.42578125" style="29" customWidth="1"/>
    <col min="1537" max="1537" width="1.85546875" style="29" customWidth="1"/>
    <col min="1538" max="1540" width="3" style="29" customWidth="1"/>
    <col min="1541" max="1541" width="4.42578125" style="29" customWidth="1"/>
    <col min="1542" max="1543" width="3" style="29" customWidth="1"/>
    <col min="1544" max="1549" width="3.28515625" style="29" customWidth="1"/>
    <col min="1550" max="1551" width="9.140625" style="29" customWidth="1"/>
    <col min="1552" max="1555" width="3.28515625" style="29" customWidth="1"/>
    <col min="1556" max="1556" width="4.140625" style="29" customWidth="1"/>
    <col min="1557" max="1769" width="10.28515625" style="29"/>
    <col min="1770" max="1778" width="9.140625" style="29" customWidth="1"/>
    <col min="1779" max="1779" width="1" style="29" customWidth="1"/>
    <col min="1780" max="1783" width="3.28515625" style="29" customWidth="1"/>
    <col min="1784" max="1784" width="1.85546875" style="29" customWidth="1"/>
    <col min="1785" max="1785" width="17.85546875" style="29" customWidth="1"/>
    <col min="1786" max="1786" width="1.85546875" style="29" customWidth="1"/>
    <col min="1787" max="1790" width="3.28515625" style="29" customWidth="1"/>
    <col min="1791" max="1791" width="1.85546875" style="29" customWidth="1"/>
    <col min="1792" max="1792" width="12.42578125" style="29" customWidth="1"/>
    <col min="1793" max="1793" width="1.85546875" style="29" customWidth="1"/>
    <col min="1794" max="1796" width="3" style="29" customWidth="1"/>
    <col min="1797" max="1797" width="4.42578125" style="29" customWidth="1"/>
    <col min="1798" max="1799" width="3" style="29" customWidth="1"/>
    <col min="1800" max="1805" width="3.28515625" style="29" customWidth="1"/>
    <col min="1806" max="1807" width="9.140625" style="29" customWidth="1"/>
    <col min="1808" max="1811" width="3.28515625" style="29" customWidth="1"/>
    <col min="1812" max="1812" width="4.140625" style="29" customWidth="1"/>
    <col min="1813" max="2025" width="10.28515625" style="29"/>
    <col min="2026" max="2034" width="9.140625" style="29" customWidth="1"/>
    <col min="2035" max="2035" width="1" style="29" customWidth="1"/>
    <col min="2036" max="2039" width="3.28515625" style="29" customWidth="1"/>
    <col min="2040" max="2040" width="1.85546875" style="29" customWidth="1"/>
    <col min="2041" max="2041" width="17.85546875" style="29" customWidth="1"/>
    <col min="2042" max="2042" width="1.85546875" style="29" customWidth="1"/>
    <col min="2043" max="2046" width="3.28515625" style="29" customWidth="1"/>
    <col min="2047" max="2047" width="1.85546875" style="29" customWidth="1"/>
    <col min="2048" max="2048" width="12.42578125" style="29" customWidth="1"/>
    <col min="2049" max="2049" width="1.85546875" style="29" customWidth="1"/>
    <col min="2050" max="2052" width="3" style="29" customWidth="1"/>
    <col min="2053" max="2053" width="4.42578125" style="29" customWidth="1"/>
    <col min="2054" max="2055" width="3" style="29" customWidth="1"/>
    <col min="2056" max="2061" width="3.28515625" style="29" customWidth="1"/>
    <col min="2062" max="2063" width="9.140625" style="29" customWidth="1"/>
    <col min="2064" max="2067" width="3.28515625" style="29" customWidth="1"/>
    <col min="2068" max="2068" width="4.140625" style="29" customWidth="1"/>
    <col min="2069" max="2281" width="10.28515625" style="29"/>
    <col min="2282" max="2290" width="9.140625" style="29" customWidth="1"/>
    <col min="2291" max="2291" width="1" style="29" customWidth="1"/>
    <col min="2292" max="2295" width="3.28515625" style="29" customWidth="1"/>
    <col min="2296" max="2296" width="1.85546875" style="29" customWidth="1"/>
    <col min="2297" max="2297" width="17.85546875" style="29" customWidth="1"/>
    <col min="2298" max="2298" width="1.85546875" style="29" customWidth="1"/>
    <col min="2299" max="2302" width="3.28515625" style="29" customWidth="1"/>
    <col min="2303" max="2303" width="1.85546875" style="29" customWidth="1"/>
    <col min="2304" max="2304" width="12.42578125" style="29" customWidth="1"/>
    <col min="2305" max="2305" width="1.85546875" style="29" customWidth="1"/>
    <col min="2306" max="2308" width="3" style="29" customWidth="1"/>
    <col min="2309" max="2309" width="4.42578125" style="29" customWidth="1"/>
    <col min="2310" max="2311" width="3" style="29" customWidth="1"/>
    <col min="2312" max="2317" width="3.28515625" style="29" customWidth="1"/>
    <col min="2318" max="2319" width="9.140625" style="29" customWidth="1"/>
    <col min="2320" max="2323" width="3.28515625" style="29" customWidth="1"/>
    <col min="2324" max="2324" width="4.140625" style="29" customWidth="1"/>
    <col min="2325" max="2537" width="10.28515625" style="29"/>
    <col min="2538" max="2546" width="9.140625" style="29" customWidth="1"/>
    <col min="2547" max="2547" width="1" style="29" customWidth="1"/>
    <col min="2548" max="2551" width="3.28515625" style="29" customWidth="1"/>
    <col min="2552" max="2552" width="1.85546875" style="29" customWidth="1"/>
    <col min="2553" max="2553" width="17.85546875" style="29" customWidth="1"/>
    <col min="2554" max="2554" width="1.85546875" style="29" customWidth="1"/>
    <col min="2555" max="2558" width="3.28515625" style="29" customWidth="1"/>
    <col min="2559" max="2559" width="1.85546875" style="29" customWidth="1"/>
    <col min="2560" max="2560" width="12.42578125" style="29" customWidth="1"/>
    <col min="2561" max="2561" width="1.85546875" style="29" customWidth="1"/>
    <col min="2562" max="2564" width="3" style="29" customWidth="1"/>
    <col min="2565" max="2565" width="4.42578125" style="29" customWidth="1"/>
    <col min="2566" max="2567" width="3" style="29" customWidth="1"/>
    <col min="2568" max="2573" width="3.28515625" style="29" customWidth="1"/>
    <col min="2574" max="2575" width="9.140625" style="29" customWidth="1"/>
    <col min="2576" max="2579" width="3.28515625" style="29" customWidth="1"/>
    <col min="2580" max="2580" width="4.140625" style="29" customWidth="1"/>
    <col min="2581" max="2793" width="10.28515625" style="29"/>
    <col min="2794" max="2802" width="9.140625" style="29" customWidth="1"/>
    <col min="2803" max="2803" width="1" style="29" customWidth="1"/>
    <col min="2804" max="2807" width="3.28515625" style="29" customWidth="1"/>
    <col min="2808" max="2808" width="1.85546875" style="29" customWidth="1"/>
    <col min="2809" max="2809" width="17.85546875" style="29" customWidth="1"/>
    <col min="2810" max="2810" width="1.85546875" style="29" customWidth="1"/>
    <col min="2811" max="2814" width="3.28515625" style="29" customWidth="1"/>
    <col min="2815" max="2815" width="1.85546875" style="29" customWidth="1"/>
    <col min="2816" max="2816" width="12.42578125" style="29" customWidth="1"/>
    <col min="2817" max="2817" width="1.85546875" style="29" customWidth="1"/>
    <col min="2818" max="2820" width="3" style="29" customWidth="1"/>
    <col min="2821" max="2821" width="4.42578125" style="29" customWidth="1"/>
    <col min="2822" max="2823" width="3" style="29" customWidth="1"/>
    <col min="2824" max="2829" width="3.28515625" style="29" customWidth="1"/>
    <col min="2830" max="2831" width="9.140625" style="29" customWidth="1"/>
    <col min="2832" max="2835" width="3.28515625" style="29" customWidth="1"/>
    <col min="2836" max="2836" width="4.140625" style="29" customWidth="1"/>
    <col min="2837" max="3049" width="10.28515625" style="29"/>
    <col min="3050" max="3058" width="9.140625" style="29" customWidth="1"/>
    <col min="3059" max="3059" width="1" style="29" customWidth="1"/>
    <col min="3060" max="3063" width="3.28515625" style="29" customWidth="1"/>
    <col min="3064" max="3064" width="1.85546875" style="29" customWidth="1"/>
    <col min="3065" max="3065" width="17.85546875" style="29" customWidth="1"/>
    <col min="3066" max="3066" width="1.85546875" style="29" customWidth="1"/>
    <col min="3067" max="3070" width="3.28515625" style="29" customWidth="1"/>
    <col min="3071" max="3071" width="1.85546875" style="29" customWidth="1"/>
    <col min="3072" max="3072" width="12.42578125" style="29" customWidth="1"/>
    <col min="3073" max="3073" width="1.85546875" style="29" customWidth="1"/>
    <col min="3074" max="3076" width="3" style="29" customWidth="1"/>
    <col min="3077" max="3077" width="4.42578125" style="29" customWidth="1"/>
    <col min="3078" max="3079" width="3" style="29" customWidth="1"/>
    <col min="3080" max="3085" width="3.28515625" style="29" customWidth="1"/>
    <col min="3086" max="3087" width="9.140625" style="29" customWidth="1"/>
    <col min="3088" max="3091" width="3.28515625" style="29" customWidth="1"/>
    <col min="3092" max="3092" width="4.140625" style="29" customWidth="1"/>
    <col min="3093" max="3305" width="10.28515625" style="29"/>
    <col min="3306" max="3314" width="9.140625" style="29" customWidth="1"/>
    <col min="3315" max="3315" width="1" style="29" customWidth="1"/>
    <col min="3316" max="3319" width="3.28515625" style="29" customWidth="1"/>
    <col min="3320" max="3320" width="1.85546875" style="29" customWidth="1"/>
    <col min="3321" max="3321" width="17.85546875" style="29" customWidth="1"/>
    <col min="3322" max="3322" width="1.85546875" style="29" customWidth="1"/>
    <col min="3323" max="3326" width="3.28515625" style="29" customWidth="1"/>
    <col min="3327" max="3327" width="1.85546875" style="29" customWidth="1"/>
    <col min="3328" max="3328" width="12.42578125" style="29" customWidth="1"/>
    <col min="3329" max="3329" width="1.85546875" style="29" customWidth="1"/>
    <col min="3330" max="3332" width="3" style="29" customWidth="1"/>
    <col min="3333" max="3333" width="4.42578125" style="29" customWidth="1"/>
    <col min="3334" max="3335" width="3" style="29" customWidth="1"/>
    <col min="3336" max="3341" width="3.28515625" style="29" customWidth="1"/>
    <col min="3342" max="3343" width="9.140625" style="29" customWidth="1"/>
    <col min="3344" max="3347" width="3.28515625" style="29" customWidth="1"/>
    <col min="3348" max="3348" width="4.140625" style="29" customWidth="1"/>
    <col min="3349" max="3561" width="10.28515625" style="29"/>
    <col min="3562" max="3570" width="9.140625" style="29" customWidth="1"/>
    <col min="3571" max="3571" width="1" style="29" customWidth="1"/>
    <col min="3572" max="3575" width="3.28515625" style="29" customWidth="1"/>
    <col min="3576" max="3576" width="1.85546875" style="29" customWidth="1"/>
    <col min="3577" max="3577" width="17.85546875" style="29" customWidth="1"/>
    <col min="3578" max="3578" width="1.85546875" style="29" customWidth="1"/>
    <col min="3579" max="3582" width="3.28515625" style="29" customWidth="1"/>
    <col min="3583" max="3583" width="1.85546875" style="29" customWidth="1"/>
    <col min="3584" max="3584" width="12.42578125" style="29" customWidth="1"/>
    <col min="3585" max="3585" width="1.85546875" style="29" customWidth="1"/>
    <col min="3586" max="3588" width="3" style="29" customWidth="1"/>
    <col min="3589" max="3589" width="4.42578125" style="29" customWidth="1"/>
    <col min="3590" max="3591" width="3" style="29" customWidth="1"/>
    <col min="3592" max="3597" width="3.28515625" style="29" customWidth="1"/>
    <col min="3598" max="3599" width="9.140625" style="29" customWidth="1"/>
    <col min="3600" max="3603" width="3.28515625" style="29" customWidth="1"/>
    <col min="3604" max="3604" width="4.140625" style="29" customWidth="1"/>
    <col min="3605" max="3817" width="10.28515625" style="29"/>
    <col min="3818" max="3826" width="9.140625" style="29" customWidth="1"/>
    <col min="3827" max="3827" width="1" style="29" customWidth="1"/>
    <col min="3828" max="3831" width="3.28515625" style="29" customWidth="1"/>
    <col min="3832" max="3832" width="1.85546875" style="29" customWidth="1"/>
    <col min="3833" max="3833" width="17.85546875" style="29" customWidth="1"/>
    <col min="3834" max="3834" width="1.85546875" style="29" customWidth="1"/>
    <col min="3835" max="3838" width="3.28515625" style="29" customWidth="1"/>
    <col min="3839" max="3839" width="1.85546875" style="29" customWidth="1"/>
    <col min="3840" max="3840" width="12.42578125" style="29" customWidth="1"/>
    <col min="3841" max="3841" width="1.85546875" style="29" customWidth="1"/>
    <col min="3842" max="3844" width="3" style="29" customWidth="1"/>
    <col min="3845" max="3845" width="4.42578125" style="29" customWidth="1"/>
    <col min="3846" max="3847" width="3" style="29" customWidth="1"/>
    <col min="3848" max="3853" width="3.28515625" style="29" customWidth="1"/>
    <col min="3854" max="3855" width="9.140625" style="29" customWidth="1"/>
    <col min="3856" max="3859" width="3.28515625" style="29" customWidth="1"/>
    <col min="3860" max="3860" width="4.140625" style="29" customWidth="1"/>
    <col min="3861" max="4073" width="10.28515625" style="29"/>
    <col min="4074" max="4082" width="9.140625" style="29" customWidth="1"/>
    <col min="4083" max="4083" width="1" style="29" customWidth="1"/>
    <col min="4084" max="4087" width="3.28515625" style="29" customWidth="1"/>
    <col min="4088" max="4088" width="1.85546875" style="29" customWidth="1"/>
    <col min="4089" max="4089" width="17.85546875" style="29" customWidth="1"/>
    <col min="4090" max="4090" width="1.85546875" style="29" customWidth="1"/>
    <col min="4091" max="4094" width="3.28515625" style="29" customWidth="1"/>
    <col min="4095" max="4095" width="1.85546875" style="29" customWidth="1"/>
    <col min="4096" max="4096" width="12.42578125" style="29" customWidth="1"/>
    <col min="4097" max="4097" width="1.85546875" style="29" customWidth="1"/>
    <col min="4098" max="4100" width="3" style="29" customWidth="1"/>
    <col min="4101" max="4101" width="4.42578125" style="29" customWidth="1"/>
    <col min="4102" max="4103" width="3" style="29" customWidth="1"/>
    <col min="4104" max="4109" width="3.28515625" style="29" customWidth="1"/>
    <col min="4110" max="4111" width="9.140625" style="29" customWidth="1"/>
    <col min="4112" max="4115" width="3.28515625" style="29" customWidth="1"/>
    <col min="4116" max="4116" width="4.140625" style="29" customWidth="1"/>
    <col min="4117" max="4329" width="10.28515625" style="29"/>
    <col min="4330" max="4338" width="9.140625" style="29" customWidth="1"/>
    <col min="4339" max="4339" width="1" style="29" customWidth="1"/>
    <col min="4340" max="4343" width="3.28515625" style="29" customWidth="1"/>
    <col min="4344" max="4344" width="1.85546875" style="29" customWidth="1"/>
    <col min="4345" max="4345" width="17.85546875" style="29" customWidth="1"/>
    <col min="4346" max="4346" width="1.85546875" style="29" customWidth="1"/>
    <col min="4347" max="4350" width="3.28515625" style="29" customWidth="1"/>
    <col min="4351" max="4351" width="1.85546875" style="29" customWidth="1"/>
    <col min="4352" max="4352" width="12.42578125" style="29" customWidth="1"/>
    <col min="4353" max="4353" width="1.85546875" style="29" customWidth="1"/>
    <col min="4354" max="4356" width="3" style="29" customWidth="1"/>
    <col min="4357" max="4357" width="4.42578125" style="29" customWidth="1"/>
    <col min="4358" max="4359" width="3" style="29" customWidth="1"/>
    <col min="4360" max="4365" width="3.28515625" style="29" customWidth="1"/>
    <col min="4366" max="4367" width="9.140625" style="29" customWidth="1"/>
    <col min="4368" max="4371" width="3.28515625" style="29" customWidth="1"/>
    <col min="4372" max="4372" width="4.140625" style="29" customWidth="1"/>
    <col min="4373" max="4585" width="10.28515625" style="29"/>
    <col min="4586" max="4594" width="9.140625" style="29" customWidth="1"/>
    <col min="4595" max="4595" width="1" style="29" customWidth="1"/>
    <col min="4596" max="4599" width="3.28515625" style="29" customWidth="1"/>
    <col min="4600" max="4600" width="1.85546875" style="29" customWidth="1"/>
    <col min="4601" max="4601" width="17.85546875" style="29" customWidth="1"/>
    <col min="4602" max="4602" width="1.85546875" style="29" customWidth="1"/>
    <col min="4603" max="4606" width="3.28515625" style="29" customWidth="1"/>
    <col min="4607" max="4607" width="1.85546875" style="29" customWidth="1"/>
    <col min="4608" max="4608" width="12.42578125" style="29" customWidth="1"/>
    <col min="4609" max="4609" width="1.85546875" style="29" customWidth="1"/>
    <col min="4610" max="4612" width="3" style="29" customWidth="1"/>
    <col min="4613" max="4613" width="4.42578125" style="29" customWidth="1"/>
    <col min="4614" max="4615" width="3" style="29" customWidth="1"/>
    <col min="4616" max="4621" width="3.28515625" style="29" customWidth="1"/>
    <col min="4622" max="4623" width="9.140625" style="29" customWidth="1"/>
    <col min="4624" max="4627" width="3.28515625" style="29" customWidth="1"/>
    <col min="4628" max="4628" width="4.140625" style="29" customWidth="1"/>
    <col min="4629" max="4841" width="10.28515625" style="29"/>
    <col min="4842" max="4850" width="9.140625" style="29" customWidth="1"/>
    <col min="4851" max="4851" width="1" style="29" customWidth="1"/>
    <col min="4852" max="4855" width="3.28515625" style="29" customWidth="1"/>
    <col min="4856" max="4856" width="1.85546875" style="29" customWidth="1"/>
    <col min="4857" max="4857" width="17.85546875" style="29" customWidth="1"/>
    <col min="4858" max="4858" width="1.85546875" style="29" customWidth="1"/>
    <col min="4859" max="4862" width="3.28515625" style="29" customWidth="1"/>
    <col min="4863" max="4863" width="1.85546875" style="29" customWidth="1"/>
    <col min="4864" max="4864" width="12.42578125" style="29" customWidth="1"/>
    <col min="4865" max="4865" width="1.85546875" style="29" customWidth="1"/>
    <col min="4866" max="4868" width="3" style="29" customWidth="1"/>
    <col min="4869" max="4869" width="4.42578125" style="29" customWidth="1"/>
    <col min="4870" max="4871" width="3" style="29" customWidth="1"/>
    <col min="4872" max="4877" width="3.28515625" style="29" customWidth="1"/>
    <col min="4878" max="4879" width="9.140625" style="29" customWidth="1"/>
    <col min="4880" max="4883" width="3.28515625" style="29" customWidth="1"/>
    <col min="4884" max="4884" width="4.140625" style="29" customWidth="1"/>
    <col min="4885" max="5097" width="10.28515625" style="29"/>
    <col min="5098" max="5106" width="9.140625" style="29" customWidth="1"/>
    <col min="5107" max="5107" width="1" style="29" customWidth="1"/>
    <col min="5108" max="5111" width="3.28515625" style="29" customWidth="1"/>
    <col min="5112" max="5112" width="1.85546875" style="29" customWidth="1"/>
    <col min="5113" max="5113" width="17.85546875" style="29" customWidth="1"/>
    <col min="5114" max="5114" width="1.85546875" style="29" customWidth="1"/>
    <col min="5115" max="5118" width="3.28515625" style="29" customWidth="1"/>
    <col min="5119" max="5119" width="1.85546875" style="29" customWidth="1"/>
    <col min="5120" max="5120" width="12.42578125" style="29" customWidth="1"/>
    <col min="5121" max="5121" width="1.85546875" style="29" customWidth="1"/>
    <col min="5122" max="5124" width="3" style="29" customWidth="1"/>
    <col min="5125" max="5125" width="4.42578125" style="29" customWidth="1"/>
    <col min="5126" max="5127" width="3" style="29" customWidth="1"/>
    <col min="5128" max="5133" width="3.28515625" style="29" customWidth="1"/>
    <col min="5134" max="5135" width="9.140625" style="29" customWidth="1"/>
    <col min="5136" max="5139" width="3.28515625" style="29" customWidth="1"/>
    <col min="5140" max="5140" width="4.140625" style="29" customWidth="1"/>
    <col min="5141" max="5353" width="10.28515625" style="29"/>
    <col min="5354" max="5362" width="9.140625" style="29" customWidth="1"/>
    <col min="5363" max="5363" width="1" style="29" customWidth="1"/>
    <col min="5364" max="5367" width="3.28515625" style="29" customWidth="1"/>
    <col min="5368" max="5368" width="1.85546875" style="29" customWidth="1"/>
    <col min="5369" max="5369" width="17.85546875" style="29" customWidth="1"/>
    <col min="5370" max="5370" width="1.85546875" style="29" customWidth="1"/>
    <col min="5371" max="5374" width="3.28515625" style="29" customWidth="1"/>
    <col min="5375" max="5375" width="1.85546875" style="29" customWidth="1"/>
    <col min="5376" max="5376" width="12.42578125" style="29" customWidth="1"/>
    <col min="5377" max="5377" width="1.85546875" style="29" customWidth="1"/>
    <col min="5378" max="5380" width="3" style="29" customWidth="1"/>
    <col min="5381" max="5381" width="4.42578125" style="29" customWidth="1"/>
    <col min="5382" max="5383" width="3" style="29" customWidth="1"/>
    <col min="5384" max="5389" width="3.28515625" style="29" customWidth="1"/>
    <col min="5390" max="5391" width="9.140625" style="29" customWidth="1"/>
    <col min="5392" max="5395" width="3.28515625" style="29" customWidth="1"/>
    <col min="5396" max="5396" width="4.140625" style="29" customWidth="1"/>
    <col min="5397" max="5609" width="10.28515625" style="29"/>
    <col min="5610" max="5618" width="9.140625" style="29" customWidth="1"/>
    <col min="5619" max="5619" width="1" style="29" customWidth="1"/>
    <col min="5620" max="5623" width="3.28515625" style="29" customWidth="1"/>
    <col min="5624" max="5624" width="1.85546875" style="29" customWidth="1"/>
    <col min="5625" max="5625" width="17.85546875" style="29" customWidth="1"/>
    <col min="5626" max="5626" width="1.85546875" style="29" customWidth="1"/>
    <col min="5627" max="5630" width="3.28515625" style="29" customWidth="1"/>
    <col min="5631" max="5631" width="1.85546875" style="29" customWidth="1"/>
    <col min="5632" max="5632" width="12.42578125" style="29" customWidth="1"/>
    <col min="5633" max="5633" width="1.85546875" style="29" customWidth="1"/>
    <col min="5634" max="5636" width="3" style="29" customWidth="1"/>
    <col min="5637" max="5637" width="4.42578125" style="29" customWidth="1"/>
    <col min="5638" max="5639" width="3" style="29" customWidth="1"/>
    <col min="5640" max="5645" width="3.28515625" style="29" customWidth="1"/>
    <col min="5646" max="5647" width="9.140625" style="29" customWidth="1"/>
    <col min="5648" max="5651" width="3.28515625" style="29" customWidth="1"/>
    <col min="5652" max="5652" width="4.140625" style="29" customWidth="1"/>
    <col min="5653" max="5865" width="10.28515625" style="29"/>
    <col min="5866" max="5874" width="9.140625" style="29" customWidth="1"/>
    <col min="5875" max="5875" width="1" style="29" customWidth="1"/>
    <col min="5876" max="5879" width="3.28515625" style="29" customWidth="1"/>
    <col min="5880" max="5880" width="1.85546875" style="29" customWidth="1"/>
    <col min="5881" max="5881" width="17.85546875" style="29" customWidth="1"/>
    <col min="5882" max="5882" width="1.85546875" style="29" customWidth="1"/>
    <col min="5883" max="5886" width="3.28515625" style="29" customWidth="1"/>
    <col min="5887" max="5887" width="1.85546875" style="29" customWidth="1"/>
    <col min="5888" max="5888" width="12.42578125" style="29" customWidth="1"/>
    <col min="5889" max="5889" width="1.85546875" style="29" customWidth="1"/>
    <col min="5890" max="5892" width="3" style="29" customWidth="1"/>
    <col min="5893" max="5893" width="4.42578125" style="29" customWidth="1"/>
    <col min="5894" max="5895" width="3" style="29" customWidth="1"/>
    <col min="5896" max="5901" width="3.28515625" style="29" customWidth="1"/>
    <col min="5902" max="5903" width="9.140625" style="29" customWidth="1"/>
    <col min="5904" max="5907" width="3.28515625" style="29" customWidth="1"/>
    <col min="5908" max="5908" width="4.140625" style="29" customWidth="1"/>
    <col min="5909" max="6121" width="10.28515625" style="29"/>
    <col min="6122" max="6130" width="9.140625" style="29" customWidth="1"/>
    <col min="6131" max="6131" width="1" style="29" customWidth="1"/>
    <col min="6132" max="6135" width="3.28515625" style="29" customWidth="1"/>
    <col min="6136" max="6136" width="1.85546875" style="29" customWidth="1"/>
    <col min="6137" max="6137" width="17.85546875" style="29" customWidth="1"/>
    <col min="6138" max="6138" width="1.85546875" style="29" customWidth="1"/>
    <col min="6139" max="6142" width="3.28515625" style="29" customWidth="1"/>
    <col min="6143" max="6143" width="1.85546875" style="29" customWidth="1"/>
    <col min="6144" max="6144" width="12.42578125" style="29" customWidth="1"/>
    <col min="6145" max="6145" width="1.85546875" style="29" customWidth="1"/>
    <col min="6146" max="6148" width="3" style="29" customWidth="1"/>
    <col min="6149" max="6149" width="4.42578125" style="29" customWidth="1"/>
    <col min="6150" max="6151" width="3" style="29" customWidth="1"/>
    <col min="6152" max="6157" width="3.28515625" style="29" customWidth="1"/>
    <col min="6158" max="6159" width="9.140625" style="29" customWidth="1"/>
    <col min="6160" max="6163" width="3.28515625" style="29" customWidth="1"/>
    <col min="6164" max="6164" width="4.140625" style="29" customWidth="1"/>
    <col min="6165" max="6377" width="10.28515625" style="29"/>
    <col min="6378" max="6386" width="9.140625" style="29" customWidth="1"/>
    <col min="6387" max="6387" width="1" style="29" customWidth="1"/>
    <col min="6388" max="6391" width="3.28515625" style="29" customWidth="1"/>
    <col min="6392" max="6392" width="1.85546875" style="29" customWidth="1"/>
    <col min="6393" max="6393" width="17.85546875" style="29" customWidth="1"/>
    <col min="6394" max="6394" width="1.85546875" style="29" customWidth="1"/>
    <col min="6395" max="6398" width="3.28515625" style="29" customWidth="1"/>
    <col min="6399" max="6399" width="1.85546875" style="29" customWidth="1"/>
    <col min="6400" max="6400" width="12.42578125" style="29" customWidth="1"/>
    <col min="6401" max="6401" width="1.85546875" style="29" customWidth="1"/>
    <col min="6402" max="6404" width="3" style="29" customWidth="1"/>
    <col min="6405" max="6405" width="4.42578125" style="29" customWidth="1"/>
    <col min="6406" max="6407" width="3" style="29" customWidth="1"/>
    <col min="6408" max="6413" width="3.28515625" style="29" customWidth="1"/>
    <col min="6414" max="6415" width="9.140625" style="29" customWidth="1"/>
    <col min="6416" max="6419" width="3.28515625" style="29" customWidth="1"/>
    <col min="6420" max="6420" width="4.140625" style="29" customWidth="1"/>
    <col min="6421" max="6633" width="10.28515625" style="29"/>
    <col min="6634" max="6642" width="9.140625" style="29" customWidth="1"/>
    <col min="6643" max="6643" width="1" style="29" customWidth="1"/>
    <col min="6644" max="6647" width="3.28515625" style="29" customWidth="1"/>
    <col min="6648" max="6648" width="1.85546875" style="29" customWidth="1"/>
    <col min="6649" max="6649" width="17.85546875" style="29" customWidth="1"/>
    <col min="6650" max="6650" width="1.85546875" style="29" customWidth="1"/>
    <col min="6651" max="6654" width="3.28515625" style="29" customWidth="1"/>
    <col min="6655" max="6655" width="1.85546875" style="29" customWidth="1"/>
    <col min="6656" max="6656" width="12.42578125" style="29" customWidth="1"/>
    <col min="6657" max="6657" width="1.85546875" style="29" customWidth="1"/>
    <col min="6658" max="6660" width="3" style="29" customWidth="1"/>
    <col min="6661" max="6661" width="4.42578125" style="29" customWidth="1"/>
    <col min="6662" max="6663" width="3" style="29" customWidth="1"/>
    <col min="6664" max="6669" width="3.28515625" style="29" customWidth="1"/>
    <col min="6670" max="6671" width="9.140625" style="29" customWidth="1"/>
    <col min="6672" max="6675" width="3.28515625" style="29" customWidth="1"/>
    <col min="6676" max="6676" width="4.140625" style="29" customWidth="1"/>
    <col min="6677" max="6889" width="10.28515625" style="29"/>
    <col min="6890" max="6898" width="9.140625" style="29" customWidth="1"/>
    <col min="6899" max="6899" width="1" style="29" customWidth="1"/>
    <col min="6900" max="6903" width="3.28515625" style="29" customWidth="1"/>
    <col min="6904" max="6904" width="1.85546875" style="29" customWidth="1"/>
    <col min="6905" max="6905" width="17.85546875" style="29" customWidth="1"/>
    <col min="6906" max="6906" width="1.85546875" style="29" customWidth="1"/>
    <col min="6907" max="6910" width="3.28515625" style="29" customWidth="1"/>
    <col min="6911" max="6911" width="1.85546875" style="29" customWidth="1"/>
    <col min="6912" max="6912" width="12.42578125" style="29" customWidth="1"/>
    <col min="6913" max="6913" width="1.85546875" style="29" customWidth="1"/>
    <col min="6914" max="6916" width="3" style="29" customWidth="1"/>
    <col min="6917" max="6917" width="4.42578125" style="29" customWidth="1"/>
    <col min="6918" max="6919" width="3" style="29" customWidth="1"/>
    <col min="6920" max="6925" width="3.28515625" style="29" customWidth="1"/>
    <col min="6926" max="6927" width="9.140625" style="29" customWidth="1"/>
    <col min="6928" max="6931" width="3.28515625" style="29" customWidth="1"/>
    <col min="6932" max="6932" width="4.140625" style="29" customWidth="1"/>
    <col min="6933" max="7145" width="10.28515625" style="29"/>
    <col min="7146" max="7154" width="9.140625" style="29" customWidth="1"/>
    <col min="7155" max="7155" width="1" style="29" customWidth="1"/>
    <col min="7156" max="7159" width="3.28515625" style="29" customWidth="1"/>
    <col min="7160" max="7160" width="1.85546875" style="29" customWidth="1"/>
    <col min="7161" max="7161" width="17.85546875" style="29" customWidth="1"/>
    <col min="7162" max="7162" width="1.85546875" style="29" customWidth="1"/>
    <col min="7163" max="7166" width="3.28515625" style="29" customWidth="1"/>
    <col min="7167" max="7167" width="1.85546875" style="29" customWidth="1"/>
    <col min="7168" max="7168" width="12.42578125" style="29" customWidth="1"/>
    <col min="7169" max="7169" width="1.85546875" style="29" customWidth="1"/>
    <col min="7170" max="7172" width="3" style="29" customWidth="1"/>
    <col min="7173" max="7173" width="4.42578125" style="29" customWidth="1"/>
    <col min="7174" max="7175" width="3" style="29" customWidth="1"/>
    <col min="7176" max="7181" width="3.28515625" style="29" customWidth="1"/>
    <col min="7182" max="7183" width="9.140625" style="29" customWidth="1"/>
    <col min="7184" max="7187" width="3.28515625" style="29" customWidth="1"/>
    <col min="7188" max="7188" width="4.140625" style="29" customWidth="1"/>
    <col min="7189" max="7401" width="10.28515625" style="29"/>
    <col min="7402" max="7410" width="9.140625" style="29" customWidth="1"/>
    <col min="7411" max="7411" width="1" style="29" customWidth="1"/>
    <col min="7412" max="7415" width="3.28515625" style="29" customWidth="1"/>
    <col min="7416" max="7416" width="1.85546875" style="29" customWidth="1"/>
    <col min="7417" max="7417" width="17.85546875" style="29" customWidth="1"/>
    <col min="7418" max="7418" width="1.85546875" style="29" customWidth="1"/>
    <col min="7419" max="7422" width="3.28515625" style="29" customWidth="1"/>
    <col min="7423" max="7423" width="1.85546875" style="29" customWidth="1"/>
    <col min="7424" max="7424" width="12.42578125" style="29" customWidth="1"/>
    <col min="7425" max="7425" width="1.85546875" style="29" customWidth="1"/>
    <col min="7426" max="7428" width="3" style="29" customWidth="1"/>
    <col min="7429" max="7429" width="4.42578125" style="29" customWidth="1"/>
    <col min="7430" max="7431" width="3" style="29" customWidth="1"/>
    <col min="7432" max="7437" width="3.28515625" style="29" customWidth="1"/>
    <col min="7438" max="7439" width="9.140625" style="29" customWidth="1"/>
    <col min="7440" max="7443" width="3.28515625" style="29" customWidth="1"/>
    <col min="7444" max="7444" width="4.140625" style="29" customWidth="1"/>
    <col min="7445" max="7657" width="10.28515625" style="29"/>
    <col min="7658" max="7666" width="9.140625" style="29" customWidth="1"/>
    <col min="7667" max="7667" width="1" style="29" customWidth="1"/>
    <col min="7668" max="7671" width="3.28515625" style="29" customWidth="1"/>
    <col min="7672" max="7672" width="1.85546875" style="29" customWidth="1"/>
    <col min="7673" max="7673" width="17.85546875" style="29" customWidth="1"/>
    <col min="7674" max="7674" width="1.85546875" style="29" customWidth="1"/>
    <col min="7675" max="7678" width="3.28515625" style="29" customWidth="1"/>
    <col min="7679" max="7679" width="1.85546875" style="29" customWidth="1"/>
    <col min="7680" max="7680" width="12.42578125" style="29" customWidth="1"/>
    <col min="7681" max="7681" width="1.85546875" style="29" customWidth="1"/>
    <col min="7682" max="7684" width="3" style="29" customWidth="1"/>
    <col min="7685" max="7685" width="4.42578125" style="29" customWidth="1"/>
    <col min="7686" max="7687" width="3" style="29" customWidth="1"/>
    <col min="7688" max="7693" width="3.28515625" style="29" customWidth="1"/>
    <col min="7694" max="7695" width="9.140625" style="29" customWidth="1"/>
    <col min="7696" max="7699" width="3.28515625" style="29" customWidth="1"/>
    <col min="7700" max="7700" width="4.140625" style="29" customWidth="1"/>
    <col min="7701" max="7913" width="10.28515625" style="29"/>
    <col min="7914" max="7922" width="9.140625" style="29" customWidth="1"/>
    <col min="7923" max="7923" width="1" style="29" customWidth="1"/>
    <col min="7924" max="7927" width="3.28515625" style="29" customWidth="1"/>
    <col min="7928" max="7928" width="1.85546875" style="29" customWidth="1"/>
    <col min="7929" max="7929" width="17.85546875" style="29" customWidth="1"/>
    <col min="7930" max="7930" width="1.85546875" style="29" customWidth="1"/>
    <col min="7931" max="7934" width="3.28515625" style="29" customWidth="1"/>
    <col min="7935" max="7935" width="1.85546875" style="29" customWidth="1"/>
    <col min="7936" max="7936" width="12.42578125" style="29" customWidth="1"/>
    <col min="7937" max="7937" width="1.85546875" style="29" customWidth="1"/>
    <col min="7938" max="7940" width="3" style="29" customWidth="1"/>
    <col min="7941" max="7941" width="4.42578125" style="29" customWidth="1"/>
    <col min="7942" max="7943" width="3" style="29" customWidth="1"/>
    <col min="7944" max="7949" width="3.28515625" style="29" customWidth="1"/>
    <col min="7950" max="7951" width="9.140625" style="29" customWidth="1"/>
    <col min="7952" max="7955" width="3.28515625" style="29" customWidth="1"/>
    <col min="7956" max="7956" width="4.140625" style="29" customWidth="1"/>
    <col min="7957" max="8169" width="10.28515625" style="29"/>
    <col min="8170" max="8178" width="9.140625" style="29" customWidth="1"/>
    <col min="8179" max="8179" width="1" style="29" customWidth="1"/>
    <col min="8180" max="8183" width="3.28515625" style="29" customWidth="1"/>
    <col min="8184" max="8184" width="1.85546875" style="29" customWidth="1"/>
    <col min="8185" max="8185" width="17.85546875" style="29" customWidth="1"/>
    <col min="8186" max="8186" width="1.85546875" style="29" customWidth="1"/>
    <col min="8187" max="8190" width="3.28515625" style="29" customWidth="1"/>
    <col min="8191" max="8191" width="1.85546875" style="29" customWidth="1"/>
    <col min="8192" max="8192" width="12.42578125" style="29" customWidth="1"/>
    <col min="8193" max="8193" width="1.85546875" style="29" customWidth="1"/>
    <col min="8194" max="8196" width="3" style="29" customWidth="1"/>
    <col min="8197" max="8197" width="4.42578125" style="29" customWidth="1"/>
    <col min="8198" max="8199" width="3" style="29" customWidth="1"/>
    <col min="8200" max="8205" width="3.28515625" style="29" customWidth="1"/>
    <col min="8206" max="8207" width="9.140625" style="29" customWidth="1"/>
    <col min="8208" max="8211" width="3.28515625" style="29" customWidth="1"/>
    <col min="8212" max="8212" width="4.140625" style="29" customWidth="1"/>
    <col min="8213" max="8425" width="10.28515625" style="29"/>
    <col min="8426" max="8434" width="9.140625" style="29" customWidth="1"/>
    <col min="8435" max="8435" width="1" style="29" customWidth="1"/>
    <col min="8436" max="8439" width="3.28515625" style="29" customWidth="1"/>
    <col min="8440" max="8440" width="1.85546875" style="29" customWidth="1"/>
    <col min="8441" max="8441" width="17.85546875" style="29" customWidth="1"/>
    <col min="8442" max="8442" width="1.85546875" style="29" customWidth="1"/>
    <col min="8443" max="8446" width="3.28515625" style="29" customWidth="1"/>
    <col min="8447" max="8447" width="1.85546875" style="29" customWidth="1"/>
    <col min="8448" max="8448" width="12.42578125" style="29" customWidth="1"/>
    <col min="8449" max="8449" width="1.85546875" style="29" customWidth="1"/>
    <col min="8450" max="8452" width="3" style="29" customWidth="1"/>
    <col min="8453" max="8453" width="4.42578125" style="29" customWidth="1"/>
    <col min="8454" max="8455" width="3" style="29" customWidth="1"/>
    <col min="8456" max="8461" width="3.28515625" style="29" customWidth="1"/>
    <col min="8462" max="8463" width="9.140625" style="29" customWidth="1"/>
    <col min="8464" max="8467" width="3.28515625" style="29" customWidth="1"/>
    <col min="8468" max="8468" width="4.140625" style="29" customWidth="1"/>
    <col min="8469" max="8681" width="10.28515625" style="29"/>
    <col min="8682" max="8690" width="9.140625" style="29" customWidth="1"/>
    <col min="8691" max="8691" width="1" style="29" customWidth="1"/>
    <col min="8692" max="8695" width="3.28515625" style="29" customWidth="1"/>
    <col min="8696" max="8696" width="1.85546875" style="29" customWidth="1"/>
    <col min="8697" max="8697" width="17.85546875" style="29" customWidth="1"/>
    <col min="8698" max="8698" width="1.85546875" style="29" customWidth="1"/>
    <col min="8699" max="8702" width="3.28515625" style="29" customWidth="1"/>
    <col min="8703" max="8703" width="1.85546875" style="29" customWidth="1"/>
    <col min="8704" max="8704" width="12.42578125" style="29" customWidth="1"/>
    <col min="8705" max="8705" width="1.85546875" style="29" customWidth="1"/>
    <col min="8706" max="8708" width="3" style="29" customWidth="1"/>
    <col min="8709" max="8709" width="4.42578125" style="29" customWidth="1"/>
    <col min="8710" max="8711" width="3" style="29" customWidth="1"/>
    <col min="8712" max="8717" width="3.28515625" style="29" customWidth="1"/>
    <col min="8718" max="8719" width="9.140625" style="29" customWidth="1"/>
    <col min="8720" max="8723" width="3.28515625" style="29" customWidth="1"/>
    <col min="8724" max="8724" width="4.140625" style="29" customWidth="1"/>
    <col min="8725" max="8937" width="10.28515625" style="29"/>
    <col min="8938" max="8946" width="9.140625" style="29" customWidth="1"/>
    <col min="8947" max="8947" width="1" style="29" customWidth="1"/>
    <col min="8948" max="8951" width="3.28515625" style="29" customWidth="1"/>
    <col min="8952" max="8952" width="1.85546875" style="29" customWidth="1"/>
    <col min="8953" max="8953" width="17.85546875" style="29" customWidth="1"/>
    <col min="8954" max="8954" width="1.85546875" style="29" customWidth="1"/>
    <col min="8955" max="8958" width="3.28515625" style="29" customWidth="1"/>
    <col min="8959" max="8959" width="1.85546875" style="29" customWidth="1"/>
    <col min="8960" max="8960" width="12.42578125" style="29" customWidth="1"/>
    <col min="8961" max="8961" width="1.85546875" style="29" customWidth="1"/>
    <col min="8962" max="8964" width="3" style="29" customWidth="1"/>
    <col min="8965" max="8965" width="4.42578125" style="29" customWidth="1"/>
    <col min="8966" max="8967" width="3" style="29" customWidth="1"/>
    <col min="8968" max="8973" width="3.28515625" style="29" customWidth="1"/>
    <col min="8974" max="8975" width="9.140625" style="29" customWidth="1"/>
    <col min="8976" max="8979" width="3.28515625" style="29" customWidth="1"/>
    <col min="8980" max="8980" width="4.140625" style="29" customWidth="1"/>
    <col min="8981" max="9193" width="10.28515625" style="29"/>
    <col min="9194" max="9202" width="9.140625" style="29" customWidth="1"/>
    <col min="9203" max="9203" width="1" style="29" customWidth="1"/>
    <col min="9204" max="9207" width="3.28515625" style="29" customWidth="1"/>
    <col min="9208" max="9208" width="1.85546875" style="29" customWidth="1"/>
    <col min="9209" max="9209" width="17.85546875" style="29" customWidth="1"/>
    <col min="9210" max="9210" width="1.85546875" style="29" customWidth="1"/>
    <col min="9211" max="9214" width="3.28515625" style="29" customWidth="1"/>
    <col min="9215" max="9215" width="1.85546875" style="29" customWidth="1"/>
    <col min="9216" max="9216" width="12.42578125" style="29" customWidth="1"/>
    <col min="9217" max="9217" width="1.85546875" style="29" customWidth="1"/>
    <col min="9218" max="9220" width="3" style="29" customWidth="1"/>
    <col min="9221" max="9221" width="4.42578125" style="29" customWidth="1"/>
    <col min="9222" max="9223" width="3" style="29" customWidth="1"/>
    <col min="9224" max="9229" width="3.28515625" style="29" customWidth="1"/>
    <col min="9230" max="9231" width="9.140625" style="29" customWidth="1"/>
    <col min="9232" max="9235" width="3.28515625" style="29" customWidth="1"/>
    <col min="9236" max="9236" width="4.140625" style="29" customWidth="1"/>
    <col min="9237" max="9449" width="10.28515625" style="29"/>
    <col min="9450" max="9458" width="9.140625" style="29" customWidth="1"/>
    <col min="9459" max="9459" width="1" style="29" customWidth="1"/>
    <col min="9460" max="9463" width="3.28515625" style="29" customWidth="1"/>
    <col min="9464" max="9464" width="1.85546875" style="29" customWidth="1"/>
    <col min="9465" max="9465" width="17.85546875" style="29" customWidth="1"/>
    <col min="9466" max="9466" width="1.85546875" style="29" customWidth="1"/>
    <col min="9467" max="9470" width="3.28515625" style="29" customWidth="1"/>
    <col min="9471" max="9471" width="1.85546875" style="29" customWidth="1"/>
    <col min="9472" max="9472" width="12.42578125" style="29" customWidth="1"/>
    <col min="9473" max="9473" width="1.85546875" style="29" customWidth="1"/>
    <col min="9474" max="9476" width="3" style="29" customWidth="1"/>
    <col min="9477" max="9477" width="4.42578125" style="29" customWidth="1"/>
    <col min="9478" max="9479" width="3" style="29" customWidth="1"/>
    <col min="9480" max="9485" width="3.28515625" style="29" customWidth="1"/>
    <col min="9486" max="9487" width="9.140625" style="29" customWidth="1"/>
    <col min="9488" max="9491" width="3.28515625" style="29" customWidth="1"/>
    <col min="9492" max="9492" width="4.140625" style="29" customWidth="1"/>
    <col min="9493" max="9705" width="10.28515625" style="29"/>
    <col min="9706" max="9714" width="9.140625" style="29" customWidth="1"/>
    <col min="9715" max="9715" width="1" style="29" customWidth="1"/>
    <col min="9716" max="9719" width="3.28515625" style="29" customWidth="1"/>
    <col min="9720" max="9720" width="1.85546875" style="29" customWidth="1"/>
    <col min="9721" max="9721" width="17.85546875" style="29" customWidth="1"/>
    <col min="9722" max="9722" width="1.85546875" style="29" customWidth="1"/>
    <col min="9723" max="9726" width="3.28515625" style="29" customWidth="1"/>
    <col min="9727" max="9727" width="1.85546875" style="29" customWidth="1"/>
    <col min="9728" max="9728" width="12.42578125" style="29" customWidth="1"/>
    <col min="9729" max="9729" width="1.85546875" style="29" customWidth="1"/>
    <col min="9730" max="9732" width="3" style="29" customWidth="1"/>
    <col min="9733" max="9733" width="4.42578125" style="29" customWidth="1"/>
    <col min="9734" max="9735" width="3" style="29" customWidth="1"/>
    <col min="9736" max="9741" width="3.28515625" style="29" customWidth="1"/>
    <col min="9742" max="9743" width="9.140625" style="29" customWidth="1"/>
    <col min="9744" max="9747" width="3.28515625" style="29" customWidth="1"/>
    <col min="9748" max="9748" width="4.140625" style="29" customWidth="1"/>
    <col min="9749" max="9961" width="10.28515625" style="29"/>
    <col min="9962" max="9970" width="9.140625" style="29" customWidth="1"/>
    <col min="9971" max="9971" width="1" style="29" customWidth="1"/>
    <col min="9972" max="9975" width="3.28515625" style="29" customWidth="1"/>
    <col min="9976" max="9976" width="1.85546875" style="29" customWidth="1"/>
    <col min="9977" max="9977" width="17.85546875" style="29" customWidth="1"/>
    <col min="9978" max="9978" width="1.85546875" style="29" customWidth="1"/>
    <col min="9979" max="9982" width="3.28515625" style="29" customWidth="1"/>
    <col min="9983" max="9983" width="1.85546875" style="29" customWidth="1"/>
    <col min="9984" max="9984" width="12.42578125" style="29" customWidth="1"/>
    <col min="9985" max="9985" width="1.85546875" style="29" customWidth="1"/>
    <col min="9986" max="9988" width="3" style="29" customWidth="1"/>
    <col min="9989" max="9989" width="4.42578125" style="29" customWidth="1"/>
    <col min="9990" max="9991" width="3" style="29" customWidth="1"/>
    <col min="9992" max="9997" width="3.28515625" style="29" customWidth="1"/>
    <col min="9998" max="9999" width="9.140625" style="29" customWidth="1"/>
    <col min="10000" max="10003" width="3.28515625" style="29" customWidth="1"/>
    <col min="10004" max="10004" width="4.140625" style="29" customWidth="1"/>
    <col min="10005" max="10217" width="10.28515625" style="29"/>
    <col min="10218" max="10226" width="9.140625" style="29" customWidth="1"/>
    <col min="10227" max="10227" width="1" style="29" customWidth="1"/>
    <col min="10228" max="10231" width="3.28515625" style="29" customWidth="1"/>
    <col min="10232" max="10232" width="1.85546875" style="29" customWidth="1"/>
    <col min="10233" max="10233" width="17.85546875" style="29" customWidth="1"/>
    <col min="10234" max="10234" width="1.85546875" style="29" customWidth="1"/>
    <col min="10235" max="10238" width="3.28515625" style="29" customWidth="1"/>
    <col min="10239" max="10239" width="1.85546875" style="29" customWidth="1"/>
    <col min="10240" max="10240" width="12.42578125" style="29" customWidth="1"/>
    <col min="10241" max="10241" width="1.85546875" style="29" customWidth="1"/>
    <col min="10242" max="10244" width="3" style="29" customWidth="1"/>
    <col min="10245" max="10245" width="4.42578125" style="29" customWidth="1"/>
    <col min="10246" max="10247" width="3" style="29" customWidth="1"/>
    <col min="10248" max="10253" width="3.28515625" style="29" customWidth="1"/>
    <col min="10254" max="10255" width="9.140625" style="29" customWidth="1"/>
    <col min="10256" max="10259" width="3.28515625" style="29" customWidth="1"/>
    <col min="10260" max="10260" width="4.140625" style="29" customWidth="1"/>
    <col min="10261" max="10473" width="10.28515625" style="29"/>
    <col min="10474" max="10482" width="9.140625" style="29" customWidth="1"/>
    <col min="10483" max="10483" width="1" style="29" customWidth="1"/>
    <col min="10484" max="10487" width="3.28515625" style="29" customWidth="1"/>
    <col min="10488" max="10488" width="1.85546875" style="29" customWidth="1"/>
    <col min="10489" max="10489" width="17.85546875" style="29" customWidth="1"/>
    <col min="10490" max="10490" width="1.85546875" style="29" customWidth="1"/>
    <col min="10491" max="10494" width="3.28515625" style="29" customWidth="1"/>
    <col min="10495" max="10495" width="1.85546875" style="29" customWidth="1"/>
    <col min="10496" max="10496" width="12.42578125" style="29" customWidth="1"/>
    <col min="10497" max="10497" width="1.85546875" style="29" customWidth="1"/>
    <col min="10498" max="10500" width="3" style="29" customWidth="1"/>
    <col min="10501" max="10501" width="4.42578125" style="29" customWidth="1"/>
    <col min="10502" max="10503" width="3" style="29" customWidth="1"/>
    <col min="10504" max="10509" width="3.28515625" style="29" customWidth="1"/>
    <col min="10510" max="10511" width="9.140625" style="29" customWidth="1"/>
    <col min="10512" max="10515" width="3.28515625" style="29" customWidth="1"/>
    <col min="10516" max="10516" width="4.140625" style="29" customWidth="1"/>
    <col min="10517" max="10729" width="10.28515625" style="29"/>
    <col min="10730" max="10738" width="9.140625" style="29" customWidth="1"/>
    <col min="10739" max="10739" width="1" style="29" customWidth="1"/>
    <col min="10740" max="10743" width="3.28515625" style="29" customWidth="1"/>
    <col min="10744" max="10744" width="1.85546875" style="29" customWidth="1"/>
    <col min="10745" max="10745" width="17.85546875" style="29" customWidth="1"/>
    <col min="10746" max="10746" width="1.85546875" style="29" customWidth="1"/>
    <col min="10747" max="10750" width="3.28515625" style="29" customWidth="1"/>
    <col min="10751" max="10751" width="1.85546875" style="29" customWidth="1"/>
    <col min="10752" max="10752" width="12.42578125" style="29" customWidth="1"/>
    <col min="10753" max="10753" width="1.85546875" style="29" customWidth="1"/>
    <col min="10754" max="10756" width="3" style="29" customWidth="1"/>
    <col min="10757" max="10757" width="4.42578125" style="29" customWidth="1"/>
    <col min="10758" max="10759" width="3" style="29" customWidth="1"/>
    <col min="10760" max="10765" width="3.28515625" style="29" customWidth="1"/>
    <col min="10766" max="10767" width="9.140625" style="29" customWidth="1"/>
    <col min="10768" max="10771" width="3.28515625" style="29" customWidth="1"/>
    <col min="10772" max="10772" width="4.140625" style="29" customWidth="1"/>
    <col min="10773" max="10985" width="10.28515625" style="29"/>
    <col min="10986" max="10994" width="9.140625" style="29" customWidth="1"/>
    <col min="10995" max="10995" width="1" style="29" customWidth="1"/>
    <col min="10996" max="10999" width="3.28515625" style="29" customWidth="1"/>
    <col min="11000" max="11000" width="1.85546875" style="29" customWidth="1"/>
    <col min="11001" max="11001" width="17.85546875" style="29" customWidth="1"/>
    <col min="11002" max="11002" width="1.85546875" style="29" customWidth="1"/>
    <col min="11003" max="11006" width="3.28515625" style="29" customWidth="1"/>
    <col min="11007" max="11007" width="1.85546875" style="29" customWidth="1"/>
    <col min="11008" max="11008" width="12.42578125" style="29" customWidth="1"/>
    <col min="11009" max="11009" width="1.85546875" style="29" customWidth="1"/>
    <col min="11010" max="11012" width="3" style="29" customWidth="1"/>
    <col min="11013" max="11013" width="4.42578125" style="29" customWidth="1"/>
    <col min="11014" max="11015" width="3" style="29" customWidth="1"/>
    <col min="11016" max="11021" width="3.28515625" style="29" customWidth="1"/>
    <col min="11022" max="11023" width="9.140625" style="29" customWidth="1"/>
    <col min="11024" max="11027" width="3.28515625" style="29" customWidth="1"/>
    <col min="11028" max="11028" width="4.140625" style="29" customWidth="1"/>
    <col min="11029" max="11241" width="10.28515625" style="29"/>
    <col min="11242" max="11250" width="9.140625" style="29" customWidth="1"/>
    <col min="11251" max="11251" width="1" style="29" customWidth="1"/>
    <col min="11252" max="11255" width="3.28515625" style="29" customWidth="1"/>
    <col min="11256" max="11256" width="1.85546875" style="29" customWidth="1"/>
    <col min="11257" max="11257" width="17.85546875" style="29" customWidth="1"/>
    <col min="11258" max="11258" width="1.85546875" style="29" customWidth="1"/>
    <col min="11259" max="11262" width="3.28515625" style="29" customWidth="1"/>
    <col min="11263" max="11263" width="1.85546875" style="29" customWidth="1"/>
    <col min="11264" max="11264" width="12.42578125" style="29" customWidth="1"/>
    <col min="11265" max="11265" width="1.85546875" style="29" customWidth="1"/>
    <col min="11266" max="11268" width="3" style="29" customWidth="1"/>
    <col min="11269" max="11269" width="4.42578125" style="29" customWidth="1"/>
    <col min="11270" max="11271" width="3" style="29" customWidth="1"/>
    <col min="11272" max="11277" width="3.28515625" style="29" customWidth="1"/>
    <col min="11278" max="11279" width="9.140625" style="29" customWidth="1"/>
    <col min="11280" max="11283" width="3.28515625" style="29" customWidth="1"/>
    <col min="11284" max="11284" width="4.140625" style="29" customWidth="1"/>
    <col min="11285" max="11497" width="10.28515625" style="29"/>
    <col min="11498" max="11506" width="9.140625" style="29" customWidth="1"/>
    <col min="11507" max="11507" width="1" style="29" customWidth="1"/>
    <col min="11508" max="11511" width="3.28515625" style="29" customWidth="1"/>
    <col min="11512" max="11512" width="1.85546875" style="29" customWidth="1"/>
    <col min="11513" max="11513" width="17.85546875" style="29" customWidth="1"/>
    <col min="11514" max="11514" width="1.85546875" style="29" customWidth="1"/>
    <col min="11515" max="11518" width="3.28515625" style="29" customWidth="1"/>
    <col min="11519" max="11519" width="1.85546875" style="29" customWidth="1"/>
    <col min="11520" max="11520" width="12.42578125" style="29" customWidth="1"/>
    <col min="11521" max="11521" width="1.85546875" style="29" customWidth="1"/>
    <col min="11522" max="11524" width="3" style="29" customWidth="1"/>
    <col min="11525" max="11525" width="4.42578125" style="29" customWidth="1"/>
    <col min="11526" max="11527" width="3" style="29" customWidth="1"/>
    <col min="11528" max="11533" width="3.28515625" style="29" customWidth="1"/>
    <col min="11534" max="11535" width="9.140625" style="29" customWidth="1"/>
    <col min="11536" max="11539" width="3.28515625" style="29" customWidth="1"/>
    <col min="11540" max="11540" width="4.140625" style="29" customWidth="1"/>
    <col min="11541" max="11753" width="10.28515625" style="29"/>
    <col min="11754" max="11762" width="9.140625" style="29" customWidth="1"/>
    <col min="11763" max="11763" width="1" style="29" customWidth="1"/>
    <col min="11764" max="11767" width="3.28515625" style="29" customWidth="1"/>
    <col min="11768" max="11768" width="1.85546875" style="29" customWidth="1"/>
    <col min="11769" max="11769" width="17.85546875" style="29" customWidth="1"/>
    <col min="11770" max="11770" width="1.85546875" style="29" customWidth="1"/>
    <col min="11771" max="11774" width="3.28515625" style="29" customWidth="1"/>
    <col min="11775" max="11775" width="1.85546875" style="29" customWidth="1"/>
    <col min="11776" max="11776" width="12.42578125" style="29" customWidth="1"/>
    <col min="11777" max="11777" width="1.85546875" style="29" customWidth="1"/>
    <col min="11778" max="11780" width="3" style="29" customWidth="1"/>
    <col min="11781" max="11781" width="4.42578125" style="29" customWidth="1"/>
    <col min="11782" max="11783" width="3" style="29" customWidth="1"/>
    <col min="11784" max="11789" width="3.28515625" style="29" customWidth="1"/>
    <col min="11790" max="11791" width="9.140625" style="29" customWidth="1"/>
    <col min="11792" max="11795" width="3.28515625" style="29" customWidth="1"/>
    <col min="11796" max="11796" width="4.140625" style="29" customWidth="1"/>
    <col min="11797" max="12009" width="10.28515625" style="29"/>
    <col min="12010" max="12018" width="9.140625" style="29" customWidth="1"/>
    <col min="12019" max="12019" width="1" style="29" customWidth="1"/>
    <col min="12020" max="12023" width="3.28515625" style="29" customWidth="1"/>
    <col min="12024" max="12024" width="1.85546875" style="29" customWidth="1"/>
    <col min="12025" max="12025" width="17.85546875" style="29" customWidth="1"/>
    <col min="12026" max="12026" width="1.85546875" style="29" customWidth="1"/>
    <col min="12027" max="12030" width="3.28515625" style="29" customWidth="1"/>
    <col min="12031" max="12031" width="1.85546875" style="29" customWidth="1"/>
    <col min="12032" max="12032" width="12.42578125" style="29" customWidth="1"/>
    <col min="12033" max="12033" width="1.85546875" style="29" customWidth="1"/>
    <col min="12034" max="12036" width="3" style="29" customWidth="1"/>
    <col min="12037" max="12037" width="4.42578125" style="29" customWidth="1"/>
    <col min="12038" max="12039" width="3" style="29" customWidth="1"/>
    <col min="12040" max="12045" width="3.28515625" style="29" customWidth="1"/>
    <col min="12046" max="12047" width="9.140625" style="29" customWidth="1"/>
    <col min="12048" max="12051" width="3.28515625" style="29" customWidth="1"/>
    <col min="12052" max="12052" width="4.140625" style="29" customWidth="1"/>
    <col min="12053" max="12265" width="10.28515625" style="29"/>
    <col min="12266" max="12274" width="9.140625" style="29" customWidth="1"/>
    <col min="12275" max="12275" width="1" style="29" customWidth="1"/>
    <col min="12276" max="12279" width="3.28515625" style="29" customWidth="1"/>
    <col min="12280" max="12280" width="1.85546875" style="29" customWidth="1"/>
    <col min="12281" max="12281" width="17.85546875" style="29" customWidth="1"/>
    <col min="12282" max="12282" width="1.85546875" style="29" customWidth="1"/>
    <col min="12283" max="12286" width="3.28515625" style="29" customWidth="1"/>
    <col min="12287" max="12287" width="1.85546875" style="29" customWidth="1"/>
    <col min="12288" max="12288" width="12.42578125" style="29" customWidth="1"/>
    <col min="12289" max="12289" width="1.85546875" style="29" customWidth="1"/>
    <col min="12290" max="12292" width="3" style="29" customWidth="1"/>
    <col min="12293" max="12293" width="4.42578125" style="29" customWidth="1"/>
    <col min="12294" max="12295" width="3" style="29" customWidth="1"/>
    <col min="12296" max="12301" width="3.28515625" style="29" customWidth="1"/>
    <col min="12302" max="12303" width="9.140625" style="29" customWidth="1"/>
    <col min="12304" max="12307" width="3.28515625" style="29" customWidth="1"/>
    <col min="12308" max="12308" width="4.140625" style="29" customWidth="1"/>
    <col min="12309" max="12521" width="10.28515625" style="29"/>
    <col min="12522" max="12530" width="9.140625" style="29" customWidth="1"/>
    <col min="12531" max="12531" width="1" style="29" customWidth="1"/>
    <col min="12532" max="12535" width="3.28515625" style="29" customWidth="1"/>
    <col min="12536" max="12536" width="1.85546875" style="29" customWidth="1"/>
    <col min="12537" max="12537" width="17.85546875" style="29" customWidth="1"/>
    <col min="12538" max="12538" width="1.85546875" style="29" customWidth="1"/>
    <col min="12539" max="12542" width="3.28515625" style="29" customWidth="1"/>
    <col min="12543" max="12543" width="1.85546875" style="29" customWidth="1"/>
    <col min="12544" max="12544" width="12.42578125" style="29" customWidth="1"/>
    <col min="12545" max="12545" width="1.85546875" style="29" customWidth="1"/>
    <col min="12546" max="12548" width="3" style="29" customWidth="1"/>
    <col min="12549" max="12549" width="4.42578125" style="29" customWidth="1"/>
    <col min="12550" max="12551" width="3" style="29" customWidth="1"/>
    <col min="12552" max="12557" width="3.28515625" style="29" customWidth="1"/>
    <col min="12558" max="12559" width="9.140625" style="29" customWidth="1"/>
    <col min="12560" max="12563" width="3.28515625" style="29" customWidth="1"/>
    <col min="12564" max="12564" width="4.140625" style="29" customWidth="1"/>
    <col min="12565" max="12777" width="10.28515625" style="29"/>
    <col min="12778" max="12786" width="9.140625" style="29" customWidth="1"/>
    <col min="12787" max="12787" width="1" style="29" customWidth="1"/>
    <col min="12788" max="12791" width="3.28515625" style="29" customWidth="1"/>
    <col min="12792" max="12792" width="1.85546875" style="29" customWidth="1"/>
    <col min="12793" max="12793" width="17.85546875" style="29" customWidth="1"/>
    <col min="12794" max="12794" width="1.85546875" style="29" customWidth="1"/>
    <col min="12795" max="12798" width="3.28515625" style="29" customWidth="1"/>
    <col min="12799" max="12799" width="1.85546875" style="29" customWidth="1"/>
    <col min="12800" max="12800" width="12.42578125" style="29" customWidth="1"/>
    <col min="12801" max="12801" width="1.85546875" style="29" customWidth="1"/>
    <col min="12802" max="12804" width="3" style="29" customWidth="1"/>
    <col min="12805" max="12805" width="4.42578125" style="29" customWidth="1"/>
    <col min="12806" max="12807" width="3" style="29" customWidth="1"/>
    <col min="12808" max="12813" width="3.28515625" style="29" customWidth="1"/>
    <col min="12814" max="12815" width="9.140625" style="29" customWidth="1"/>
    <col min="12816" max="12819" width="3.28515625" style="29" customWidth="1"/>
    <col min="12820" max="12820" width="4.140625" style="29" customWidth="1"/>
    <col min="12821" max="13033" width="10.28515625" style="29"/>
    <col min="13034" max="13042" width="9.140625" style="29" customWidth="1"/>
    <col min="13043" max="13043" width="1" style="29" customWidth="1"/>
    <col min="13044" max="13047" width="3.28515625" style="29" customWidth="1"/>
    <col min="13048" max="13048" width="1.85546875" style="29" customWidth="1"/>
    <col min="13049" max="13049" width="17.85546875" style="29" customWidth="1"/>
    <col min="13050" max="13050" width="1.85546875" style="29" customWidth="1"/>
    <col min="13051" max="13054" width="3.28515625" style="29" customWidth="1"/>
    <col min="13055" max="13055" width="1.85546875" style="29" customWidth="1"/>
    <col min="13056" max="13056" width="12.42578125" style="29" customWidth="1"/>
    <col min="13057" max="13057" width="1.85546875" style="29" customWidth="1"/>
    <col min="13058" max="13060" width="3" style="29" customWidth="1"/>
    <col min="13061" max="13061" width="4.42578125" style="29" customWidth="1"/>
    <col min="13062" max="13063" width="3" style="29" customWidth="1"/>
    <col min="13064" max="13069" width="3.28515625" style="29" customWidth="1"/>
    <col min="13070" max="13071" width="9.140625" style="29" customWidth="1"/>
    <col min="13072" max="13075" width="3.28515625" style="29" customWidth="1"/>
    <col min="13076" max="13076" width="4.140625" style="29" customWidth="1"/>
    <col min="13077" max="13289" width="10.28515625" style="29"/>
    <col min="13290" max="13298" width="9.140625" style="29" customWidth="1"/>
    <col min="13299" max="13299" width="1" style="29" customWidth="1"/>
    <col min="13300" max="13303" width="3.28515625" style="29" customWidth="1"/>
    <col min="13304" max="13304" width="1.85546875" style="29" customWidth="1"/>
    <col min="13305" max="13305" width="17.85546875" style="29" customWidth="1"/>
    <col min="13306" max="13306" width="1.85546875" style="29" customWidth="1"/>
    <col min="13307" max="13310" width="3.28515625" style="29" customWidth="1"/>
    <col min="13311" max="13311" width="1.85546875" style="29" customWidth="1"/>
    <col min="13312" max="13312" width="12.42578125" style="29" customWidth="1"/>
    <col min="13313" max="13313" width="1.85546875" style="29" customWidth="1"/>
    <col min="13314" max="13316" width="3" style="29" customWidth="1"/>
    <col min="13317" max="13317" width="4.42578125" style="29" customWidth="1"/>
    <col min="13318" max="13319" width="3" style="29" customWidth="1"/>
    <col min="13320" max="13325" width="3.28515625" style="29" customWidth="1"/>
    <col min="13326" max="13327" width="9.140625" style="29" customWidth="1"/>
    <col min="13328" max="13331" width="3.28515625" style="29" customWidth="1"/>
    <col min="13332" max="13332" width="4.140625" style="29" customWidth="1"/>
    <col min="13333" max="13545" width="10.28515625" style="29"/>
    <col min="13546" max="13554" width="9.140625" style="29" customWidth="1"/>
    <col min="13555" max="13555" width="1" style="29" customWidth="1"/>
    <col min="13556" max="13559" width="3.28515625" style="29" customWidth="1"/>
    <col min="13560" max="13560" width="1.85546875" style="29" customWidth="1"/>
    <col min="13561" max="13561" width="17.85546875" style="29" customWidth="1"/>
    <col min="13562" max="13562" width="1.85546875" style="29" customWidth="1"/>
    <col min="13563" max="13566" width="3.28515625" style="29" customWidth="1"/>
    <col min="13567" max="13567" width="1.85546875" style="29" customWidth="1"/>
    <col min="13568" max="13568" width="12.42578125" style="29" customWidth="1"/>
    <col min="13569" max="13569" width="1.85546875" style="29" customWidth="1"/>
    <col min="13570" max="13572" width="3" style="29" customWidth="1"/>
    <col min="13573" max="13573" width="4.42578125" style="29" customWidth="1"/>
    <col min="13574" max="13575" width="3" style="29" customWidth="1"/>
    <col min="13576" max="13581" width="3.28515625" style="29" customWidth="1"/>
    <col min="13582" max="13583" width="9.140625" style="29" customWidth="1"/>
    <col min="13584" max="13587" width="3.28515625" style="29" customWidth="1"/>
    <col min="13588" max="13588" width="4.140625" style="29" customWidth="1"/>
    <col min="13589" max="13801" width="10.28515625" style="29"/>
    <col min="13802" max="13810" width="9.140625" style="29" customWidth="1"/>
    <col min="13811" max="13811" width="1" style="29" customWidth="1"/>
    <col min="13812" max="13815" width="3.28515625" style="29" customWidth="1"/>
    <col min="13816" max="13816" width="1.85546875" style="29" customWidth="1"/>
    <col min="13817" max="13817" width="17.85546875" style="29" customWidth="1"/>
    <col min="13818" max="13818" width="1.85546875" style="29" customWidth="1"/>
    <col min="13819" max="13822" width="3.28515625" style="29" customWidth="1"/>
    <col min="13823" max="13823" width="1.85546875" style="29" customWidth="1"/>
    <col min="13824" max="13824" width="12.42578125" style="29" customWidth="1"/>
    <col min="13825" max="13825" width="1.85546875" style="29" customWidth="1"/>
    <col min="13826" max="13828" width="3" style="29" customWidth="1"/>
    <col min="13829" max="13829" width="4.42578125" style="29" customWidth="1"/>
    <col min="13830" max="13831" width="3" style="29" customWidth="1"/>
    <col min="13832" max="13837" width="3.28515625" style="29" customWidth="1"/>
    <col min="13838" max="13839" width="9.140625" style="29" customWidth="1"/>
    <col min="13840" max="13843" width="3.28515625" style="29" customWidth="1"/>
    <col min="13844" max="13844" width="4.140625" style="29" customWidth="1"/>
    <col min="13845" max="14057" width="10.28515625" style="29"/>
    <col min="14058" max="14066" width="9.140625" style="29" customWidth="1"/>
    <col min="14067" max="14067" width="1" style="29" customWidth="1"/>
    <col min="14068" max="14071" width="3.28515625" style="29" customWidth="1"/>
    <col min="14072" max="14072" width="1.85546875" style="29" customWidth="1"/>
    <col min="14073" max="14073" width="17.85546875" style="29" customWidth="1"/>
    <col min="14074" max="14074" width="1.85546875" style="29" customWidth="1"/>
    <col min="14075" max="14078" width="3.28515625" style="29" customWidth="1"/>
    <col min="14079" max="14079" width="1.85546875" style="29" customWidth="1"/>
    <col min="14080" max="14080" width="12.42578125" style="29" customWidth="1"/>
    <col min="14081" max="14081" width="1.85546875" style="29" customWidth="1"/>
    <col min="14082" max="14084" width="3" style="29" customWidth="1"/>
    <col min="14085" max="14085" width="4.42578125" style="29" customWidth="1"/>
    <col min="14086" max="14087" width="3" style="29" customWidth="1"/>
    <col min="14088" max="14093" width="3.28515625" style="29" customWidth="1"/>
    <col min="14094" max="14095" width="9.140625" style="29" customWidth="1"/>
    <col min="14096" max="14099" width="3.28515625" style="29" customWidth="1"/>
    <col min="14100" max="14100" width="4.140625" style="29" customWidth="1"/>
    <col min="14101" max="14313" width="10.28515625" style="29"/>
    <col min="14314" max="14322" width="9.140625" style="29" customWidth="1"/>
    <col min="14323" max="14323" width="1" style="29" customWidth="1"/>
    <col min="14324" max="14327" width="3.28515625" style="29" customWidth="1"/>
    <col min="14328" max="14328" width="1.85546875" style="29" customWidth="1"/>
    <col min="14329" max="14329" width="17.85546875" style="29" customWidth="1"/>
    <col min="14330" max="14330" width="1.85546875" style="29" customWidth="1"/>
    <col min="14331" max="14334" width="3.28515625" style="29" customWidth="1"/>
    <col min="14335" max="14335" width="1.85546875" style="29" customWidth="1"/>
    <col min="14336" max="14336" width="12.42578125" style="29" customWidth="1"/>
    <col min="14337" max="14337" width="1.85546875" style="29" customWidth="1"/>
    <col min="14338" max="14340" width="3" style="29" customWidth="1"/>
    <col min="14341" max="14341" width="4.42578125" style="29" customWidth="1"/>
    <col min="14342" max="14343" width="3" style="29" customWidth="1"/>
    <col min="14344" max="14349" width="3.28515625" style="29" customWidth="1"/>
    <col min="14350" max="14351" width="9.140625" style="29" customWidth="1"/>
    <col min="14352" max="14355" width="3.28515625" style="29" customWidth="1"/>
    <col min="14356" max="14356" width="4.140625" style="29" customWidth="1"/>
    <col min="14357" max="14569" width="10.28515625" style="29"/>
    <col min="14570" max="14578" width="9.140625" style="29" customWidth="1"/>
    <col min="14579" max="14579" width="1" style="29" customWidth="1"/>
    <col min="14580" max="14583" width="3.28515625" style="29" customWidth="1"/>
    <col min="14584" max="14584" width="1.85546875" style="29" customWidth="1"/>
    <col min="14585" max="14585" width="17.85546875" style="29" customWidth="1"/>
    <col min="14586" max="14586" width="1.85546875" style="29" customWidth="1"/>
    <col min="14587" max="14590" width="3.28515625" style="29" customWidth="1"/>
    <col min="14591" max="14591" width="1.85546875" style="29" customWidth="1"/>
    <col min="14592" max="14592" width="12.42578125" style="29" customWidth="1"/>
    <col min="14593" max="14593" width="1.85546875" style="29" customWidth="1"/>
    <col min="14594" max="14596" width="3" style="29" customWidth="1"/>
    <col min="14597" max="14597" width="4.42578125" style="29" customWidth="1"/>
    <col min="14598" max="14599" width="3" style="29" customWidth="1"/>
    <col min="14600" max="14605" width="3.28515625" style="29" customWidth="1"/>
    <col min="14606" max="14607" width="9.140625" style="29" customWidth="1"/>
    <col min="14608" max="14611" width="3.28515625" style="29" customWidth="1"/>
    <col min="14612" max="14612" width="4.140625" style="29" customWidth="1"/>
    <col min="14613" max="14825" width="10.28515625" style="29"/>
    <col min="14826" max="14834" width="9.140625" style="29" customWidth="1"/>
    <col min="14835" max="14835" width="1" style="29" customWidth="1"/>
    <col min="14836" max="14839" width="3.28515625" style="29" customWidth="1"/>
    <col min="14840" max="14840" width="1.85546875" style="29" customWidth="1"/>
    <col min="14841" max="14841" width="17.85546875" style="29" customWidth="1"/>
    <col min="14842" max="14842" width="1.85546875" style="29" customWidth="1"/>
    <col min="14843" max="14846" width="3.28515625" style="29" customWidth="1"/>
    <col min="14847" max="14847" width="1.85546875" style="29" customWidth="1"/>
    <col min="14848" max="14848" width="12.42578125" style="29" customWidth="1"/>
    <col min="14849" max="14849" width="1.85546875" style="29" customWidth="1"/>
    <col min="14850" max="14852" width="3" style="29" customWidth="1"/>
    <col min="14853" max="14853" width="4.42578125" style="29" customWidth="1"/>
    <col min="14854" max="14855" width="3" style="29" customWidth="1"/>
    <col min="14856" max="14861" width="3.28515625" style="29" customWidth="1"/>
    <col min="14862" max="14863" width="9.140625" style="29" customWidth="1"/>
    <col min="14864" max="14867" width="3.28515625" style="29" customWidth="1"/>
    <col min="14868" max="14868" width="4.140625" style="29" customWidth="1"/>
    <col min="14869" max="15081" width="10.28515625" style="29"/>
    <col min="15082" max="15090" width="9.140625" style="29" customWidth="1"/>
    <col min="15091" max="15091" width="1" style="29" customWidth="1"/>
    <col min="15092" max="15095" width="3.28515625" style="29" customWidth="1"/>
    <col min="15096" max="15096" width="1.85546875" style="29" customWidth="1"/>
    <col min="15097" max="15097" width="17.85546875" style="29" customWidth="1"/>
    <col min="15098" max="15098" width="1.85546875" style="29" customWidth="1"/>
    <col min="15099" max="15102" width="3.28515625" style="29" customWidth="1"/>
    <col min="15103" max="15103" width="1.85546875" style="29" customWidth="1"/>
    <col min="15104" max="15104" width="12.42578125" style="29" customWidth="1"/>
    <col min="15105" max="15105" width="1.85546875" style="29" customWidth="1"/>
    <col min="15106" max="15108" width="3" style="29" customWidth="1"/>
    <col min="15109" max="15109" width="4.42578125" style="29" customWidth="1"/>
    <col min="15110" max="15111" width="3" style="29" customWidth="1"/>
    <col min="15112" max="15117" width="3.28515625" style="29" customWidth="1"/>
    <col min="15118" max="15119" width="9.140625" style="29" customWidth="1"/>
    <col min="15120" max="15123" width="3.28515625" style="29" customWidth="1"/>
    <col min="15124" max="15124" width="4.140625" style="29" customWidth="1"/>
    <col min="15125" max="15337" width="10.28515625" style="29"/>
    <col min="15338" max="15346" width="9.140625" style="29" customWidth="1"/>
    <col min="15347" max="15347" width="1" style="29" customWidth="1"/>
    <col min="15348" max="15351" width="3.28515625" style="29" customWidth="1"/>
    <col min="15352" max="15352" width="1.85546875" style="29" customWidth="1"/>
    <col min="15353" max="15353" width="17.85546875" style="29" customWidth="1"/>
    <col min="15354" max="15354" width="1.85546875" style="29" customWidth="1"/>
    <col min="15355" max="15358" width="3.28515625" style="29" customWidth="1"/>
    <col min="15359" max="15359" width="1.85546875" style="29" customWidth="1"/>
    <col min="15360" max="15360" width="12.42578125" style="29" customWidth="1"/>
    <col min="15361" max="15361" width="1.85546875" style="29" customWidth="1"/>
    <col min="15362" max="15364" width="3" style="29" customWidth="1"/>
    <col min="15365" max="15365" width="4.42578125" style="29" customWidth="1"/>
    <col min="15366" max="15367" width="3" style="29" customWidth="1"/>
    <col min="15368" max="15373" width="3.28515625" style="29" customWidth="1"/>
    <col min="15374" max="15375" width="9.140625" style="29" customWidth="1"/>
    <col min="15376" max="15379" width="3.28515625" style="29" customWidth="1"/>
    <col min="15380" max="15380" width="4.140625" style="29" customWidth="1"/>
    <col min="15381" max="15593" width="10.28515625" style="29"/>
    <col min="15594" max="15602" width="9.140625" style="29" customWidth="1"/>
    <col min="15603" max="15603" width="1" style="29" customWidth="1"/>
    <col min="15604" max="15607" width="3.28515625" style="29" customWidth="1"/>
    <col min="15608" max="15608" width="1.85546875" style="29" customWidth="1"/>
    <col min="15609" max="15609" width="17.85546875" style="29" customWidth="1"/>
    <col min="15610" max="15610" width="1.85546875" style="29" customWidth="1"/>
    <col min="15611" max="15614" width="3.28515625" style="29" customWidth="1"/>
    <col min="15615" max="15615" width="1.85546875" style="29" customWidth="1"/>
    <col min="15616" max="15616" width="12.42578125" style="29" customWidth="1"/>
    <col min="15617" max="15617" width="1.85546875" style="29" customWidth="1"/>
    <col min="15618" max="15620" width="3" style="29" customWidth="1"/>
    <col min="15621" max="15621" width="4.42578125" style="29" customWidth="1"/>
    <col min="15622" max="15623" width="3" style="29" customWidth="1"/>
    <col min="15624" max="15629" width="3.28515625" style="29" customWidth="1"/>
    <col min="15630" max="15631" width="9.140625" style="29" customWidth="1"/>
    <col min="15632" max="15635" width="3.28515625" style="29" customWidth="1"/>
    <col min="15636" max="15636" width="4.140625" style="29" customWidth="1"/>
    <col min="15637" max="15849" width="10.28515625" style="29"/>
    <col min="15850" max="15858" width="9.140625" style="29" customWidth="1"/>
    <col min="15859" max="15859" width="1" style="29" customWidth="1"/>
    <col min="15860" max="15863" width="3.28515625" style="29" customWidth="1"/>
    <col min="15864" max="15864" width="1.85546875" style="29" customWidth="1"/>
    <col min="15865" max="15865" width="17.85546875" style="29" customWidth="1"/>
    <col min="15866" max="15866" width="1.85546875" style="29" customWidth="1"/>
    <col min="15867" max="15870" width="3.28515625" style="29" customWidth="1"/>
    <col min="15871" max="15871" width="1.85546875" style="29" customWidth="1"/>
    <col min="15872" max="15872" width="12.42578125" style="29" customWidth="1"/>
    <col min="15873" max="15873" width="1.85546875" style="29" customWidth="1"/>
    <col min="15874" max="15876" width="3" style="29" customWidth="1"/>
    <col min="15877" max="15877" width="4.42578125" style="29" customWidth="1"/>
    <col min="15878" max="15879" width="3" style="29" customWidth="1"/>
    <col min="15880" max="15885" width="3.28515625" style="29" customWidth="1"/>
    <col min="15886" max="15887" width="9.140625" style="29" customWidth="1"/>
    <col min="15888" max="15891" width="3.28515625" style="29" customWidth="1"/>
    <col min="15892" max="15892" width="4.140625" style="29" customWidth="1"/>
    <col min="15893" max="16105" width="10.28515625" style="29"/>
    <col min="16106" max="16114" width="9.140625" style="29" customWidth="1"/>
    <col min="16115" max="16115" width="1" style="29" customWidth="1"/>
    <col min="16116" max="16119" width="3.28515625" style="29" customWidth="1"/>
    <col min="16120" max="16120" width="1.85546875" style="29" customWidth="1"/>
    <col min="16121" max="16121" width="17.85546875" style="29" customWidth="1"/>
    <col min="16122" max="16122" width="1.85546875" style="29" customWidth="1"/>
    <col min="16123" max="16126" width="3.28515625" style="29" customWidth="1"/>
    <col min="16127" max="16127" width="1.85546875" style="29" customWidth="1"/>
    <col min="16128" max="16128" width="12.42578125" style="29" customWidth="1"/>
    <col min="16129" max="16129" width="1.85546875" style="29" customWidth="1"/>
    <col min="16130" max="16132" width="3" style="29" customWidth="1"/>
    <col min="16133" max="16133" width="4.42578125" style="29" customWidth="1"/>
    <col min="16134" max="16135" width="3" style="29" customWidth="1"/>
    <col min="16136" max="16141" width="3.28515625" style="29" customWidth="1"/>
    <col min="16142" max="16143" width="9.140625" style="29" customWidth="1"/>
    <col min="16144" max="16147" width="3.28515625" style="29" customWidth="1"/>
    <col min="16148" max="16148" width="4.140625" style="29" customWidth="1"/>
    <col min="16149" max="16384" width="10.28515625" style="29"/>
  </cols>
  <sheetData>
    <row r="1" spans="1:33" ht="15" customHeight="1">
      <c r="A1" s="25" t="s">
        <v>1510</v>
      </c>
      <c r="C1" s="27"/>
      <c r="D1" s="28"/>
      <c r="E1" s="29"/>
      <c r="F1" s="29"/>
      <c r="G1" s="29"/>
      <c r="H1" s="29"/>
      <c r="I1" s="29"/>
      <c r="J1" s="29"/>
      <c r="K1" s="29"/>
      <c r="L1" s="29"/>
      <c r="M1" s="408" t="s">
        <v>1511</v>
      </c>
      <c r="N1" s="407"/>
      <c r="O1" s="30"/>
      <c r="P1" s="31"/>
      <c r="Q1" s="29"/>
      <c r="R1" s="29"/>
      <c r="S1" s="29"/>
      <c r="T1" s="29"/>
      <c r="U1" s="29"/>
      <c r="V1" s="29"/>
      <c r="W1" s="29"/>
      <c r="X1" s="29"/>
      <c r="AC1" s="32"/>
      <c r="AF1" s="29"/>
      <c r="AG1" s="29"/>
    </row>
    <row r="2" spans="1:33" ht="15.95" customHeight="1" thickBot="1">
      <c r="A2" s="26"/>
      <c r="C2" s="27"/>
      <c r="D2" s="28"/>
      <c r="E2" s="29"/>
      <c r="F2" s="29"/>
      <c r="G2" s="29"/>
      <c r="H2" s="29"/>
      <c r="I2" s="29"/>
      <c r="J2" s="29"/>
      <c r="K2" s="29"/>
      <c r="L2" s="29"/>
      <c r="M2" s="33"/>
      <c r="N2" s="34"/>
      <c r="O2" s="34"/>
      <c r="P2" s="35"/>
      <c r="Q2" s="29"/>
      <c r="R2" s="29"/>
      <c r="S2" s="29"/>
      <c r="T2" s="29"/>
      <c r="U2" s="29"/>
      <c r="V2" s="29"/>
      <c r="W2" s="29"/>
      <c r="X2" s="29"/>
      <c r="AC2" s="32"/>
      <c r="AF2" s="29"/>
      <c r="AG2" s="29"/>
    </row>
    <row r="3" spans="1:33">
      <c r="A3" s="36" t="s">
        <v>1512</v>
      </c>
      <c r="C3" s="27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AC3" s="32"/>
      <c r="AF3" s="29"/>
      <c r="AG3" s="29"/>
    </row>
    <row r="4" spans="1:33">
      <c r="A4" s="36" t="s">
        <v>1513</v>
      </c>
      <c r="C4" s="27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AC4" s="32"/>
      <c r="AF4" s="29"/>
      <c r="AG4" s="29"/>
    </row>
    <row r="5" spans="1:33">
      <c r="A5" s="26"/>
      <c r="C5" s="27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AC5" s="32"/>
      <c r="AF5" s="29"/>
      <c r="AG5" s="29"/>
    </row>
    <row r="6" spans="1:33" ht="76.5" customHeight="1">
      <c r="A6" s="37" t="s">
        <v>1514</v>
      </c>
      <c r="C6" s="38"/>
      <c r="D6" s="39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1"/>
      <c r="AD6" s="42"/>
      <c r="AF6" s="29"/>
      <c r="AG6" s="29"/>
    </row>
    <row r="7" spans="1:33" ht="21" customHeight="1" thickBot="1">
      <c r="A7" s="43"/>
      <c r="B7" s="44"/>
      <c r="C7" s="44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1"/>
      <c r="AD7" s="42"/>
      <c r="AF7" s="29"/>
      <c r="AG7" s="29"/>
    </row>
    <row r="8" spans="1:33" ht="15.75" thickBot="1">
      <c r="A8" s="1032" t="s">
        <v>1515</v>
      </c>
      <c r="B8" s="1033"/>
      <c r="C8" s="1033"/>
      <c r="D8" s="1033"/>
      <c r="E8" s="1033"/>
      <c r="F8" s="1033"/>
      <c r="G8" s="1033"/>
      <c r="H8" s="1033"/>
      <c r="I8" s="1034"/>
      <c r="J8" s="756"/>
      <c r="K8" s="762" t="s">
        <v>2343</v>
      </c>
      <c r="L8" s="763"/>
      <c r="M8" s="763"/>
      <c r="N8" s="763"/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763"/>
      <c r="Z8" s="763"/>
      <c r="AA8" s="763"/>
      <c r="AB8" s="764"/>
      <c r="AF8" s="29"/>
      <c r="AG8" s="29"/>
    </row>
    <row r="9" spans="1:33" ht="15">
      <c r="A9" s="765"/>
      <c r="B9" s="766"/>
      <c r="C9" s="767"/>
      <c r="D9" s="766"/>
      <c r="E9" s="768"/>
      <c r="F9" s="768"/>
      <c r="G9" s="766"/>
      <c r="H9" s="766"/>
      <c r="I9" s="769"/>
      <c r="J9" s="756"/>
      <c r="K9" s="770"/>
      <c r="L9" s="766"/>
      <c r="M9" s="766"/>
      <c r="N9" s="766"/>
      <c r="O9" s="766"/>
      <c r="P9" s="766"/>
      <c r="Q9" s="766"/>
      <c r="R9" s="766"/>
      <c r="S9" s="766"/>
      <c r="T9" s="766"/>
      <c r="U9" s="766"/>
      <c r="V9" s="766"/>
      <c r="W9" s="766"/>
      <c r="X9" s="766"/>
      <c r="Y9" s="766"/>
      <c r="Z9" s="766"/>
      <c r="AA9" s="766"/>
      <c r="AB9" s="769"/>
      <c r="AF9" s="29"/>
      <c r="AG9" s="29"/>
    </row>
    <row r="10" spans="1:33" ht="15">
      <c r="A10" s="771" t="s">
        <v>1516</v>
      </c>
      <c r="B10" s="772">
        <v>0</v>
      </c>
      <c r="C10" s="772">
        <v>60</v>
      </c>
      <c r="D10" s="771" t="s">
        <v>1517</v>
      </c>
      <c r="E10" s="773"/>
      <c r="F10" s="772">
        <v>9</v>
      </c>
      <c r="G10" s="772">
        <v>0</v>
      </c>
      <c r="H10" s="772">
        <v>1</v>
      </c>
      <c r="I10" s="774"/>
      <c r="J10" s="756"/>
      <c r="K10" s="775" t="s">
        <v>1518</v>
      </c>
      <c r="L10" s="776"/>
      <c r="M10" s="776"/>
      <c r="N10" s="776"/>
      <c r="O10" s="776"/>
      <c r="P10" s="777"/>
      <c r="Q10" s="777"/>
      <c r="R10" s="778">
        <v>2</v>
      </c>
      <c r="S10" s="778">
        <v>0</v>
      </c>
      <c r="T10" s="778">
        <v>1</v>
      </c>
      <c r="U10" s="778">
        <v>9</v>
      </c>
      <c r="V10" s="777"/>
      <c r="W10" s="777"/>
      <c r="X10" s="777"/>
      <c r="Y10" s="777"/>
      <c r="Z10" s="777"/>
      <c r="AA10" s="777"/>
      <c r="AB10" s="779"/>
      <c r="AF10" s="29"/>
      <c r="AG10" s="29"/>
    </row>
    <row r="11" spans="1:33" ht="15">
      <c r="A11" s="780"/>
      <c r="B11" s="756"/>
      <c r="C11" s="771"/>
      <c r="D11" s="756"/>
      <c r="E11" s="761"/>
      <c r="F11" s="761"/>
      <c r="G11" s="756"/>
      <c r="H11" s="756"/>
      <c r="I11" s="774"/>
      <c r="J11" s="756"/>
      <c r="K11" s="781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74"/>
      <c r="AF11" s="29"/>
      <c r="AG11" s="29"/>
    </row>
    <row r="12" spans="1:33" ht="15">
      <c r="A12" s="780"/>
      <c r="B12" s="756"/>
      <c r="C12" s="771"/>
      <c r="D12" s="756"/>
      <c r="E12" s="761"/>
      <c r="F12" s="761"/>
      <c r="G12" s="756"/>
      <c r="H12" s="756"/>
      <c r="I12" s="774"/>
      <c r="J12" s="756"/>
      <c r="K12" s="782" t="s">
        <v>1519</v>
      </c>
      <c r="L12" s="783"/>
      <c r="M12" s="783"/>
      <c r="N12" s="783"/>
      <c r="O12" s="783"/>
      <c r="P12" s="783"/>
      <c r="Q12" s="756">
        <v>1</v>
      </c>
      <c r="R12" s="772"/>
      <c r="S12" s="756"/>
      <c r="T12" s="756">
        <v>2</v>
      </c>
      <c r="U12" s="772"/>
      <c r="V12" s="756"/>
      <c r="W12" s="756">
        <v>3</v>
      </c>
      <c r="X12" s="772"/>
      <c r="Y12" s="756"/>
      <c r="Z12" s="756">
        <v>4</v>
      </c>
      <c r="AA12" s="772"/>
      <c r="AB12" s="774"/>
      <c r="AF12" s="29"/>
      <c r="AG12" s="29"/>
    </row>
    <row r="13" spans="1:33" ht="15">
      <c r="A13" s="780"/>
      <c r="B13" s="756"/>
      <c r="C13" s="771"/>
      <c r="D13" s="756"/>
      <c r="E13" s="761"/>
      <c r="F13" s="761"/>
      <c r="G13" s="756"/>
      <c r="H13" s="756"/>
      <c r="I13" s="774"/>
      <c r="J13" s="756"/>
      <c r="K13" s="781"/>
      <c r="L13" s="756"/>
      <c r="M13" s="756"/>
      <c r="N13" s="756"/>
      <c r="O13" s="756"/>
      <c r="P13" s="756"/>
      <c r="Q13" s="756"/>
      <c r="R13" s="756"/>
      <c r="S13" s="756"/>
      <c r="T13" s="756"/>
      <c r="U13" s="756"/>
      <c r="V13" s="756"/>
      <c r="W13" s="756"/>
      <c r="X13" s="756"/>
      <c r="Y13" s="756"/>
      <c r="Z13" s="756"/>
      <c r="AA13" s="756"/>
      <c r="AB13" s="774"/>
      <c r="AF13" s="29"/>
      <c r="AG13" s="29"/>
    </row>
    <row r="14" spans="1:33" ht="15">
      <c r="A14" s="780"/>
      <c r="B14" s="756"/>
      <c r="C14" s="771"/>
      <c r="D14" s="756"/>
      <c r="E14" s="761"/>
      <c r="F14" s="761"/>
      <c r="G14" s="756"/>
      <c r="H14" s="756"/>
      <c r="I14" s="774"/>
      <c r="J14" s="756"/>
      <c r="K14" s="782" t="s">
        <v>1520</v>
      </c>
      <c r="L14" s="783"/>
      <c r="M14" s="783"/>
      <c r="N14" s="783"/>
      <c r="O14" s="783"/>
      <c r="P14" s="783"/>
      <c r="Q14" s="756"/>
      <c r="R14" s="772"/>
      <c r="S14" s="756"/>
      <c r="T14" s="756"/>
      <c r="U14" s="783" t="s">
        <v>2344</v>
      </c>
      <c r="V14" s="784"/>
      <c r="W14" s="784"/>
      <c r="X14" s="784"/>
      <c r="Y14" s="784"/>
      <c r="Z14" s="785"/>
      <c r="AA14" s="772" t="s">
        <v>2123</v>
      </c>
      <c r="AB14" s="774"/>
      <c r="AF14" s="29"/>
      <c r="AG14" s="29"/>
    </row>
    <row r="15" spans="1:33" ht="15.75" thickBot="1">
      <c r="A15" s="786"/>
      <c r="B15" s="787"/>
      <c r="C15" s="788"/>
      <c r="D15" s="787"/>
      <c r="E15" s="789"/>
      <c r="F15" s="789"/>
      <c r="G15" s="787"/>
      <c r="H15" s="787"/>
      <c r="I15" s="790"/>
      <c r="J15" s="756"/>
      <c r="K15" s="791"/>
      <c r="L15" s="787"/>
      <c r="M15" s="787"/>
      <c r="N15" s="787"/>
      <c r="O15" s="787"/>
      <c r="P15" s="787"/>
      <c r="Q15" s="787"/>
      <c r="R15" s="787"/>
      <c r="S15" s="787"/>
      <c r="T15" s="787"/>
      <c r="U15" s="787"/>
      <c r="V15" s="787"/>
      <c r="W15" s="787"/>
      <c r="X15" s="787"/>
      <c r="Y15" s="787"/>
      <c r="Z15" s="787"/>
      <c r="AA15" s="787"/>
      <c r="AB15" s="790"/>
      <c r="AF15" s="29"/>
      <c r="AG15" s="29"/>
    </row>
    <row r="16" spans="1:33">
      <c r="B16" s="47"/>
      <c r="C16" s="48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1"/>
      <c r="X16" s="42"/>
      <c r="Y16" s="29"/>
      <c r="AF16" s="29"/>
      <c r="AG16" s="29"/>
    </row>
    <row r="17" spans="1:33" ht="18.75" thickBot="1">
      <c r="B17" s="47"/>
      <c r="C17" s="48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1"/>
      <c r="X17" s="42"/>
      <c r="Y17" s="29"/>
      <c r="AF17" s="29"/>
      <c r="AG17" s="29"/>
    </row>
    <row r="18" spans="1:33" ht="15.95" customHeight="1" thickBot="1">
      <c r="A18" s="1032" t="s">
        <v>1521</v>
      </c>
      <c r="B18" s="1033"/>
      <c r="C18" s="1033"/>
      <c r="D18" s="1033"/>
      <c r="E18" s="1033"/>
      <c r="F18" s="1033"/>
      <c r="G18" s="1033"/>
      <c r="H18" s="1033"/>
      <c r="I18" s="1033"/>
      <c r="J18" s="1033"/>
      <c r="K18" s="1033"/>
      <c r="L18" s="1033"/>
      <c r="M18" s="1033"/>
      <c r="N18" s="1033"/>
      <c r="O18" s="1033"/>
      <c r="P18" s="1033"/>
      <c r="Q18" s="1033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B18" s="1034"/>
      <c r="AF18" s="29"/>
      <c r="AG18" s="29"/>
    </row>
    <row r="19" spans="1:33" ht="15">
      <c r="A19" s="792"/>
      <c r="B19" s="793"/>
      <c r="C19" s="794"/>
      <c r="D19" s="795"/>
      <c r="E19" s="794"/>
      <c r="F19" s="796"/>
      <c r="G19" s="759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97"/>
      <c r="AF19" s="29"/>
      <c r="AG19" s="29"/>
    </row>
    <row r="20" spans="1:33" ht="15">
      <c r="A20" s="781"/>
      <c r="B20" s="756"/>
      <c r="C20" s="756"/>
      <c r="D20" s="756"/>
      <c r="E20" s="784"/>
      <c r="F20" s="756"/>
      <c r="G20" s="747"/>
      <c r="H20" s="745"/>
      <c r="I20" s="784" t="s">
        <v>1522</v>
      </c>
      <c r="J20" s="772" t="s">
        <v>2123</v>
      </c>
      <c r="K20" s="756"/>
      <c r="L20" s="756"/>
      <c r="M20" s="784" t="s">
        <v>1523</v>
      </c>
      <c r="N20" s="772"/>
      <c r="O20" s="756"/>
      <c r="P20" s="756"/>
      <c r="Q20" s="756"/>
      <c r="R20" s="756"/>
      <c r="S20" s="756"/>
      <c r="T20" s="756"/>
      <c r="U20" s="756"/>
      <c r="V20" s="756"/>
      <c r="W20" s="756"/>
      <c r="X20" s="756"/>
      <c r="Y20" s="756"/>
      <c r="Z20" s="756"/>
      <c r="AA20" s="756"/>
      <c r="AB20" s="774"/>
      <c r="AF20" s="29"/>
      <c r="AG20" s="29"/>
    </row>
    <row r="21" spans="1:33" ht="15.75" thickBot="1">
      <c r="A21" s="791"/>
      <c r="B21" s="787"/>
      <c r="C21" s="787"/>
      <c r="D21" s="788"/>
      <c r="E21" s="787"/>
      <c r="F21" s="789"/>
      <c r="G21" s="789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90"/>
      <c r="AF21" s="29"/>
      <c r="AG21" s="29"/>
    </row>
    <row r="22" spans="1:33">
      <c r="B22" s="47"/>
      <c r="C22" s="47"/>
      <c r="D22" s="48"/>
      <c r="E22" s="48"/>
      <c r="F22" s="48"/>
      <c r="G22" s="48"/>
      <c r="H22" s="48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1"/>
      <c r="AG22" s="42"/>
    </row>
    <row r="23" spans="1:33">
      <c r="A23" s="43"/>
      <c r="B23" s="47"/>
      <c r="C23" s="47"/>
      <c r="D23" s="48"/>
      <c r="E23" s="48"/>
      <c r="F23" s="48"/>
      <c r="G23" s="48"/>
      <c r="H23" s="48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1"/>
      <c r="AG23" s="42"/>
    </row>
    <row r="24" spans="1:33" s="52" customFormat="1" ht="65.25" customHeight="1" thickBot="1">
      <c r="A24" s="50"/>
      <c r="B24" s="51"/>
      <c r="C24" s="51"/>
      <c r="D24" s="49" t="s">
        <v>2120</v>
      </c>
      <c r="E24" s="48"/>
      <c r="F24" s="48"/>
      <c r="G24" s="48"/>
      <c r="H24" s="48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B24" s="53"/>
      <c r="AC24" s="53"/>
      <c r="AD24" s="53"/>
      <c r="AE24" s="53"/>
      <c r="AF24" s="54"/>
      <c r="AG24" s="55"/>
    </row>
    <row r="25" spans="1:33" s="52" customFormat="1" ht="30.75" thickBot="1">
      <c r="A25" s="169" t="s">
        <v>1524</v>
      </c>
      <c r="B25" s="56" t="s">
        <v>1525</v>
      </c>
      <c r="C25" s="57" t="s">
        <v>1526</v>
      </c>
      <c r="D25" s="183" t="s">
        <v>2162</v>
      </c>
      <c r="E25" s="183" t="s">
        <v>2160</v>
      </c>
      <c r="F25" s="183" t="s">
        <v>2163</v>
      </c>
      <c r="G25" s="183" t="s">
        <v>2161</v>
      </c>
      <c r="H25" s="32"/>
      <c r="I25" s="58"/>
      <c r="J25" s="58"/>
      <c r="K25" s="58"/>
      <c r="L25" s="18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  <c r="AA25" s="60"/>
      <c r="AB25" s="60"/>
      <c r="AC25" s="60"/>
      <c r="AD25" s="60"/>
      <c r="AF25" s="55"/>
    </row>
    <row r="26" spans="1:33" s="62" customFormat="1" ht="15.75" hidden="1" customHeight="1">
      <c r="A26" s="170"/>
      <c r="B26" s="108"/>
      <c r="C26" s="109" t="str">
        <f>IFERROR('[1]Raccordo CE old new'!F5,"")</f>
        <v>A)  Valore della produzione</v>
      </c>
      <c r="D26" s="110"/>
      <c r="E26" s="110"/>
      <c r="F26" s="110"/>
      <c r="G26" s="110"/>
      <c r="H26" s="61"/>
    </row>
    <row r="27" spans="1:33" s="66" customFormat="1" ht="15.75" hidden="1" customHeight="1">
      <c r="A27" s="171"/>
      <c r="B27" s="111" t="s">
        <v>1527</v>
      </c>
      <c r="C27" s="112" t="s">
        <v>1528</v>
      </c>
      <c r="D27" s="113">
        <f>(D28+D37+D52+D57)</f>
        <v>36892988</v>
      </c>
      <c r="E27" s="113" t="e">
        <f>(E28+E37+E52+E57)</f>
        <v>#REF!</v>
      </c>
      <c r="F27" s="113">
        <f>(F28+F37+F52+F57)</f>
        <v>36081551</v>
      </c>
      <c r="G27" s="113" t="e">
        <f>(G28+G37+G52+G57)</f>
        <v>#REF!</v>
      </c>
      <c r="H27" s="123" t="s">
        <v>2114</v>
      </c>
      <c r="L27" s="62"/>
    </row>
    <row r="28" spans="1:33" s="69" customFormat="1" ht="15.75" hidden="1" customHeight="1">
      <c r="A28" s="172"/>
      <c r="B28" s="106" t="s">
        <v>1529</v>
      </c>
      <c r="C28" s="107" t="s">
        <v>1530</v>
      </c>
      <c r="D28" s="105">
        <f>+D29+D36</f>
        <v>28310784</v>
      </c>
      <c r="E28" s="105" t="e">
        <f>+E29+E36</f>
        <v>#REF!</v>
      </c>
      <c r="F28" s="105">
        <f>+F29+F36</f>
        <v>30512312</v>
      </c>
      <c r="G28" s="105" t="e">
        <f>+G29+G36</f>
        <v>#REF!</v>
      </c>
      <c r="H28" s="123" t="s">
        <v>2114</v>
      </c>
      <c r="I28" s="66"/>
      <c r="J28" s="66"/>
      <c r="L28" s="62"/>
      <c r="N28" s="66"/>
    </row>
    <row r="29" spans="1:33" s="72" customFormat="1" ht="15.75" hidden="1" customHeight="1">
      <c r="A29" s="171"/>
      <c r="B29" s="117" t="s">
        <v>132</v>
      </c>
      <c r="C29" s="118" t="s">
        <v>1531</v>
      </c>
      <c r="D29" s="119">
        <f>+D30+D31+D32+D35</f>
        <v>28310784</v>
      </c>
      <c r="E29" s="119" t="e">
        <f>+E30+E31+E32+E35</f>
        <v>#REF!</v>
      </c>
      <c r="F29" s="119">
        <f>+F30+F31+F32+F35</f>
        <v>29621089</v>
      </c>
      <c r="G29" s="119" t="e">
        <f>+G30+G31+G32+G35</f>
        <v>#REF!</v>
      </c>
      <c r="H29" s="123" t="s">
        <v>2114</v>
      </c>
      <c r="I29" s="66"/>
      <c r="J29" s="66"/>
      <c r="L29" s="62"/>
      <c r="N29" s="66"/>
    </row>
    <row r="30" spans="1:33" s="72" customFormat="1" ht="15.75" hidden="1" customHeight="1">
      <c r="A30" s="171"/>
      <c r="B30" s="73" t="s">
        <v>133</v>
      </c>
      <c r="C30" s="74" t="s">
        <v>1532</v>
      </c>
      <c r="D30" s="65">
        <f>ROUND(+'Alimentazione CE Ricavi'!H6,2)</f>
        <v>12379051</v>
      </c>
      <c r="E30" s="65" t="e">
        <f>ROUND(+'Alimentazione CE Ricavi'!#REF!,2)</f>
        <v>#REF!</v>
      </c>
      <c r="F30" s="65">
        <f>ROUND(+'Alimentazione CE Ricavi'!I6,2)</f>
        <v>13335363</v>
      </c>
      <c r="G30" s="65" t="e">
        <f>ROUND(+'Alimentazione CE Ricavi'!#REF!,2)</f>
        <v>#REF!</v>
      </c>
      <c r="H30" s="54"/>
      <c r="I30" s="66"/>
      <c r="J30" s="66"/>
      <c r="L30" s="62"/>
      <c r="N30" s="66"/>
    </row>
    <row r="31" spans="1:33" s="72" customFormat="1" ht="15.75" hidden="1" customHeight="1">
      <c r="A31" s="171"/>
      <c r="B31" s="73" t="s">
        <v>135</v>
      </c>
      <c r="C31" s="74" t="s">
        <v>1533</v>
      </c>
      <c r="D31" s="65">
        <f>ROUND(+'Alimentazione CE Ricavi'!H7,2)</f>
        <v>11249606</v>
      </c>
      <c r="E31" s="65" t="e">
        <f>ROUND(+'Alimentazione CE Ricavi'!#REF!,2)</f>
        <v>#REF!</v>
      </c>
      <c r="F31" s="65">
        <f>ROUND(+'Alimentazione CE Ricavi'!I7,2)</f>
        <v>9297000</v>
      </c>
      <c r="G31" s="65" t="e">
        <f>ROUND(+'Alimentazione CE Ricavi'!#REF!,2)</f>
        <v>#REF!</v>
      </c>
      <c r="H31" s="54"/>
      <c r="I31" s="66"/>
      <c r="J31" s="66"/>
      <c r="L31" s="62"/>
      <c r="N31" s="66"/>
    </row>
    <row r="32" spans="1:33" s="72" customFormat="1" ht="15.75" hidden="1" customHeight="1">
      <c r="A32" s="171"/>
      <c r="B32" s="120" t="s">
        <v>136</v>
      </c>
      <c r="C32" s="121" t="s">
        <v>1534</v>
      </c>
      <c r="D32" s="122">
        <f>+D33+D34</f>
        <v>4682127</v>
      </c>
      <c r="E32" s="122" t="e">
        <f>+E33+E34</f>
        <v>#REF!</v>
      </c>
      <c r="F32" s="122">
        <f>+F33+F34</f>
        <v>6988726</v>
      </c>
      <c r="G32" s="122" t="e">
        <f>+G33+G34</f>
        <v>#REF!</v>
      </c>
      <c r="H32" s="123" t="s">
        <v>2114</v>
      </c>
      <c r="I32" s="66"/>
      <c r="J32" s="66"/>
      <c r="L32" s="62"/>
      <c r="N32" s="66"/>
    </row>
    <row r="33" spans="1:14" s="72" customFormat="1" ht="15.75" hidden="1" customHeight="1">
      <c r="A33" s="171"/>
      <c r="B33" s="75" t="s">
        <v>138</v>
      </c>
      <c r="C33" s="76" t="s">
        <v>1535</v>
      </c>
      <c r="D33" s="65">
        <f>+'Alimentazione CE Ricavi'!H9</f>
        <v>2328685</v>
      </c>
      <c r="E33" s="65" t="e">
        <f>+'Alimentazione CE Ricavi'!#REF!</f>
        <v>#REF!</v>
      </c>
      <c r="F33" s="65">
        <f>+'Alimentazione CE Ricavi'!I9</f>
        <v>2328685</v>
      </c>
      <c r="G33" s="65" t="e">
        <f>+'Alimentazione CE Ricavi'!#REF!</f>
        <v>#REF!</v>
      </c>
      <c r="H33" s="54"/>
      <c r="I33" s="66"/>
      <c r="J33" s="66"/>
      <c r="L33" s="62"/>
      <c r="N33" s="66"/>
    </row>
    <row r="34" spans="1:14" s="72" customFormat="1" ht="15.75" hidden="1" customHeight="1">
      <c r="A34" s="171"/>
      <c r="B34" s="75" t="s">
        <v>140</v>
      </c>
      <c r="C34" s="76" t="s">
        <v>1536</v>
      </c>
      <c r="D34" s="65">
        <f>ROUND(+'Alimentazione CE Ricavi'!H10,2)</f>
        <v>2353442</v>
      </c>
      <c r="E34" s="65" t="e">
        <f>ROUND(+'Alimentazione CE Ricavi'!#REF!,2)</f>
        <v>#REF!</v>
      </c>
      <c r="F34" s="65">
        <f>ROUND(+'Alimentazione CE Ricavi'!I10,2)</f>
        <v>4660041</v>
      </c>
      <c r="G34" s="65" t="e">
        <f>ROUND(+'Alimentazione CE Ricavi'!#REF!,2)</f>
        <v>#REF!</v>
      </c>
      <c r="H34" s="54"/>
      <c r="I34" s="66"/>
      <c r="J34" s="66"/>
      <c r="L34" s="62"/>
      <c r="N34" s="66"/>
    </row>
    <row r="35" spans="1:14" s="72" customFormat="1" ht="15.75" hidden="1" customHeight="1">
      <c r="A35" s="171"/>
      <c r="B35" s="73" t="s">
        <v>142</v>
      </c>
      <c r="C35" s="74" t="s">
        <v>1537</v>
      </c>
      <c r="D35" s="65">
        <f>ROUND(+'Alimentazione CE Ricavi'!H11,2)</f>
        <v>0</v>
      </c>
      <c r="E35" s="65" t="e">
        <f>ROUND(+'Alimentazione CE Ricavi'!#REF!,2)</f>
        <v>#REF!</v>
      </c>
      <c r="F35" s="65">
        <f>ROUND(+'Alimentazione CE Ricavi'!I11,2)</f>
        <v>0</v>
      </c>
      <c r="G35" s="65" t="e">
        <f>ROUND(+'Alimentazione CE Ricavi'!#REF!,2)</f>
        <v>#REF!</v>
      </c>
      <c r="H35" s="54"/>
      <c r="I35" s="66"/>
      <c r="J35" s="66"/>
      <c r="L35" s="62"/>
      <c r="N35" s="66"/>
    </row>
    <row r="36" spans="1:14" s="72" customFormat="1" ht="15.75" hidden="1" customHeight="1">
      <c r="A36" s="171"/>
      <c r="B36" s="117" t="s">
        <v>144</v>
      </c>
      <c r="C36" s="118" t="s">
        <v>1538</v>
      </c>
      <c r="D36" s="119">
        <f>+'Alimentazione CE Ricavi'!H13+'Alimentazione CE Ricavi'!H14+'Alimentazione CE Ricavi'!H15</f>
        <v>0</v>
      </c>
      <c r="E36" s="119" t="e">
        <f>+'Alimentazione CE Ricavi'!#REF!+'Alimentazione CE Ricavi'!#REF!+'Alimentazione CE Ricavi'!#REF!</f>
        <v>#REF!</v>
      </c>
      <c r="F36" s="119">
        <f>+'Alimentazione CE Ricavi'!I13+'Alimentazione CE Ricavi'!I14+'Alimentazione CE Ricavi'!I15</f>
        <v>891223</v>
      </c>
      <c r="G36" s="119" t="e">
        <f>+'Alimentazione CE Ricavi'!#REF!+'Alimentazione CE Ricavi'!#REF!+'Alimentazione CE Ricavi'!#REF!</f>
        <v>#REF!</v>
      </c>
      <c r="H36" s="54"/>
      <c r="I36" s="66"/>
      <c r="J36" s="66"/>
      <c r="L36" s="62"/>
      <c r="N36" s="66"/>
    </row>
    <row r="37" spans="1:14" s="72" customFormat="1" ht="15.75" hidden="1" customHeight="1">
      <c r="A37" s="171"/>
      <c r="B37" s="106" t="s">
        <v>149</v>
      </c>
      <c r="C37" s="107" t="s">
        <v>1539</v>
      </c>
      <c r="D37" s="105">
        <f>+D38+D43+D46</f>
        <v>114073</v>
      </c>
      <c r="E37" s="105" t="e">
        <f>+E38+E43+E46</f>
        <v>#REF!</v>
      </c>
      <c r="F37" s="105">
        <f>+F38+F43+F46</f>
        <v>59195</v>
      </c>
      <c r="G37" s="105" t="e">
        <f>+G38+G43+G46</f>
        <v>#REF!</v>
      </c>
      <c r="H37" s="123" t="s">
        <v>2114</v>
      </c>
      <c r="I37" s="66"/>
      <c r="J37" s="66"/>
      <c r="L37" s="62"/>
      <c r="N37" s="66"/>
    </row>
    <row r="38" spans="1:14" s="72" customFormat="1" ht="15.75" hidden="1" customHeight="1">
      <c r="A38" s="171"/>
      <c r="B38" s="117" t="s">
        <v>151</v>
      </c>
      <c r="C38" s="118" t="s">
        <v>1540</v>
      </c>
      <c r="D38" s="119">
        <f>+D39+D40+D41+D42</f>
        <v>114073</v>
      </c>
      <c r="E38" s="119" t="e">
        <f>+E39+E40+E41+E42</f>
        <v>#REF!</v>
      </c>
      <c r="F38" s="119">
        <f>+F39+F40+F41+F42</f>
        <v>59195</v>
      </c>
      <c r="G38" s="119" t="e">
        <f>+G39+G40+G41+G42</f>
        <v>#REF!</v>
      </c>
      <c r="H38" s="123" t="s">
        <v>2114</v>
      </c>
      <c r="I38" s="66"/>
      <c r="J38" s="66"/>
      <c r="L38" s="62"/>
      <c r="N38" s="66"/>
    </row>
    <row r="39" spans="1:14" s="72" customFormat="1" ht="15.75" hidden="1" customHeight="1">
      <c r="A39" s="171"/>
      <c r="B39" s="73" t="s">
        <v>153</v>
      </c>
      <c r="C39" s="74" t="s">
        <v>1541</v>
      </c>
      <c r="D39" s="65">
        <f>+'Alimentazione CE Ricavi'!H19+'Alimentazione CE Ricavi'!H20+'Alimentazione CE Ricavi'!H21+'Alimentazione CE Ricavi'!H22+'Alimentazione CE Ricavi'!H23+'Alimentazione CE Ricavi'!H24</f>
        <v>104000</v>
      </c>
      <c r="E39" s="65" t="e">
        <f>+'Alimentazione CE Ricavi'!#REF!+'Alimentazione CE Ricavi'!#REF!+'Alimentazione CE Ricavi'!#REF!+'Alimentazione CE Ricavi'!#REF!+'Alimentazione CE Ricavi'!#REF!+'Alimentazione CE Ricavi'!#REF!</f>
        <v>#REF!</v>
      </c>
      <c r="F39" s="65">
        <f>+'Alimentazione CE Ricavi'!I19+'Alimentazione CE Ricavi'!I20+'Alimentazione CE Ricavi'!I21+'Alimentazione CE Ricavi'!I22+'Alimentazione CE Ricavi'!I23+'Alimentazione CE Ricavi'!I24</f>
        <v>52000</v>
      </c>
      <c r="G39" s="65" t="e">
        <f>+'Alimentazione CE Ricavi'!#REF!+'Alimentazione CE Ricavi'!#REF!+'Alimentazione CE Ricavi'!#REF!+'Alimentazione CE Ricavi'!#REF!+'Alimentazione CE Ricavi'!#REF!+'Alimentazione CE Ricavi'!#REF!</f>
        <v>#REF!</v>
      </c>
      <c r="H39" s="54"/>
      <c r="I39" s="66"/>
      <c r="J39" s="66"/>
      <c r="L39" s="62"/>
      <c r="N39" s="66"/>
    </row>
    <row r="40" spans="1:14" s="72" customFormat="1" ht="27.75" hidden="1" customHeight="1">
      <c r="A40" s="171"/>
      <c r="B40" s="73" t="s">
        <v>160</v>
      </c>
      <c r="C40" s="74" t="s">
        <v>1542</v>
      </c>
      <c r="D40" s="65">
        <f>+'Alimentazione CE Ricavi'!H25</f>
        <v>0</v>
      </c>
      <c r="E40" s="65" t="e">
        <f>+'Alimentazione CE Ricavi'!#REF!</f>
        <v>#REF!</v>
      </c>
      <c r="F40" s="65">
        <f>+'Alimentazione CE Ricavi'!I25</f>
        <v>0</v>
      </c>
      <c r="G40" s="65" t="e">
        <f>+'Alimentazione CE Ricavi'!#REF!</f>
        <v>#REF!</v>
      </c>
      <c r="H40" s="54"/>
      <c r="I40" s="66"/>
      <c r="J40" s="66"/>
      <c r="L40" s="62"/>
      <c r="N40" s="66"/>
    </row>
    <row r="41" spans="1:14" s="72" customFormat="1" ht="24" hidden="1" customHeight="1">
      <c r="A41" s="171"/>
      <c r="B41" s="73" t="s">
        <v>161</v>
      </c>
      <c r="C41" s="74" t="s">
        <v>1543</v>
      </c>
      <c r="D41" s="65">
        <f>+'Alimentazione CE Ricavi'!H26</f>
        <v>0</v>
      </c>
      <c r="E41" s="65" t="e">
        <f>+'Alimentazione CE Ricavi'!#REF!</f>
        <v>#REF!</v>
      </c>
      <c r="F41" s="65">
        <f>+'Alimentazione CE Ricavi'!I26</f>
        <v>0</v>
      </c>
      <c r="G41" s="65" t="e">
        <f>+'Alimentazione CE Ricavi'!#REF!</f>
        <v>#REF!</v>
      </c>
      <c r="H41" s="54"/>
      <c r="I41" s="66"/>
      <c r="J41" s="66"/>
      <c r="L41" s="62"/>
      <c r="N41" s="66"/>
    </row>
    <row r="42" spans="1:14" s="72" customFormat="1" ht="15.75" hidden="1" customHeight="1">
      <c r="A42" s="171"/>
      <c r="B42" s="73" t="s">
        <v>163</v>
      </c>
      <c r="C42" s="74" t="s">
        <v>1544</v>
      </c>
      <c r="D42" s="65">
        <f>+'Alimentazione CE Ricavi'!H27</f>
        <v>10073</v>
      </c>
      <c r="E42" s="65" t="e">
        <f>+'Alimentazione CE Ricavi'!#REF!</f>
        <v>#REF!</v>
      </c>
      <c r="F42" s="65">
        <f>+'Alimentazione CE Ricavi'!I27</f>
        <v>7195</v>
      </c>
      <c r="G42" s="65" t="e">
        <f>+'Alimentazione CE Ricavi'!#REF!</f>
        <v>#REF!</v>
      </c>
      <c r="H42" s="54"/>
      <c r="I42" s="66"/>
      <c r="J42" s="66"/>
      <c r="L42" s="62"/>
      <c r="N42" s="66"/>
    </row>
    <row r="43" spans="1:14" s="72" customFormat="1" ht="15.75" hidden="1" customHeight="1">
      <c r="A43" s="171"/>
      <c r="B43" s="117" t="s">
        <v>165</v>
      </c>
      <c r="C43" s="118" t="s">
        <v>1545</v>
      </c>
      <c r="D43" s="119">
        <f>+D44+D45</f>
        <v>0</v>
      </c>
      <c r="E43" s="119" t="e">
        <f>+E44+E45</f>
        <v>#REF!</v>
      </c>
      <c r="F43" s="119">
        <f>+F44+F45</f>
        <v>0</v>
      </c>
      <c r="G43" s="119" t="e">
        <f>+G44+G45</f>
        <v>#REF!</v>
      </c>
      <c r="H43" s="123" t="s">
        <v>2114</v>
      </c>
      <c r="I43" s="66"/>
      <c r="J43" s="66"/>
      <c r="L43" s="62"/>
      <c r="N43" s="66"/>
    </row>
    <row r="44" spans="1:14" s="72" customFormat="1" ht="15.75" hidden="1" customHeight="1">
      <c r="A44" s="171" t="s">
        <v>1546</v>
      </c>
      <c r="B44" s="73" t="s">
        <v>167</v>
      </c>
      <c r="C44" s="74" t="s">
        <v>1547</v>
      </c>
      <c r="D44" s="65">
        <f>+'Alimentazione CE Ricavi'!H29</f>
        <v>0</v>
      </c>
      <c r="E44" s="65" t="e">
        <f>+'Alimentazione CE Ricavi'!#REF!</f>
        <v>#REF!</v>
      </c>
      <c r="F44" s="65">
        <f>+'Alimentazione CE Ricavi'!I29</f>
        <v>0</v>
      </c>
      <c r="G44" s="65" t="e">
        <f>+'Alimentazione CE Ricavi'!#REF!</f>
        <v>#REF!</v>
      </c>
      <c r="H44" s="54"/>
      <c r="I44" s="66"/>
      <c r="J44" s="66"/>
      <c r="L44" s="62"/>
      <c r="N44" s="66"/>
    </row>
    <row r="45" spans="1:14" s="72" customFormat="1" ht="15.75" hidden="1" customHeight="1">
      <c r="A45" s="171" t="s">
        <v>1546</v>
      </c>
      <c r="B45" s="73" t="s">
        <v>169</v>
      </c>
      <c r="C45" s="74" t="s">
        <v>1548</v>
      </c>
      <c r="D45" s="65">
        <f>+'Alimentazione CE Ricavi'!H30</f>
        <v>0</v>
      </c>
      <c r="E45" s="65" t="e">
        <f>+'Alimentazione CE Ricavi'!#REF!</f>
        <v>#REF!</v>
      </c>
      <c r="F45" s="65">
        <f>+'Alimentazione CE Ricavi'!I30</f>
        <v>0</v>
      </c>
      <c r="G45" s="65" t="e">
        <f>+'Alimentazione CE Ricavi'!#REF!</f>
        <v>#REF!</v>
      </c>
      <c r="H45" s="54"/>
      <c r="I45" s="66"/>
      <c r="J45" s="66"/>
      <c r="L45" s="62"/>
      <c r="N45" s="66"/>
    </row>
    <row r="46" spans="1:14" s="55" customFormat="1" ht="15.75" hidden="1" customHeight="1">
      <c r="A46" s="173"/>
      <c r="B46" s="117" t="s">
        <v>171</v>
      </c>
      <c r="C46" s="118" t="s">
        <v>1549</v>
      </c>
      <c r="D46" s="119">
        <f>+D47+D48+D49+D50+D51</f>
        <v>0</v>
      </c>
      <c r="E46" s="119" t="e">
        <f>+E47+E48+E49+E50+E51</f>
        <v>#REF!</v>
      </c>
      <c r="F46" s="119">
        <f>+F47+F48+F49+F50+F51</f>
        <v>0</v>
      </c>
      <c r="G46" s="119" t="e">
        <f>+G47+G48+G49+G50+G51</f>
        <v>#REF!</v>
      </c>
      <c r="H46" s="123" t="s">
        <v>2114</v>
      </c>
      <c r="I46" s="66"/>
      <c r="J46" s="66"/>
      <c r="L46" s="62"/>
      <c r="N46" s="66"/>
    </row>
    <row r="47" spans="1:14" s="55" customFormat="1" ht="15.75" hidden="1" customHeight="1">
      <c r="A47" s="173"/>
      <c r="B47" s="73" t="s">
        <v>173</v>
      </c>
      <c r="C47" s="74" t="s">
        <v>1550</v>
      </c>
      <c r="D47" s="65">
        <f>+'Alimentazione CE Ricavi'!H32</f>
        <v>0</v>
      </c>
      <c r="E47" s="65" t="e">
        <f>+'Alimentazione CE Ricavi'!#REF!</f>
        <v>#REF!</v>
      </c>
      <c r="F47" s="65">
        <f>+'Alimentazione CE Ricavi'!I32</f>
        <v>0</v>
      </c>
      <c r="G47" s="65" t="e">
        <f>+'Alimentazione CE Ricavi'!#REF!</f>
        <v>#REF!</v>
      </c>
      <c r="H47" s="54"/>
      <c r="I47" s="66"/>
      <c r="J47" s="66"/>
      <c r="L47" s="62"/>
      <c r="N47" s="66"/>
    </row>
    <row r="48" spans="1:14" s="55" customFormat="1" ht="15.75" hidden="1" customHeight="1">
      <c r="A48" s="173"/>
      <c r="B48" s="73" t="s">
        <v>175</v>
      </c>
      <c r="C48" s="74" t="s">
        <v>1551</v>
      </c>
      <c r="D48" s="65">
        <f>+'Alimentazione CE Ricavi'!H34+'Alimentazione CE Ricavi'!H35+'Alimentazione CE Ricavi'!H36+'Alimentazione CE Ricavi'!H37+'Alimentazione CE Ricavi'!H38+'Alimentazione CE Ricavi'!H39</f>
        <v>0</v>
      </c>
      <c r="E48" s="65" t="e">
        <f>+'Alimentazione CE Ricavi'!#REF!+'Alimentazione CE Ricavi'!#REF!+'Alimentazione CE Ricavi'!#REF!+'Alimentazione CE Ricavi'!#REF!+'Alimentazione CE Ricavi'!#REF!+'Alimentazione CE Ricavi'!#REF!</f>
        <v>#REF!</v>
      </c>
      <c r="F48" s="65">
        <f>+'Alimentazione CE Ricavi'!I34+'Alimentazione CE Ricavi'!I35+'Alimentazione CE Ricavi'!I36+'Alimentazione CE Ricavi'!I37+'Alimentazione CE Ricavi'!I38+'Alimentazione CE Ricavi'!I39</f>
        <v>0</v>
      </c>
      <c r="G48" s="65" t="e">
        <f>+'Alimentazione CE Ricavi'!#REF!+'Alimentazione CE Ricavi'!#REF!+'Alimentazione CE Ricavi'!#REF!+'Alimentazione CE Ricavi'!#REF!+'Alimentazione CE Ricavi'!#REF!+'Alimentazione CE Ricavi'!#REF!</f>
        <v>#REF!</v>
      </c>
      <c r="H48" s="54"/>
      <c r="I48" s="66"/>
      <c r="J48" s="66"/>
      <c r="L48" s="62"/>
      <c r="N48" s="66"/>
    </row>
    <row r="49" spans="1:14" s="55" customFormat="1" ht="15.75" hidden="1" customHeight="1">
      <c r="A49" s="173"/>
      <c r="B49" s="73" t="s">
        <v>183</v>
      </c>
      <c r="C49" s="74" t="s">
        <v>1552</v>
      </c>
      <c r="D49" s="65">
        <f>+'Alimentazione CE Ricavi'!H40</f>
        <v>0</v>
      </c>
      <c r="E49" s="65" t="e">
        <f>+'Alimentazione CE Ricavi'!#REF!</f>
        <v>#REF!</v>
      </c>
      <c r="F49" s="65">
        <f>+'Alimentazione CE Ricavi'!I40</f>
        <v>0</v>
      </c>
      <c r="G49" s="65" t="e">
        <f>+'Alimentazione CE Ricavi'!#REF!</f>
        <v>#REF!</v>
      </c>
      <c r="H49" s="54"/>
      <c r="I49" s="66"/>
      <c r="J49" s="66"/>
      <c r="L49" s="62"/>
      <c r="N49" s="66"/>
    </row>
    <row r="50" spans="1:14" s="55" customFormat="1" ht="15.75" hidden="1" customHeight="1">
      <c r="A50" s="173"/>
      <c r="B50" s="73" t="s">
        <v>185</v>
      </c>
      <c r="C50" s="74" t="s">
        <v>1553</v>
      </c>
      <c r="D50" s="65">
        <f>+'Alimentazione CE Ricavi'!H41</f>
        <v>0</v>
      </c>
      <c r="E50" s="65" t="e">
        <f>+'Alimentazione CE Ricavi'!#REF!</f>
        <v>#REF!</v>
      </c>
      <c r="F50" s="65">
        <f>+'Alimentazione CE Ricavi'!I41</f>
        <v>0</v>
      </c>
      <c r="G50" s="65" t="e">
        <f>+'Alimentazione CE Ricavi'!#REF!</f>
        <v>#REF!</v>
      </c>
      <c r="H50" s="54"/>
      <c r="I50" s="66"/>
      <c r="J50" s="66"/>
      <c r="L50" s="62"/>
      <c r="N50" s="66"/>
    </row>
    <row r="51" spans="1:14" s="55" customFormat="1" ht="26.25" hidden="1" customHeight="1">
      <c r="A51" s="173"/>
      <c r="B51" s="73" t="s">
        <v>187</v>
      </c>
      <c r="C51" s="74" t="s">
        <v>1554</v>
      </c>
      <c r="D51" s="65">
        <f>+'Alimentazione CE Ricavi'!H42</f>
        <v>0</v>
      </c>
      <c r="E51" s="65" t="e">
        <f>+'Alimentazione CE Ricavi'!#REF!</f>
        <v>#REF!</v>
      </c>
      <c r="F51" s="65">
        <f>+'Alimentazione CE Ricavi'!I42</f>
        <v>0</v>
      </c>
      <c r="G51" s="65" t="e">
        <f>+'Alimentazione CE Ricavi'!#REF!</f>
        <v>#REF!</v>
      </c>
      <c r="H51" s="54"/>
      <c r="I51" s="66"/>
      <c r="J51" s="66"/>
      <c r="L51" s="62"/>
      <c r="N51" s="66"/>
    </row>
    <row r="52" spans="1:14" s="72" customFormat="1" ht="15.75" hidden="1" customHeight="1">
      <c r="A52" s="171"/>
      <c r="B52" s="106" t="s">
        <v>189</v>
      </c>
      <c r="C52" s="107" t="s">
        <v>1555</v>
      </c>
      <c r="D52" s="105">
        <f>+D53+D54+D55+D56</f>
        <v>8444513</v>
      </c>
      <c r="E52" s="105" t="e">
        <f>+E53+E54+E55+E56</f>
        <v>#REF!</v>
      </c>
      <c r="F52" s="105">
        <f>+F53+F54+F55+F56</f>
        <v>5502544</v>
      </c>
      <c r="G52" s="105" t="e">
        <f>+G53+G54+G55+G56</f>
        <v>#REF!</v>
      </c>
      <c r="H52" s="123" t="s">
        <v>2114</v>
      </c>
      <c r="I52" s="66"/>
      <c r="J52" s="66"/>
      <c r="L52" s="62"/>
      <c r="N52" s="66"/>
    </row>
    <row r="53" spans="1:14" s="72" customFormat="1" ht="15.75" hidden="1" customHeight="1">
      <c r="A53" s="171"/>
      <c r="B53" s="70" t="s">
        <v>191</v>
      </c>
      <c r="C53" s="71" t="s">
        <v>1556</v>
      </c>
      <c r="D53" s="65">
        <f>+'Alimentazione CE Ricavi'!H44</f>
        <v>3223609</v>
      </c>
      <c r="E53" s="65" t="e">
        <f>+'Alimentazione CE Ricavi'!#REF!</f>
        <v>#REF!</v>
      </c>
      <c r="F53" s="65">
        <f>+'Alimentazione CE Ricavi'!I44</f>
        <v>2509247</v>
      </c>
      <c r="G53" s="65" t="e">
        <f>+'Alimentazione CE Ricavi'!#REF!</f>
        <v>#REF!</v>
      </c>
      <c r="H53" s="54"/>
      <c r="I53" s="66"/>
      <c r="J53" s="66"/>
      <c r="L53" s="62"/>
      <c r="N53" s="66"/>
    </row>
    <row r="54" spans="1:14" s="72" customFormat="1" ht="15.75" hidden="1" customHeight="1">
      <c r="A54" s="171"/>
      <c r="B54" s="70" t="s">
        <v>193</v>
      </c>
      <c r="C54" s="71" t="s">
        <v>1557</v>
      </c>
      <c r="D54" s="65">
        <f>+'Alimentazione CE Ricavi'!H45</f>
        <v>3041725</v>
      </c>
      <c r="E54" s="65" t="e">
        <f>+'Alimentazione CE Ricavi'!#REF!</f>
        <v>#REF!</v>
      </c>
      <c r="F54" s="65">
        <f>+'Alimentazione CE Ricavi'!I45</f>
        <v>995689</v>
      </c>
      <c r="G54" s="65" t="e">
        <f>+'Alimentazione CE Ricavi'!#REF!</f>
        <v>#REF!</v>
      </c>
      <c r="H54" s="54"/>
      <c r="I54" s="66"/>
      <c r="J54" s="66"/>
      <c r="L54" s="62"/>
      <c r="N54" s="66"/>
    </row>
    <row r="55" spans="1:14" s="72" customFormat="1" ht="15.75" hidden="1" customHeight="1">
      <c r="A55" s="171"/>
      <c r="B55" s="70" t="s">
        <v>195</v>
      </c>
      <c r="C55" s="71" t="s">
        <v>1558</v>
      </c>
      <c r="D55" s="65">
        <f>+'Alimentazione CE Ricavi'!H47+'Alimentazione CE Ricavi'!H48</f>
        <v>1828479</v>
      </c>
      <c r="E55" s="65" t="e">
        <f>+'Alimentazione CE Ricavi'!#REF!+'Alimentazione CE Ricavi'!#REF!</f>
        <v>#REF!</v>
      </c>
      <c r="F55" s="65">
        <f>+'Alimentazione CE Ricavi'!I47+'Alimentazione CE Ricavi'!I48</f>
        <v>1764111</v>
      </c>
      <c r="G55" s="65" t="e">
        <f>+'Alimentazione CE Ricavi'!#REF!+'Alimentazione CE Ricavi'!#REF!</f>
        <v>#REF!</v>
      </c>
      <c r="H55" s="54"/>
      <c r="I55" s="66"/>
      <c r="J55" s="66"/>
      <c r="L55" s="62"/>
      <c r="N55" s="66"/>
    </row>
    <row r="56" spans="1:14" s="72" customFormat="1" ht="15.75" hidden="1" customHeight="1">
      <c r="A56" s="171"/>
      <c r="B56" s="70" t="s">
        <v>199</v>
      </c>
      <c r="C56" s="71" t="s">
        <v>1559</v>
      </c>
      <c r="D56" s="65">
        <f>+'Alimentazione CE Ricavi'!H49</f>
        <v>350700</v>
      </c>
      <c r="E56" s="65" t="e">
        <f>+'Alimentazione CE Ricavi'!#REF!</f>
        <v>#REF!</v>
      </c>
      <c r="F56" s="65">
        <f>+'Alimentazione CE Ricavi'!I49</f>
        <v>233497</v>
      </c>
      <c r="G56" s="65" t="e">
        <f>+'Alimentazione CE Ricavi'!#REF!</f>
        <v>#REF!</v>
      </c>
      <c r="H56" s="54"/>
      <c r="I56" s="66"/>
      <c r="J56" s="66"/>
      <c r="L56" s="62"/>
      <c r="N56" s="66"/>
    </row>
    <row r="57" spans="1:14" s="72" customFormat="1" ht="15.75" hidden="1" customHeight="1">
      <c r="A57" s="171"/>
      <c r="B57" s="106" t="s">
        <v>201</v>
      </c>
      <c r="C57" s="107" t="s">
        <v>1560</v>
      </c>
      <c r="D57" s="105">
        <f>+'Alimentazione CE Ricavi'!H50</f>
        <v>23618</v>
      </c>
      <c r="E57" s="105" t="e">
        <f>+'Alimentazione CE Ricavi'!#REF!</f>
        <v>#REF!</v>
      </c>
      <c r="F57" s="105">
        <f>+'Alimentazione CE Ricavi'!I50</f>
        <v>7500</v>
      </c>
      <c r="G57" s="105" t="e">
        <f>+'Alimentazione CE Ricavi'!#REF!</f>
        <v>#REF!</v>
      </c>
      <c r="H57" s="54"/>
      <c r="I57" s="66"/>
      <c r="J57" s="66"/>
      <c r="L57" s="62"/>
      <c r="N57" s="66"/>
    </row>
    <row r="58" spans="1:14" s="72" customFormat="1" ht="15.75" hidden="1" customHeight="1">
      <c r="A58" s="171"/>
      <c r="B58" s="111" t="s">
        <v>203</v>
      </c>
      <c r="C58" s="112" t="s">
        <v>1561</v>
      </c>
      <c r="D58" s="113">
        <f>+D59+D60</f>
        <v>0</v>
      </c>
      <c r="E58" s="113" t="e">
        <f>+E59+E60</f>
        <v>#REF!</v>
      </c>
      <c r="F58" s="113">
        <f>+F59+F60</f>
        <v>0</v>
      </c>
      <c r="G58" s="113" t="e">
        <f>+G59+G60</f>
        <v>#REF!</v>
      </c>
      <c r="H58" s="123" t="s">
        <v>2114</v>
      </c>
      <c r="I58" s="66"/>
      <c r="J58" s="66"/>
      <c r="L58" s="62"/>
      <c r="N58" s="66"/>
    </row>
    <row r="59" spans="1:14" s="72" customFormat="1" ht="26.25" hidden="1" customHeight="1">
      <c r="A59" s="171"/>
      <c r="B59" s="67" t="s">
        <v>205</v>
      </c>
      <c r="C59" s="68" t="s">
        <v>1562</v>
      </c>
      <c r="D59" s="65">
        <f>+'Alimentazione CE Ricavi'!H52</f>
        <v>0</v>
      </c>
      <c r="E59" s="65" t="e">
        <f>+'Alimentazione CE Ricavi'!#REF!</f>
        <v>#REF!</v>
      </c>
      <c r="F59" s="65">
        <f>+'Alimentazione CE Ricavi'!I52</f>
        <v>0</v>
      </c>
      <c r="G59" s="65" t="e">
        <f>+'Alimentazione CE Ricavi'!#REF!</f>
        <v>#REF!</v>
      </c>
      <c r="H59" s="54"/>
      <c r="I59" s="66"/>
      <c r="J59" s="66"/>
      <c r="L59" s="62"/>
      <c r="N59" s="66"/>
    </row>
    <row r="60" spans="1:14" s="72" customFormat="1" ht="26.25" hidden="1" customHeight="1">
      <c r="A60" s="171"/>
      <c r="B60" s="67" t="s">
        <v>207</v>
      </c>
      <c r="C60" s="68" t="s">
        <v>1563</v>
      </c>
      <c r="D60" s="65">
        <f>+'Alimentazione CE Ricavi'!H53</f>
        <v>0</v>
      </c>
      <c r="E60" s="65" t="e">
        <f>+'Alimentazione CE Ricavi'!#REF!</f>
        <v>#REF!</v>
      </c>
      <c r="F60" s="65">
        <f>+'Alimentazione CE Ricavi'!I53</f>
        <v>0</v>
      </c>
      <c r="G60" s="65" t="e">
        <f>+'Alimentazione CE Ricavi'!#REF!</f>
        <v>#REF!</v>
      </c>
      <c r="H60" s="54"/>
      <c r="I60" s="66"/>
      <c r="J60" s="66"/>
      <c r="L60" s="62"/>
      <c r="N60" s="66"/>
    </row>
    <row r="61" spans="1:14" s="55" customFormat="1" ht="15.75" hidden="1" customHeight="1">
      <c r="A61" s="173"/>
      <c r="B61" s="111" t="s">
        <v>209</v>
      </c>
      <c r="C61" s="112" t="s">
        <v>1564</v>
      </c>
      <c r="D61" s="113">
        <f>+D62+D63+D64+D65+D66</f>
        <v>1254550</v>
      </c>
      <c r="E61" s="113" t="e">
        <f>+E62+E63+E64+E65+E66</f>
        <v>#REF!</v>
      </c>
      <c r="F61" s="113">
        <f>+F62+F63+F64+F65+F66</f>
        <v>1494881</v>
      </c>
      <c r="G61" s="113" t="e">
        <f>+G62+G63+G64+G65+G66</f>
        <v>#REF!</v>
      </c>
      <c r="H61" s="123" t="s">
        <v>2114</v>
      </c>
      <c r="I61" s="66"/>
      <c r="J61" s="66"/>
      <c r="L61" s="62"/>
      <c r="N61" s="66"/>
    </row>
    <row r="62" spans="1:14" s="54" customFormat="1" ht="26.25" hidden="1" customHeight="1">
      <c r="A62" s="173"/>
      <c r="B62" s="67" t="s">
        <v>211</v>
      </c>
      <c r="C62" s="68" t="s">
        <v>1565</v>
      </c>
      <c r="D62" s="65">
        <f>+'Alimentazione CE Ricavi'!H55</f>
        <v>0</v>
      </c>
      <c r="E62" s="65" t="e">
        <f>+'Alimentazione CE Ricavi'!#REF!</f>
        <v>#REF!</v>
      </c>
      <c r="F62" s="65">
        <f>+'Alimentazione CE Ricavi'!I55</f>
        <v>0</v>
      </c>
      <c r="G62" s="65" t="e">
        <f>+'Alimentazione CE Ricavi'!#REF!</f>
        <v>#REF!</v>
      </c>
      <c r="I62" s="66"/>
      <c r="J62" s="66"/>
      <c r="L62" s="62"/>
      <c r="N62" s="66"/>
    </row>
    <row r="63" spans="1:14" s="55" customFormat="1" ht="26.25" hidden="1" customHeight="1">
      <c r="A63" s="173"/>
      <c r="B63" s="67" t="s">
        <v>213</v>
      </c>
      <c r="C63" s="68" t="s">
        <v>1566</v>
      </c>
      <c r="D63" s="65">
        <f>+'Alimentazione CE Ricavi'!H56</f>
        <v>44038</v>
      </c>
      <c r="E63" s="65" t="e">
        <f>+'Alimentazione CE Ricavi'!#REF!</f>
        <v>#REF!</v>
      </c>
      <c r="F63" s="65">
        <f>+'Alimentazione CE Ricavi'!I56</f>
        <v>12162</v>
      </c>
      <c r="G63" s="65" t="e">
        <f>+'Alimentazione CE Ricavi'!#REF!</f>
        <v>#REF!</v>
      </c>
      <c r="H63" s="54"/>
      <c r="I63" s="66"/>
      <c r="J63" s="66"/>
      <c r="L63" s="62"/>
      <c r="N63" s="66"/>
    </row>
    <row r="64" spans="1:14" s="55" customFormat="1" ht="26.25" hidden="1" customHeight="1">
      <c r="A64" s="173"/>
      <c r="B64" s="67" t="s">
        <v>215</v>
      </c>
      <c r="C64" s="68" t="s">
        <v>1567</v>
      </c>
      <c r="D64" s="65">
        <f>+'Alimentazione CE Ricavi'!H57</f>
        <v>24400</v>
      </c>
      <c r="E64" s="65" t="e">
        <f>+'Alimentazione CE Ricavi'!#REF!</f>
        <v>#REF!</v>
      </c>
      <c r="F64" s="65">
        <f>+'Alimentazione CE Ricavi'!I57</f>
        <v>0</v>
      </c>
      <c r="G64" s="65" t="e">
        <f>+'Alimentazione CE Ricavi'!#REF!</f>
        <v>#REF!</v>
      </c>
      <c r="H64" s="54"/>
      <c r="I64" s="66"/>
      <c r="J64" s="66"/>
      <c r="L64" s="62"/>
      <c r="N64" s="66"/>
    </row>
    <row r="65" spans="1:14" s="55" customFormat="1" ht="15.75" hidden="1" customHeight="1">
      <c r="A65" s="173"/>
      <c r="B65" s="67" t="s">
        <v>217</v>
      </c>
      <c r="C65" s="68" t="s">
        <v>1568</v>
      </c>
      <c r="D65" s="65">
        <f>+'Alimentazione CE Ricavi'!H58</f>
        <v>1086357</v>
      </c>
      <c r="E65" s="65" t="e">
        <f>+'Alimentazione CE Ricavi'!#REF!</f>
        <v>#REF!</v>
      </c>
      <c r="F65" s="65">
        <f>+'Alimentazione CE Ricavi'!I58</f>
        <v>1475513</v>
      </c>
      <c r="G65" s="65" t="e">
        <f>+'Alimentazione CE Ricavi'!#REF!</f>
        <v>#REF!</v>
      </c>
      <c r="H65" s="54"/>
      <c r="I65" s="66"/>
      <c r="J65" s="66"/>
      <c r="L65" s="62"/>
      <c r="N65" s="66"/>
    </row>
    <row r="66" spans="1:14" s="55" customFormat="1" ht="15.75" hidden="1" customHeight="1">
      <c r="A66" s="173"/>
      <c r="B66" s="67" t="s">
        <v>219</v>
      </c>
      <c r="C66" s="68" t="s">
        <v>1569</v>
      </c>
      <c r="D66" s="65">
        <f>+'Alimentazione CE Ricavi'!H59</f>
        <v>99755</v>
      </c>
      <c r="E66" s="65" t="e">
        <f>+'Alimentazione CE Ricavi'!#REF!</f>
        <v>#REF!</v>
      </c>
      <c r="F66" s="65">
        <f>+'Alimentazione CE Ricavi'!I59</f>
        <v>7206</v>
      </c>
      <c r="G66" s="65" t="e">
        <f>+'Alimentazione CE Ricavi'!#REF!</f>
        <v>#REF!</v>
      </c>
      <c r="H66" s="54"/>
      <c r="I66" s="66"/>
      <c r="J66" s="66"/>
      <c r="L66" s="62"/>
      <c r="N66" s="66"/>
    </row>
    <row r="67" spans="1:14" s="72" customFormat="1" ht="15.75" hidden="1" customHeight="1">
      <c r="A67" s="171"/>
      <c r="B67" s="111" t="s">
        <v>1570</v>
      </c>
      <c r="C67" s="112" t="s">
        <v>1571</v>
      </c>
      <c r="D67" s="113">
        <f>+D68+D107+D113+D114</f>
        <v>32380787</v>
      </c>
      <c r="E67" s="113" t="e">
        <f>+E68+E107+E113+E114</f>
        <v>#REF!</v>
      </c>
      <c r="F67" s="113">
        <f>+F68+F107+F113+F114</f>
        <v>33594718</v>
      </c>
      <c r="G67" s="113" t="e">
        <f>+G68+G107+G113+G114</f>
        <v>#REF!</v>
      </c>
      <c r="H67" s="123" t="s">
        <v>2114</v>
      </c>
      <c r="I67" s="66"/>
      <c r="J67" s="66"/>
      <c r="L67" s="62"/>
      <c r="N67" s="66"/>
    </row>
    <row r="68" spans="1:14" s="72" customFormat="1" ht="26.25" hidden="1" customHeight="1">
      <c r="A68" s="171"/>
      <c r="B68" s="106" t="s">
        <v>222</v>
      </c>
      <c r="C68" s="107" t="s">
        <v>1572</v>
      </c>
      <c r="D68" s="105">
        <f>+D69+D85+D86</f>
        <v>29983765</v>
      </c>
      <c r="E68" s="105" t="e">
        <f>+E69+E85+E86</f>
        <v>#REF!</v>
      </c>
      <c r="F68" s="105">
        <f>+F69+F85+F86</f>
        <v>31533625</v>
      </c>
      <c r="G68" s="105" t="e">
        <f>+G69+G85+G86</f>
        <v>#REF!</v>
      </c>
      <c r="H68" s="123" t="s">
        <v>2114</v>
      </c>
      <c r="I68" s="66"/>
      <c r="J68" s="66"/>
      <c r="L68" s="62"/>
      <c r="N68" s="66"/>
    </row>
    <row r="69" spans="1:14" s="72" customFormat="1" ht="26.25" hidden="1" customHeight="1">
      <c r="A69" s="171" t="s">
        <v>1546</v>
      </c>
      <c r="B69" s="117" t="s">
        <v>224</v>
      </c>
      <c r="C69" s="118" t="s">
        <v>1573</v>
      </c>
      <c r="D69" s="119">
        <f>SUM(D70:D84)</f>
        <v>24497328</v>
      </c>
      <c r="E69" s="119" t="e">
        <f>SUM(E70:E84)</f>
        <v>#REF!</v>
      </c>
      <c r="F69" s="119">
        <f>SUM(F70:F84)</f>
        <v>26083764</v>
      </c>
      <c r="G69" s="119" t="e">
        <f>SUM(G70:G84)</f>
        <v>#REF!</v>
      </c>
      <c r="H69" s="123" t="s">
        <v>2114</v>
      </c>
      <c r="I69" s="66"/>
      <c r="J69" s="66"/>
      <c r="L69" s="62"/>
      <c r="N69" s="66"/>
    </row>
    <row r="70" spans="1:14" s="72" customFormat="1" ht="15.75" hidden="1" customHeight="1">
      <c r="A70" s="171" t="s">
        <v>1546</v>
      </c>
      <c r="B70" s="73" t="s">
        <v>226</v>
      </c>
      <c r="C70" s="74" t="s">
        <v>1574</v>
      </c>
      <c r="D70" s="65">
        <f>+'Alimentazione CE Ricavi'!H64+'Alimentazione CE Ricavi'!H65</f>
        <v>18734629</v>
      </c>
      <c r="E70" s="65" t="e">
        <f>+'Alimentazione CE Ricavi'!#REF!+'Alimentazione CE Ricavi'!#REF!</f>
        <v>#REF!</v>
      </c>
      <c r="F70" s="65">
        <f>+'Alimentazione CE Ricavi'!I64+'Alimentazione CE Ricavi'!I65</f>
        <v>19662424</v>
      </c>
      <c r="G70" s="65" t="e">
        <f>+'Alimentazione CE Ricavi'!#REF!+'Alimentazione CE Ricavi'!#REF!</f>
        <v>#REF!</v>
      </c>
      <c r="H70" s="54"/>
      <c r="I70" s="66"/>
      <c r="J70" s="66"/>
      <c r="L70" s="62"/>
      <c r="N70" s="66"/>
    </row>
    <row r="71" spans="1:14" s="55" customFormat="1" ht="15.75" hidden="1" customHeight="1">
      <c r="A71" s="173" t="s">
        <v>1546</v>
      </c>
      <c r="B71" s="73" t="s">
        <v>230</v>
      </c>
      <c r="C71" s="74" t="s">
        <v>1575</v>
      </c>
      <c r="D71" s="65">
        <f>+'Alimentazione CE Ricavi'!H67+'Alimentazione CE Ricavi'!H68</f>
        <v>5137131</v>
      </c>
      <c r="E71" s="65" t="e">
        <f>+'Alimentazione CE Ricavi'!#REF!+'Alimentazione CE Ricavi'!#REF!</f>
        <v>#REF!</v>
      </c>
      <c r="F71" s="65">
        <f>+'Alimentazione CE Ricavi'!I67+'Alimentazione CE Ricavi'!I68</f>
        <v>6148830</v>
      </c>
      <c r="G71" s="65" t="e">
        <f>+'Alimentazione CE Ricavi'!#REF!+'Alimentazione CE Ricavi'!#REF!</f>
        <v>#REF!</v>
      </c>
      <c r="H71" s="54"/>
      <c r="I71" s="66"/>
      <c r="J71" s="66"/>
      <c r="L71" s="62"/>
      <c r="N71" s="66"/>
    </row>
    <row r="72" spans="1:14" s="55" customFormat="1" ht="15.75" hidden="1" customHeight="1">
      <c r="A72" s="173" t="s">
        <v>1546</v>
      </c>
      <c r="B72" s="73" t="s">
        <v>233</v>
      </c>
      <c r="C72" s="74" t="s">
        <v>1576</v>
      </c>
      <c r="D72" s="65">
        <f>+'Alimentazione CE Ricavi'!H69</f>
        <v>0</v>
      </c>
      <c r="E72" s="65" t="e">
        <f>+'Alimentazione CE Ricavi'!#REF!</f>
        <v>#REF!</v>
      </c>
      <c r="F72" s="65">
        <f>+'Alimentazione CE Ricavi'!I69</f>
        <v>0</v>
      </c>
      <c r="G72" s="65" t="e">
        <f>+'Alimentazione CE Ricavi'!#REF!</f>
        <v>#REF!</v>
      </c>
      <c r="H72" s="54"/>
      <c r="I72" s="66"/>
      <c r="J72" s="66"/>
      <c r="L72" s="62"/>
      <c r="N72" s="66"/>
    </row>
    <row r="73" spans="1:14" s="55" customFormat="1" ht="15.75" hidden="1" customHeight="1">
      <c r="A73" s="173" t="s">
        <v>1546</v>
      </c>
      <c r="B73" s="73" t="s">
        <v>235</v>
      </c>
      <c r="C73" s="74" t="s">
        <v>1577</v>
      </c>
      <c r="D73" s="65">
        <f>+'Alimentazione CE Ricavi'!H70</f>
        <v>0</v>
      </c>
      <c r="E73" s="65" t="e">
        <f>+'Alimentazione CE Ricavi'!#REF!</f>
        <v>#REF!</v>
      </c>
      <c r="F73" s="65">
        <f>+'Alimentazione CE Ricavi'!I70</f>
        <v>0</v>
      </c>
      <c r="G73" s="65" t="e">
        <f>+'Alimentazione CE Ricavi'!#REF!</f>
        <v>#REF!</v>
      </c>
      <c r="H73" s="54"/>
      <c r="I73" s="66"/>
      <c r="J73" s="66"/>
      <c r="L73" s="62"/>
      <c r="N73" s="66"/>
    </row>
    <row r="74" spans="1:14" s="55" customFormat="1" ht="15.75" hidden="1" customHeight="1">
      <c r="A74" s="173" t="s">
        <v>1546</v>
      </c>
      <c r="B74" s="73" t="s">
        <v>237</v>
      </c>
      <c r="C74" s="74" t="s">
        <v>1578</v>
      </c>
      <c r="D74" s="65">
        <f>+'Alimentazione CE Ricavi'!H71</f>
        <v>456611</v>
      </c>
      <c r="E74" s="65" t="e">
        <f>+'Alimentazione CE Ricavi'!#REF!</f>
        <v>#REF!</v>
      </c>
      <c r="F74" s="65">
        <f>+'Alimentazione CE Ricavi'!I71</f>
        <v>111567</v>
      </c>
      <c r="G74" s="65" t="e">
        <f>+'Alimentazione CE Ricavi'!#REF!</f>
        <v>#REF!</v>
      </c>
      <c r="H74" s="54"/>
      <c r="I74" s="66"/>
      <c r="J74" s="66"/>
      <c r="L74" s="62"/>
      <c r="N74" s="66"/>
    </row>
    <row r="75" spans="1:14" s="55" customFormat="1" ht="15.75" hidden="1" customHeight="1">
      <c r="A75" s="173" t="s">
        <v>1546</v>
      </c>
      <c r="B75" s="73" t="s">
        <v>239</v>
      </c>
      <c r="C75" s="74" t="s">
        <v>1579</v>
      </c>
      <c r="D75" s="65">
        <f>+'Alimentazione CE Ricavi'!H72</f>
        <v>0</v>
      </c>
      <c r="E75" s="65" t="e">
        <f>+'Alimentazione CE Ricavi'!#REF!</f>
        <v>#REF!</v>
      </c>
      <c r="F75" s="65">
        <f>+'Alimentazione CE Ricavi'!I72</f>
        <v>0</v>
      </c>
      <c r="G75" s="65" t="e">
        <f>+'Alimentazione CE Ricavi'!#REF!</f>
        <v>#REF!</v>
      </c>
      <c r="H75" s="54"/>
      <c r="I75" s="66"/>
      <c r="J75" s="66"/>
      <c r="L75" s="62"/>
      <c r="N75" s="66"/>
    </row>
    <row r="76" spans="1:14" s="55" customFormat="1" ht="15.75" hidden="1" customHeight="1">
      <c r="A76" s="173" t="s">
        <v>1546</v>
      </c>
      <c r="B76" s="73" t="s">
        <v>241</v>
      </c>
      <c r="C76" s="74" t="s">
        <v>1580</v>
      </c>
      <c r="D76" s="65">
        <f>+'Alimentazione CE Ricavi'!H73</f>
        <v>0</v>
      </c>
      <c r="E76" s="65" t="e">
        <f>+'Alimentazione CE Ricavi'!#REF!</f>
        <v>#REF!</v>
      </c>
      <c r="F76" s="65">
        <f>+'Alimentazione CE Ricavi'!I73</f>
        <v>0</v>
      </c>
      <c r="G76" s="65" t="e">
        <f>+'Alimentazione CE Ricavi'!#REF!</f>
        <v>#REF!</v>
      </c>
      <c r="H76" s="54"/>
      <c r="I76" s="66"/>
      <c r="J76" s="66"/>
      <c r="L76" s="62"/>
      <c r="N76" s="66"/>
    </row>
    <row r="77" spans="1:14" s="55" customFormat="1" ht="15.75" hidden="1" customHeight="1">
      <c r="A77" s="173" t="s">
        <v>1546</v>
      </c>
      <c r="B77" s="73" t="s">
        <v>243</v>
      </c>
      <c r="C77" s="74" t="s">
        <v>1581</v>
      </c>
      <c r="D77" s="65">
        <f>+'Alimentazione CE Ricavi'!H74</f>
        <v>0</v>
      </c>
      <c r="E77" s="65" t="e">
        <f>+'Alimentazione CE Ricavi'!#REF!</f>
        <v>#REF!</v>
      </c>
      <c r="F77" s="65">
        <f>+'Alimentazione CE Ricavi'!I74</f>
        <v>0</v>
      </c>
      <c r="G77" s="65" t="e">
        <f>+'Alimentazione CE Ricavi'!#REF!</f>
        <v>#REF!</v>
      </c>
      <c r="H77" s="54"/>
      <c r="I77" s="66"/>
      <c r="J77" s="66"/>
      <c r="L77" s="62"/>
      <c r="N77" s="66"/>
    </row>
    <row r="78" spans="1:14" s="55" customFormat="1" ht="15.75" hidden="1" customHeight="1">
      <c r="A78" s="173" t="s">
        <v>1546</v>
      </c>
      <c r="B78" s="73" t="s">
        <v>245</v>
      </c>
      <c r="C78" s="74" t="s">
        <v>1582</v>
      </c>
      <c r="D78" s="65">
        <f>+'Alimentazione CE Ricavi'!H75</f>
        <v>0</v>
      </c>
      <c r="E78" s="65" t="e">
        <f>+'Alimentazione CE Ricavi'!#REF!</f>
        <v>#REF!</v>
      </c>
      <c r="F78" s="65">
        <f>+'Alimentazione CE Ricavi'!I75</f>
        <v>0</v>
      </c>
      <c r="G78" s="65" t="e">
        <f>+'Alimentazione CE Ricavi'!#REF!</f>
        <v>#REF!</v>
      </c>
      <c r="H78" s="54"/>
      <c r="I78" s="66"/>
      <c r="J78" s="66"/>
      <c r="L78" s="62"/>
      <c r="N78" s="66"/>
    </row>
    <row r="79" spans="1:14" s="55" customFormat="1" ht="15.75" hidden="1" customHeight="1">
      <c r="A79" s="173" t="s">
        <v>1546</v>
      </c>
      <c r="B79" s="73" t="s">
        <v>247</v>
      </c>
      <c r="C79" s="74" t="s">
        <v>1583</v>
      </c>
      <c r="D79" s="65">
        <f>+'Alimentazione CE Ricavi'!H76</f>
        <v>0</v>
      </c>
      <c r="E79" s="65" t="e">
        <f>+'Alimentazione CE Ricavi'!#REF!</f>
        <v>#REF!</v>
      </c>
      <c r="F79" s="65">
        <f>+'Alimentazione CE Ricavi'!I76</f>
        <v>0</v>
      </c>
      <c r="G79" s="65" t="e">
        <f>+'Alimentazione CE Ricavi'!#REF!</f>
        <v>#REF!</v>
      </c>
      <c r="H79" s="54"/>
      <c r="I79" s="66"/>
      <c r="J79" s="66"/>
      <c r="L79" s="62"/>
      <c r="N79" s="66"/>
    </row>
    <row r="80" spans="1:14" s="55" customFormat="1" ht="15.75" hidden="1" customHeight="1">
      <c r="A80" s="173" t="s">
        <v>1546</v>
      </c>
      <c r="B80" s="73" t="s">
        <v>249</v>
      </c>
      <c r="C80" s="74" t="s">
        <v>1584</v>
      </c>
      <c r="D80" s="65">
        <f>+'Alimentazione CE Ricavi'!H77</f>
        <v>0</v>
      </c>
      <c r="E80" s="65" t="e">
        <f>+'Alimentazione CE Ricavi'!#REF!</f>
        <v>#REF!</v>
      </c>
      <c r="F80" s="65">
        <f>+'Alimentazione CE Ricavi'!I77</f>
        <v>0</v>
      </c>
      <c r="G80" s="65" t="e">
        <f>+'Alimentazione CE Ricavi'!#REF!</f>
        <v>#REF!</v>
      </c>
      <c r="H80" s="54"/>
      <c r="I80" s="66"/>
      <c r="J80" s="66"/>
      <c r="L80" s="62"/>
      <c r="N80" s="66"/>
    </row>
    <row r="81" spans="1:14" s="55" customFormat="1" ht="15.75" hidden="1" customHeight="1">
      <c r="A81" s="171" t="s">
        <v>1546</v>
      </c>
      <c r="B81" s="73" t="s">
        <v>251</v>
      </c>
      <c r="C81" s="74" t="s">
        <v>1585</v>
      </c>
      <c r="D81" s="65">
        <f>+'Alimentazione CE Ricavi'!H78</f>
        <v>0</v>
      </c>
      <c r="E81" s="65" t="e">
        <f>+'Alimentazione CE Ricavi'!#REF!</f>
        <v>#REF!</v>
      </c>
      <c r="F81" s="65">
        <f>+'Alimentazione CE Ricavi'!I78</f>
        <v>0</v>
      </c>
      <c r="G81" s="65" t="e">
        <f>+'Alimentazione CE Ricavi'!#REF!</f>
        <v>#REF!</v>
      </c>
      <c r="H81" s="54"/>
      <c r="I81" s="66"/>
      <c r="J81" s="66"/>
      <c r="L81" s="62"/>
      <c r="N81" s="66"/>
    </row>
    <row r="82" spans="1:14" s="72" customFormat="1" ht="15.75" hidden="1" customHeight="1">
      <c r="A82" s="171" t="s">
        <v>1546</v>
      </c>
      <c r="B82" s="73" t="s">
        <v>253</v>
      </c>
      <c r="C82" s="74" t="s">
        <v>1586</v>
      </c>
      <c r="D82" s="65">
        <f>+'Alimentazione CE Ricavi'!H79</f>
        <v>0</v>
      </c>
      <c r="E82" s="65" t="e">
        <f>+'Alimentazione CE Ricavi'!#REF!</f>
        <v>#REF!</v>
      </c>
      <c r="F82" s="65">
        <f>+'Alimentazione CE Ricavi'!I79</f>
        <v>0</v>
      </c>
      <c r="G82" s="65" t="e">
        <f>+'Alimentazione CE Ricavi'!#REF!</f>
        <v>#REF!</v>
      </c>
      <c r="H82" s="54"/>
      <c r="I82" s="66"/>
      <c r="J82" s="66"/>
      <c r="L82" s="62"/>
      <c r="N82" s="66"/>
    </row>
    <row r="83" spans="1:14" s="55" customFormat="1" ht="15.75" hidden="1" customHeight="1">
      <c r="A83" s="171" t="s">
        <v>1546</v>
      </c>
      <c r="B83" s="73" t="s">
        <v>255</v>
      </c>
      <c r="C83" s="74" t="s">
        <v>1587</v>
      </c>
      <c r="D83" s="65">
        <f>+'Alimentazione CE Ricavi'!H80</f>
        <v>0</v>
      </c>
      <c r="E83" s="65" t="e">
        <f>+'Alimentazione CE Ricavi'!#REF!</f>
        <v>#REF!</v>
      </c>
      <c r="F83" s="65">
        <f>+'Alimentazione CE Ricavi'!I80</f>
        <v>0</v>
      </c>
      <c r="G83" s="65" t="e">
        <f>+'Alimentazione CE Ricavi'!#REF!</f>
        <v>#REF!</v>
      </c>
      <c r="H83" s="54"/>
      <c r="I83" s="66"/>
      <c r="J83" s="66"/>
      <c r="L83" s="62"/>
      <c r="N83" s="66"/>
    </row>
    <row r="84" spans="1:14" s="55" customFormat="1" ht="15.75" hidden="1" customHeight="1">
      <c r="A84" s="171" t="s">
        <v>1546</v>
      </c>
      <c r="B84" s="73" t="s">
        <v>257</v>
      </c>
      <c r="C84" s="74" t="s">
        <v>1588</v>
      </c>
      <c r="D84" s="65">
        <f>+'Alimentazione CE Ricavi'!H82+'Alimentazione CE Ricavi'!H83</f>
        <v>168957</v>
      </c>
      <c r="E84" s="65" t="e">
        <f>+'Alimentazione CE Ricavi'!#REF!+'Alimentazione CE Ricavi'!#REF!</f>
        <v>#REF!</v>
      </c>
      <c r="F84" s="65">
        <f>+'Alimentazione CE Ricavi'!I82+'Alimentazione CE Ricavi'!I83</f>
        <v>160943</v>
      </c>
      <c r="G84" s="65" t="e">
        <f>+'Alimentazione CE Ricavi'!#REF!+'Alimentazione CE Ricavi'!#REF!</f>
        <v>#REF!</v>
      </c>
      <c r="H84" s="54"/>
      <c r="I84" s="66"/>
      <c r="J84" s="66"/>
      <c r="L84" s="62"/>
      <c r="N84" s="66"/>
    </row>
    <row r="85" spans="1:14" s="72" customFormat="1" ht="15.75" hidden="1" customHeight="1">
      <c r="A85" s="171"/>
      <c r="B85" s="70" t="s">
        <v>260</v>
      </c>
      <c r="C85" s="71" t="s">
        <v>1589</v>
      </c>
      <c r="D85" s="65">
        <f>+'Alimentazione CE Ricavi'!H84</f>
        <v>0</v>
      </c>
      <c r="E85" s="65" t="e">
        <f>+'Alimentazione CE Ricavi'!#REF!</f>
        <v>#REF!</v>
      </c>
      <c r="F85" s="65">
        <f>+'Alimentazione CE Ricavi'!I84</f>
        <v>0</v>
      </c>
      <c r="G85" s="65" t="e">
        <f>+'Alimentazione CE Ricavi'!#REF!</f>
        <v>#REF!</v>
      </c>
      <c r="H85" s="54"/>
      <c r="I85" s="66"/>
      <c r="J85" s="66"/>
      <c r="L85" s="62"/>
      <c r="N85" s="66"/>
    </row>
    <row r="86" spans="1:14" s="72" customFormat="1" ht="26.25" hidden="1" customHeight="1">
      <c r="A86" s="171"/>
      <c r="B86" s="117" t="s">
        <v>262</v>
      </c>
      <c r="C86" s="118" t="s">
        <v>1590</v>
      </c>
      <c r="D86" s="119">
        <f>SUM(D87:D101,D104,D105,D106)</f>
        <v>5486437</v>
      </c>
      <c r="E86" s="119" t="e">
        <f>SUM(E87:E101,E104,E105,E106)</f>
        <v>#REF!</v>
      </c>
      <c r="F86" s="119">
        <f>SUM(F87:F101,F104,F105,F106)</f>
        <v>5449861</v>
      </c>
      <c r="G86" s="119" t="e">
        <f>SUM(G87:G101,G104,G105,G106)</f>
        <v>#REF!</v>
      </c>
      <c r="H86" s="123" t="s">
        <v>2114</v>
      </c>
      <c r="I86" s="66"/>
      <c r="J86" s="66"/>
      <c r="L86" s="62"/>
      <c r="N86" s="66"/>
    </row>
    <row r="87" spans="1:14" s="72" customFormat="1" ht="15.75" hidden="1" customHeight="1">
      <c r="A87" s="171" t="s">
        <v>1591</v>
      </c>
      <c r="B87" s="73" t="s">
        <v>263</v>
      </c>
      <c r="C87" s="74" t="s">
        <v>1592</v>
      </c>
      <c r="D87" s="65">
        <f>+'Alimentazione CE Ricavi'!H87+'Alimentazione CE Ricavi'!H88</f>
        <v>4425810</v>
      </c>
      <c r="E87" s="65" t="e">
        <f>+'Alimentazione CE Ricavi'!#REF!+'Alimentazione CE Ricavi'!#REF!</f>
        <v>#REF!</v>
      </c>
      <c r="F87" s="65">
        <f>+'Alimentazione CE Ricavi'!I87+'Alimentazione CE Ricavi'!I88</f>
        <v>4241979</v>
      </c>
      <c r="G87" s="65" t="e">
        <f>+'Alimentazione CE Ricavi'!#REF!+'Alimentazione CE Ricavi'!#REF!</f>
        <v>#REF!</v>
      </c>
      <c r="H87" s="54"/>
      <c r="I87" s="66"/>
      <c r="J87" s="66"/>
      <c r="L87" s="62"/>
      <c r="N87" s="66"/>
    </row>
    <row r="88" spans="1:14" s="72" customFormat="1" ht="15.75" hidden="1" customHeight="1">
      <c r="A88" s="171" t="s">
        <v>1591</v>
      </c>
      <c r="B88" s="73" t="s">
        <v>266</v>
      </c>
      <c r="C88" s="74" t="s">
        <v>1593</v>
      </c>
      <c r="D88" s="65">
        <f>+'Alimentazione CE Ricavi'!H90+'Alimentazione CE Ricavi'!H91</f>
        <v>924053</v>
      </c>
      <c r="E88" s="65" t="e">
        <f>+'Alimentazione CE Ricavi'!#REF!+'Alimentazione CE Ricavi'!#REF!</f>
        <v>#REF!</v>
      </c>
      <c r="F88" s="65">
        <f>+'Alimentazione CE Ricavi'!I90+'Alimentazione CE Ricavi'!I91</f>
        <v>703785</v>
      </c>
      <c r="G88" s="65" t="e">
        <f>+'Alimentazione CE Ricavi'!#REF!+'Alimentazione CE Ricavi'!#REF!</f>
        <v>#REF!</v>
      </c>
      <c r="H88" s="54"/>
      <c r="I88" s="66"/>
      <c r="J88" s="66"/>
      <c r="L88" s="62"/>
      <c r="N88" s="66"/>
    </row>
    <row r="89" spans="1:14" s="55" customFormat="1" ht="15.75" hidden="1" customHeight="1">
      <c r="A89" s="171" t="s">
        <v>1591</v>
      </c>
      <c r="B89" s="73" t="s">
        <v>269</v>
      </c>
      <c r="C89" s="74" t="s">
        <v>1594</v>
      </c>
      <c r="D89" s="65">
        <f>+'Alimentazione CE Ricavi'!H92</f>
        <v>0</v>
      </c>
      <c r="E89" s="65" t="e">
        <f>+'Alimentazione CE Ricavi'!#REF!</f>
        <v>#REF!</v>
      </c>
      <c r="F89" s="65">
        <f>+'Alimentazione CE Ricavi'!I92</f>
        <v>0</v>
      </c>
      <c r="G89" s="65" t="e">
        <f>+'Alimentazione CE Ricavi'!#REF!</f>
        <v>#REF!</v>
      </c>
      <c r="H89" s="54"/>
      <c r="I89" s="66"/>
      <c r="J89" s="66"/>
      <c r="L89" s="62"/>
      <c r="N89" s="66"/>
    </row>
    <row r="90" spans="1:14" s="55" customFormat="1" ht="15.75" hidden="1" customHeight="1">
      <c r="A90" s="173" t="s">
        <v>1595</v>
      </c>
      <c r="B90" s="73" t="s">
        <v>271</v>
      </c>
      <c r="C90" s="74" t="s">
        <v>1596</v>
      </c>
      <c r="D90" s="65">
        <f>+'Alimentazione CE Ricavi'!H93</f>
        <v>0</v>
      </c>
      <c r="E90" s="65" t="e">
        <f>+'Alimentazione CE Ricavi'!#REF!</f>
        <v>#REF!</v>
      </c>
      <c r="F90" s="65">
        <f>+'Alimentazione CE Ricavi'!I93</f>
        <v>0</v>
      </c>
      <c r="G90" s="65" t="e">
        <f>+'Alimentazione CE Ricavi'!#REF!</f>
        <v>#REF!</v>
      </c>
      <c r="H90" s="54"/>
      <c r="I90" s="66"/>
      <c r="J90" s="66"/>
      <c r="L90" s="62"/>
      <c r="N90" s="66"/>
    </row>
    <row r="91" spans="1:14" s="72" customFormat="1" ht="15.75" hidden="1" customHeight="1">
      <c r="A91" s="173" t="s">
        <v>1591</v>
      </c>
      <c r="B91" s="73" t="s">
        <v>272</v>
      </c>
      <c r="C91" s="74" t="s">
        <v>1597</v>
      </c>
      <c r="D91" s="65">
        <f>+'Alimentazione CE Ricavi'!H94</f>
        <v>0</v>
      </c>
      <c r="E91" s="65" t="e">
        <f>+'Alimentazione CE Ricavi'!#REF!</f>
        <v>#REF!</v>
      </c>
      <c r="F91" s="65">
        <f>+'Alimentazione CE Ricavi'!I94</f>
        <v>88464</v>
      </c>
      <c r="G91" s="65" t="e">
        <f>+'Alimentazione CE Ricavi'!#REF!</f>
        <v>#REF!</v>
      </c>
      <c r="H91" s="54"/>
      <c r="I91" s="66"/>
      <c r="J91" s="66"/>
      <c r="L91" s="62"/>
      <c r="N91" s="66"/>
    </row>
    <row r="92" spans="1:14" s="55" customFormat="1" ht="15.75" hidden="1" customHeight="1">
      <c r="A92" s="173" t="s">
        <v>1591</v>
      </c>
      <c r="B92" s="73" t="s">
        <v>274</v>
      </c>
      <c r="C92" s="74" t="s">
        <v>1598</v>
      </c>
      <c r="D92" s="65">
        <f>+'Alimentazione CE Ricavi'!H95</f>
        <v>0</v>
      </c>
      <c r="E92" s="65" t="e">
        <f>+'Alimentazione CE Ricavi'!#REF!</f>
        <v>#REF!</v>
      </c>
      <c r="F92" s="65">
        <f>+'Alimentazione CE Ricavi'!I95</f>
        <v>0</v>
      </c>
      <c r="G92" s="65" t="e">
        <f>+'Alimentazione CE Ricavi'!#REF!</f>
        <v>#REF!</v>
      </c>
      <c r="H92" s="54"/>
      <c r="I92" s="66"/>
      <c r="J92" s="66"/>
      <c r="L92" s="62"/>
      <c r="N92" s="66"/>
    </row>
    <row r="93" spans="1:14" s="55" customFormat="1" ht="15.75" hidden="1" customHeight="1">
      <c r="A93" s="173" t="s">
        <v>1591</v>
      </c>
      <c r="B93" s="73" t="s">
        <v>276</v>
      </c>
      <c r="C93" s="74" t="s">
        <v>1599</v>
      </c>
      <c r="D93" s="65">
        <f>+'Alimentazione CE Ricavi'!H96</f>
        <v>0</v>
      </c>
      <c r="E93" s="65" t="e">
        <f>+'Alimentazione CE Ricavi'!#REF!</f>
        <v>#REF!</v>
      </c>
      <c r="F93" s="65">
        <f>+'Alimentazione CE Ricavi'!I96</f>
        <v>0</v>
      </c>
      <c r="G93" s="65" t="e">
        <f>+'Alimentazione CE Ricavi'!#REF!</f>
        <v>#REF!</v>
      </c>
      <c r="H93" s="54"/>
      <c r="I93" s="66"/>
      <c r="J93" s="66"/>
      <c r="L93" s="62"/>
      <c r="N93" s="66"/>
    </row>
    <row r="94" spans="1:14" s="55" customFormat="1" ht="15.75" hidden="1" customHeight="1">
      <c r="A94" s="173" t="s">
        <v>1591</v>
      </c>
      <c r="B94" s="73" t="s">
        <v>278</v>
      </c>
      <c r="C94" s="74" t="s">
        <v>1600</v>
      </c>
      <c r="D94" s="65">
        <f>+'Alimentazione CE Ricavi'!H97</f>
        <v>0</v>
      </c>
      <c r="E94" s="65" t="e">
        <f>+'Alimentazione CE Ricavi'!#REF!</f>
        <v>#REF!</v>
      </c>
      <c r="F94" s="65">
        <f>+'Alimentazione CE Ricavi'!I97</f>
        <v>0</v>
      </c>
      <c r="G94" s="65" t="e">
        <f>+'Alimentazione CE Ricavi'!#REF!</f>
        <v>#REF!</v>
      </c>
      <c r="H94" s="54"/>
      <c r="I94" s="66"/>
      <c r="J94" s="66"/>
      <c r="L94" s="62"/>
      <c r="N94" s="66"/>
    </row>
    <row r="95" spans="1:14" s="55" customFormat="1" ht="15.75" hidden="1" customHeight="1">
      <c r="A95" s="173" t="s">
        <v>1591</v>
      </c>
      <c r="B95" s="73" t="s">
        <v>280</v>
      </c>
      <c r="C95" s="74" t="s">
        <v>1601</v>
      </c>
      <c r="D95" s="65">
        <f>+'Alimentazione CE Ricavi'!H98</f>
        <v>0</v>
      </c>
      <c r="E95" s="65" t="e">
        <f>+'Alimentazione CE Ricavi'!#REF!</f>
        <v>#REF!</v>
      </c>
      <c r="F95" s="65">
        <f>+'Alimentazione CE Ricavi'!I98</f>
        <v>0</v>
      </c>
      <c r="G95" s="65" t="e">
        <f>+'Alimentazione CE Ricavi'!#REF!</f>
        <v>#REF!</v>
      </c>
      <c r="H95" s="54"/>
      <c r="I95" s="66"/>
      <c r="J95" s="66"/>
      <c r="L95" s="62"/>
      <c r="N95" s="66"/>
    </row>
    <row r="96" spans="1:14" s="55" customFormat="1" ht="15.75" hidden="1" customHeight="1">
      <c r="A96" s="173" t="s">
        <v>1595</v>
      </c>
      <c r="B96" s="73" t="s">
        <v>282</v>
      </c>
      <c r="C96" s="74" t="s">
        <v>1602</v>
      </c>
      <c r="D96" s="65">
        <f>+'Alimentazione CE Ricavi'!H99</f>
        <v>0</v>
      </c>
      <c r="E96" s="65" t="e">
        <f>+'Alimentazione CE Ricavi'!#REF!</f>
        <v>#REF!</v>
      </c>
      <c r="F96" s="65">
        <f>+'Alimentazione CE Ricavi'!I99</f>
        <v>0</v>
      </c>
      <c r="G96" s="65" t="e">
        <f>+'Alimentazione CE Ricavi'!#REF!</f>
        <v>#REF!</v>
      </c>
      <c r="H96" s="54"/>
      <c r="I96" s="66"/>
      <c r="J96" s="66"/>
      <c r="L96" s="62"/>
      <c r="N96" s="66"/>
    </row>
    <row r="97" spans="1:14" s="55" customFormat="1" ht="15.75" hidden="1" customHeight="1">
      <c r="A97" s="173" t="s">
        <v>1595</v>
      </c>
      <c r="B97" s="73" t="s">
        <v>284</v>
      </c>
      <c r="C97" s="74" t="s">
        <v>1603</v>
      </c>
      <c r="D97" s="65">
        <f>+'Alimentazione CE Ricavi'!H100</f>
        <v>0</v>
      </c>
      <c r="E97" s="65" t="e">
        <f>+'Alimentazione CE Ricavi'!#REF!</f>
        <v>#REF!</v>
      </c>
      <c r="F97" s="65">
        <f>+'Alimentazione CE Ricavi'!I100</f>
        <v>0</v>
      </c>
      <c r="G97" s="65" t="e">
        <f>+'Alimentazione CE Ricavi'!#REF!</f>
        <v>#REF!</v>
      </c>
      <c r="H97" s="54"/>
      <c r="I97" s="66"/>
      <c r="J97" s="66"/>
      <c r="L97" s="62"/>
      <c r="N97" s="66"/>
    </row>
    <row r="98" spans="1:14" s="55" customFormat="1" ht="15.75" hidden="1" customHeight="1">
      <c r="A98" s="173" t="s">
        <v>1591</v>
      </c>
      <c r="B98" s="73" t="s">
        <v>286</v>
      </c>
      <c r="C98" s="74" t="s">
        <v>1604</v>
      </c>
      <c r="D98" s="65">
        <f>+'Alimentazione CE Ricavi'!H101</f>
        <v>0</v>
      </c>
      <c r="E98" s="65" t="e">
        <f>+'Alimentazione CE Ricavi'!#REF!</f>
        <v>#REF!</v>
      </c>
      <c r="F98" s="65">
        <f>+'Alimentazione CE Ricavi'!I101</f>
        <v>0</v>
      </c>
      <c r="G98" s="65" t="e">
        <f>+'Alimentazione CE Ricavi'!#REF!</f>
        <v>#REF!</v>
      </c>
      <c r="H98" s="54"/>
      <c r="I98" s="66"/>
      <c r="J98" s="66"/>
      <c r="L98" s="62"/>
      <c r="N98" s="66"/>
    </row>
    <row r="99" spans="1:14" s="55" customFormat="1" ht="15.75" hidden="1" customHeight="1">
      <c r="A99" s="173" t="s">
        <v>1591</v>
      </c>
      <c r="B99" s="73" t="s">
        <v>287</v>
      </c>
      <c r="C99" s="74" t="s">
        <v>1605</v>
      </c>
      <c r="D99" s="65">
        <f>+'Alimentazione CE Ricavi'!H102</f>
        <v>0</v>
      </c>
      <c r="E99" s="65" t="e">
        <f>+'Alimentazione CE Ricavi'!#REF!</f>
        <v>#REF!</v>
      </c>
      <c r="F99" s="65">
        <f>+'Alimentazione CE Ricavi'!I102</f>
        <v>0</v>
      </c>
      <c r="G99" s="65" t="e">
        <f>+'Alimentazione CE Ricavi'!#REF!</f>
        <v>#REF!</v>
      </c>
      <c r="H99" s="54"/>
      <c r="I99" s="66"/>
      <c r="J99" s="66"/>
      <c r="L99" s="62"/>
      <c r="N99" s="66"/>
    </row>
    <row r="100" spans="1:14" s="55" customFormat="1" ht="15.75" hidden="1" customHeight="1">
      <c r="A100" s="173" t="s">
        <v>1591</v>
      </c>
      <c r="B100" s="73" t="s">
        <v>290</v>
      </c>
      <c r="C100" s="74" t="s">
        <v>1606</v>
      </c>
      <c r="D100" s="65">
        <f>+'Alimentazione CE Ricavi'!H103</f>
        <v>407</v>
      </c>
      <c r="E100" s="65" t="e">
        <f>+'Alimentazione CE Ricavi'!#REF!</f>
        <v>#REF!</v>
      </c>
      <c r="F100" s="65">
        <f>+'Alimentazione CE Ricavi'!I103</f>
        <v>950</v>
      </c>
      <c r="G100" s="65" t="e">
        <f>+'Alimentazione CE Ricavi'!#REF!</f>
        <v>#REF!</v>
      </c>
      <c r="H100" s="54"/>
      <c r="I100" s="66"/>
      <c r="J100" s="66"/>
      <c r="L100" s="62"/>
      <c r="N100" s="66"/>
    </row>
    <row r="101" spans="1:14" s="78" customFormat="1" ht="26.25" hidden="1" customHeight="1">
      <c r="A101" s="173" t="s">
        <v>1595</v>
      </c>
      <c r="B101" s="120" t="s">
        <v>292</v>
      </c>
      <c r="C101" s="121" t="s">
        <v>1607</v>
      </c>
      <c r="D101" s="122">
        <f>+D102+D103</f>
        <v>86742</v>
      </c>
      <c r="E101" s="122" t="e">
        <f>+E102+E103</f>
        <v>#REF!</v>
      </c>
      <c r="F101" s="122">
        <f>+F102+F103</f>
        <v>107099</v>
      </c>
      <c r="G101" s="122" t="e">
        <f>+G102+G103</f>
        <v>#REF!</v>
      </c>
      <c r="H101" s="123" t="s">
        <v>2114</v>
      </c>
      <c r="I101" s="66"/>
      <c r="J101" s="66"/>
      <c r="L101" s="62"/>
      <c r="N101" s="66"/>
    </row>
    <row r="102" spans="1:14" s="78" customFormat="1" ht="15.75" hidden="1" customHeight="1">
      <c r="A102" s="173" t="s">
        <v>1595</v>
      </c>
      <c r="B102" s="70" t="s">
        <v>294</v>
      </c>
      <c r="C102" s="71" t="s">
        <v>1608</v>
      </c>
      <c r="D102" s="65">
        <f>+'Alimentazione CE Ricavi'!H105</f>
        <v>0</v>
      </c>
      <c r="E102" s="65" t="e">
        <f>+'Alimentazione CE Ricavi'!#REF!</f>
        <v>#REF!</v>
      </c>
      <c r="F102" s="65">
        <f>+'Alimentazione CE Ricavi'!I105</f>
        <v>0</v>
      </c>
      <c r="G102" s="65" t="e">
        <f>+'Alimentazione CE Ricavi'!#REF!</f>
        <v>#REF!</v>
      </c>
      <c r="H102" s="77"/>
      <c r="I102" s="66"/>
      <c r="J102" s="66"/>
      <c r="L102" s="62"/>
      <c r="N102" s="66"/>
    </row>
    <row r="103" spans="1:14" s="55" customFormat="1" ht="26.25" hidden="1" customHeight="1">
      <c r="A103" s="173" t="s">
        <v>1595</v>
      </c>
      <c r="B103" s="70" t="s">
        <v>296</v>
      </c>
      <c r="C103" s="71" t="s">
        <v>1609</v>
      </c>
      <c r="D103" s="65">
        <f>+'Alimentazione CE Ricavi'!H107+'Alimentazione CE Ricavi'!H108</f>
        <v>86742</v>
      </c>
      <c r="E103" s="65" t="e">
        <f>+'Alimentazione CE Ricavi'!#REF!+'Alimentazione CE Ricavi'!#REF!</f>
        <v>#REF!</v>
      </c>
      <c r="F103" s="65">
        <f>+'Alimentazione CE Ricavi'!I107+'Alimentazione CE Ricavi'!I108</f>
        <v>107099</v>
      </c>
      <c r="G103" s="65" t="e">
        <f>+'Alimentazione CE Ricavi'!#REF!+'Alimentazione CE Ricavi'!#REF!</f>
        <v>#REF!</v>
      </c>
      <c r="H103" s="54"/>
      <c r="I103" s="66"/>
      <c r="J103" s="66"/>
      <c r="L103" s="62"/>
      <c r="N103" s="66"/>
    </row>
    <row r="104" spans="1:14" s="54" customFormat="1" ht="15.75" hidden="1" customHeight="1">
      <c r="A104" s="173"/>
      <c r="B104" s="73" t="s">
        <v>298</v>
      </c>
      <c r="C104" s="74" t="s">
        <v>1610</v>
      </c>
      <c r="D104" s="65">
        <f>+'Alimentazione CE Ricavi'!H109</f>
        <v>49425</v>
      </c>
      <c r="E104" s="65" t="e">
        <f>+'Alimentazione CE Ricavi'!#REF!</f>
        <v>#REF!</v>
      </c>
      <c r="F104" s="65">
        <f>+'Alimentazione CE Ricavi'!I109</f>
        <v>307584</v>
      </c>
      <c r="G104" s="65" t="e">
        <f>+'Alimentazione CE Ricavi'!#REF!</f>
        <v>#REF!</v>
      </c>
      <c r="I104" s="66"/>
      <c r="J104" s="66"/>
      <c r="L104" s="62"/>
      <c r="N104" s="66"/>
    </row>
    <row r="105" spans="1:14" s="54" customFormat="1" ht="26.25" hidden="1" customHeight="1">
      <c r="A105" s="171" t="s">
        <v>1546</v>
      </c>
      <c r="B105" s="73" t="s">
        <v>300</v>
      </c>
      <c r="C105" s="74" t="s">
        <v>1611</v>
      </c>
      <c r="D105" s="65">
        <f>+'Alimentazione CE Ricavi'!H110</f>
        <v>0</v>
      </c>
      <c r="E105" s="65" t="e">
        <f>+'Alimentazione CE Ricavi'!#REF!</f>
        <v>#REF!</v>
      </c>
      <c r="F105" s="65">
        <f>+'Alimentazione CE Ricavi'!I110</f>
        <v>0</v>
      </c>
      <c r="G105" s="65" t="e">
        <f>+'Alimentazione CE Ricavi'!#REF!</f>
        <v>#REF!</v>
      </c>
      <c r="I105" s="66"/>
      <c r="J105" s="66"/>
      <c r="L105" s="62"/>
      <c r="N105" s="66"/>
    </row>
    <row r="106" spans="1:14" s="54" customFormat="1" ht="26.25" hidden="1" customHeight="1">
      <c r="A106" s="171" t="s">
        <v>1595</v>
      </c>
      <c r="B106" s="73" t="s">
        <v>302</v>
      </c>
      <c r="C106" s="74" t="s">
        <v>1612</v>
      </c>
      <c r="D106" s="65">
        <f>+'Alimentazione CE Ricavi'!H111</f>
        <v>0</v>
      </c>
      <c r="E106" s="65" t="e">
        <f>+'Alimentazione CE Ricavi'!#REF!</f>
        <v>#REF!</v>
      </c>
      <c r="F106" s="65">
        <f>+'Alimentazione CE Ricavi'!I111</f>
        <v>0</v>
      </c>
      <c r="G106" s="65" t="e">
        <f>+'Alimentazione CE Ricavi'!#REF!</f>
        <v>#REF!</v>
      </c>
      <c r="I106" s="66"/>
      <c r="J106" s="66"/>
      <c r="L106" s="62"/>
      <c r="N106" s="66"/>
    </row>
    <row r="107" spans="1:14" s="72" customFormat="1" ht="26.25" hidden="1" customHeight="1">
      <c r="A107" s="174" t="s">
        <v>1591</v>
      </c>
      <c r="B107" s="106" t="s">
        <v>304</v>
      </c>
      <c r="C107" s="107" t="s">
        <v>1613</v>
      </c>
      <c r="D107" s="105">
        <f>SUM(D108:D112)</f>
        <v>0</v>
      </c>
      <c r="E107" s="105" t="e">
        <f>SUM(E108:E112)</f>
        <v>#REF!</v>
      </c>
      <c r="F107" s="105">
        <f>SUM(F108:F112)</f>
        <v>0</v>
      </c>
      <c r="G107" s="105" t="e">
        <f>SUM(G108:G112)</f>
        <v>#REF!</v>
      </c>
      <c r="H107" s="123" t="s">
        <v>2114</v>
      </c>
      <c r="I107" s="66"/>
      <c r="J107" s="66"/>
      <c r="L107" s="62"/>
      <c r="N107" s="66"/>
    </row>
    <row r="108" spans="1:14" s="55" customFormat="1" ht="15.75" hidden="1" customHeight="1">
      <c r="A108" s="173" t="s">
        <v>1591</v>
      </c>
      <c r="B108" s="73" t="s">
        <v>306</v>
      </c>
      <c r="C108" s="74" t="s">
        <v>1614</v>
      </c>
      <c r="D108" s="65">
        <f>+'Alimentazione CE Ricavi'!H113</f>
        <v>0</v>
      </c>
      <c r="E108" s="65" t="e">
        <f>+'Alimentazione CE Ricavi'!#REF!</f>
        <v>#REF!</v>
      </c>
      <c r="F108" s="65">
        <f>+'Alimentazione CE Ricavi'!I113</f>
        <v>0</v>
      </c>
      <c r="G108" s="65" t="e">
        <f>+'Alimentazione CE Ricavi'!#REF!</f>
        <v>#REF!</v>
      </c>
      <c r="H108" s="54"/>
      <c r="I108" s="66"/>
      <c r="J108" s="66"/>
      <c r="L108" s="62"/>
      <c r="N108" s="66"/>
    </row>
    <row r="109" spans="1:14" s="55" customFormat="1" ht="15.4" hidden="1" customHeight="1">
      <c r="A109" s="173" t="s">
        <v>1591</v>
      </c>
      <c r="B109" s="70" t="s">
        <v>308</v>
      </c>
      <c r="C109" s="71" t="s">
        <v>1615</v>
      </c>
      <c r="D109" s="65">
        <f>+'Alimentazione CE Ricavi'!H114</f>
        <v>0</v>
      </c>
      <c r="E109" s="65" t="e">
        <f>+'Alimentazione CE Ricavi'!#REF!</f>
        <v>#REF!</v>
      </c>
      <c r="F109" s="65">
        <f>+'Alimentazione CE Ricavi'!I114</f>
        <v>0</v>
      </c>
      <c r="G109" s="65" t="e">
        <f>+'Alimentazione CE Ricavi'!#REF!</f>
        <v>#REF!</v>
      </c>
      <c r="H109" s="54"/>
      <c r="I109" s="66"/>
      <c r="J109" s="66"/>
      <c r="L109" s="62"/>
      <c r="N109" s="66"/>
    </row>
    <row r="110" spans="1:14" s="55" customFormat="1" ht="26.25" hidden="1" customHeight="1">
      <c r="A110" s="173" t="s">
        <v>1591</v>
      </c>
      <c r="B110" s="70" t="s">
        <v>310</v>
      </c>
      <c r="C110" s="71" t="s">
        <v>1616</v>
      </c>
      <c r="D110" s="65">
        <f>+'Alimentazione CE Ricavi'!H115</f>
        <v>0</v>
      </c>
      <c r="E110" s="65" t="e">
        <f>+'Alimentazione CE Ricavi'!#REF!</f>
        <v>#REF!</v>
      </c>
      <c r="F110" s="65">
        <f>+'Alimentazione CE Ricavi'!I115</f>
        <v>0</v>
      </c>
      <c r="G110" s="65" t="e">
        <f>+'Alimentazione CE Ricavi'!#REF!</f>
        <v>#REF!</v>
      </c>
      <c r="H110" s="54"/>
      <c r="I110" s="66"/>
      <c r="J110" s="66"/>
      <c r="L110" s="62"/>
      <c r="N110" s="66"/>
    </row>
    <row r="111" spans="1:14" s="55" customFormat="1" ht="15.75" hidden="1" customHeight="1">
      <c r="A111" s="171" t="s">
        <v>1591</v>
      </c>
      <c r="B111" s="70" t="s">
        <v>312</v>
      </c>
      <c r="C111" s="71" t="s">
        <v>1617</v>
      </c>
      <c r="D111" s="65">
        <f>+'Alimentazione CE Ricavi'!H116</f>
        <v>0</v>
      </c>
      <c r="E111" s="65" t="e">
        <f>+'Alimentazione CE Ricavi'!#REF!</f>
        <v>#REF!</v>
      </c>
      <c r="F111" s="65">
        <f>+'Alimentazione CE Ricavi'!I116</f>
        <v>0</v>
      </c>
      <c r="G111" s="65" t="e">
        <f>+'Alimentazione CE Ricavi'!#REF!</f>
        <v>#REF!</v>
      </c>
      <c r="H111" s="54"/>
      <c r="I111" s="66"/>
      <c r="J111" s="66"/>
      <c r="L111" s="62"/>
      <c r="N111" s="66"/>
    </row>
    <row r="112" spans="1:14" s="55" customFormat="1" ht="26.25" hidden="1" customHeight="1">
      <c r="A112" s="171" t="s">
        <v>1591</v>
      </c>
      <c r="B112" s="70" t="s">
        <v>314</v>
      </c>
      <c r="C112" s="71" t="s">
        <v>1618</v>
      </c>
      <c r="D112" s="65">
        <f>+'Alimentazione CE Ricavi'!H117</f>
        <v>0</v>
      </c>
      <c r="E112" s="65" t="e">
        <f>+'Alimentazione CE Ricavi'!#REF!</f>
        <v>#REF!</v>
      </c>
      <c r="F112" s="65">
        <f>+'Alimentazione CE Ricavi'!I117</f>
        <v>0</v>
      </c>
      <c r="G112" s="65" t="e">
        <f>+'Alimentazione CE Ricavi'!#REF!</f>
        <v>#REF!</v>
      </c>
      <c r="H112" s="54"/>
      <c r="I112" s="66"/>
      <c r="J112" s="66"/>
      <c r="L112" s="62"/>
      <c r="N112" s="66"/>
    </row>
    <row r="113" spans="1:14" s="72" customFormat="1" ht="15.75" hidden="1" customHeight="1">
      <c r="A113" s="171"/>
      <c r="B113" s="106" t="s">
        <v>316</v>
      </c>
      <c r="C113" s="107" t="s">
        <v>1619</v>
      </c>
      <c r="D113" s="105">
        <f>+ROUND(SUM('Alimentazione CE Ricavi'!H120:H154),2)</f>
        <v>1430220</v>
      </c>
      <c r="E113" s="105" t="e">
        <f>+ROUND(SUM('Alimentazione CE Ricavi'!#REF!),2)</f>
        <v>#REF!</v>
      </c>
      <c r="F113" s="105">
        <f>+ROUND(SUM('Alimentazione CE Ricavi'!I120:I154),2)</f>
        <v>1213584</v>
      </c>
      <c r="G113" s="105" t="e">
        <f>+ROUND(SUM('Alimentazione CE Ricavi'!#REF!),2)</f>
        <v>#REF!</v>
      </c>
      <c r="H113" s="54"/>
      <c r="I113" s="66"/>
      <c r="J113" s="66"/>
      <c r="L113" s="62"/>
      <c r="N113" s="66"/>
    </row>
    <row r="114" spans="1:14" s="72" customFormat="1" ht="15.75" hidden="1" customHeight="1">
      <c r="A114" s="171"/>
      <c r="B114" s="106" t="s">
        <v>1620</v>
      </c>
      <c r="C114" s="107" t="s">
        <v>1621</v>
      </c>
      <c r="D114" s="105">
        <f>SUM(D115:D121)</f>
        <v>966802</v>
      </c>
      <c r="E114" s="105" t="e">
        <f>SUM(E115:E121)</f>
        <v>#REF!</v>
      </c>
      <c r="F114" s="105">
        <f>SUM(F115:F121)</f>
        <v>847509</v>
      </c>
      <c r="G114" s="105" t="e">
        <f>SUM(G115:G121)</f>
        <v>#REF!</v>
      </c>
      <c r="H114" s="123" t="s">
        <v>2114</v>
      </c>
      <c r="I114" s="66"/>
      <c r="J114" s="66"/>
      <c r="L114" s="62"/>
      <c r="N114" s="66"/>
    </row>
    <row r="115" spans="1:14" s="72" customFormat="1" ht="15.75" hidden="1" customHeight="1">
      <c r="A115" s="171"/>
      <c r="B115" s="70" t="s">
        <v>353</v>
      </c>
      <c r="C115" s="71" t="s">
        <v>1622</v>
      </c>
      <c r="D115" s="65">
        <f>+'Alimentazione CE Ricavi'!H156</f>
        <v>18504</v>
      </c>
      <c r="E115" s="65" t="e">
        <f>+'Alimentazione CE Ricavi'!#REF!</f>
        <v>#REF!</v>
      </c>
      <c r="F115" s="65">
        <f>+'Alimentazione CE Ricavi'!I156</f>
        <v>17653</v>
      </c>
      <c r="G115" s="65" t="e">
        <f>+'Alimentazione CE Ricavi'!#REF!</f>
        <v>#REF!</v>
      </c>
      <c r="H115" s="54"/>
      <c r="I115" s="66"/>
      <c r="J115" s="66"/>
      <c r="L115" s="62"/>
      <c r="N115" s="66"/>
    </row>
    <row r="116" spans="1:14" s="72" customFormat="1" ht="15.75" hidden="1" customHeight="1">
      <c r="A116" s="171"/>
      <c r="B116" s="70" t="s">
        <v>355</v>
      </c>
      <c r="C116" s="71" t="s">
        <v>1623</v>
      </c>
      <c r="D116" s="65">
        <f>+'Alimentazione CE Ricavi'!H157</f>
        <v>716703</v>
      </c>
      <c r="E116" s="65" t="e">
        <f>+'Alimentazione CE Ricavi'!#REF!</f>
        <v>#REF!</v>
      </c>
      <c r="F116" s="65">
        <f>+'Alimentazione CE Ricavi'!I157</f>
        <v>629718</v>
      </c>
      <c r="G116" s="65" t="e">
        <f>+'Alimentazione CE Ricavi'!#REF!</f>
        <v>#REF!</v>
      </c>
      <c r="H116" s="54"/>
      <c r="I116" s="66"/>
      <c r="J116" s="66"/>
      <c r="L116" s="62"/>
      <c r="N116" s="66"/>
    </row>
    <row r="117" spans="1:14" s="72" customFormat="1" ht="15.75" hidden="1" customHeight="1">
      <c r="A117" s="171"/>
      <c r="B117" s="70" t="s">
        <v>357</v>
      </c>
      <c r="C117" s="71" t="s">
        <v>1624</v>
      </c>
      <c r="D117" s="65">
        <f>+'Alimentazione CE Ricavi'!H158</f>
        <v>0</v>
      </c>
      <c r="E117" s="65" t="e">
        <f>+'Alimentazione CE Ricavi'!#REF!</f>
        <v>#REF!</v>
      </c>
      <c r="F117" s="65">
        <f>+'Alimentazione CE Ricavi'!I158</f>
        <v>0</v>
      </c>
      <c r="G117" s="65" t="e">
        <f>+'Alimentazione CE Ricavi'!#REF!</f>
        <v>#REF!</v>
      </c>
      <c r="H117" s="54"/>
      <c r="I117" s="66"/>
      <c r="J117" s="66"/>
      <c r="L117" s="62"/>
      <c r="N117" s="66"/>
    </row>
    <row r="118" spans="1:14" s="72" customFormat="1" ht="26.25" hidden="1" customHeight="1">
      <c r="A118" s="171"/>
      <c r="B118" s="70" t="s">
        <v>359</v>
      </c>
      <c r="C118" s="71" t="s">
        <v>1625</v>
      </c>
      <c r="D118" s="65">
        <f>+'Alimentazione CE Ricavi'!H159</f>
        <v>116837</v>
      </c>
      <c r="E118" s="65" t="e">
        <f>+'Alimentazione CE Ricavi'!#REF!</f>
        <v>#REF!</v>
      </c>
      <c r="F118" s="65">
        <f>+'Alimentazione CE Ricavi'!I159</f>
        <v>71778</v>
      </c>
      <c r="G118" s="65" t="e">
        <f>+'Alimentazione CE Ricavi'!#REF!</f>
        <v>#REF!</v>
      </c>
      <c r="H118" s="54"/>
      <c r="I118" s="66"/>
      <c r="J118" s="66"/>
      <c r="L118" s="62"/>
      <c r="N118" s="66"/>
    </row>
    <row r="119" spans="1:14" s="72" customFormat="1" ht="26.25" hidden="1" customHeight="1">
      <c r="A119" s="171" t="s">
        <v>1546</v>
      </c>
      <c r="B119" s="70" t="s">
        <v>361</v>
      </c>
      <c r="C119" s="71" t="s">
        <v>1626</v>
      </c>
      <c r="D119" s="65">
        <f>+'Alimentazione CE Ricavi'!H160</f>
        <v>104178</v>
      </c>
      <c r="E119" s="65" t="e">
        <f>+'Alimentazione CE Ricavi'!#REF!</f>
        <v>#REF!</v>
      </c>
      <c r="F119" s="65">
        <f>+'Alimentazione CE Ricavi'!I160</f>
        <v>117072</v>
      </c>
      <c r="G119" s="65" t="e">
        <f>+'Alimentazione CE Ricavi'!#REF!</f>
        <v>#REF!</v>
      </c>
      <c r="H119" s="54"/>
      <c r="I119" s="66"/>
      <c r="J119" s="66"/>
      <c r="L119" s="62"/>
      <c r="N119" s="66"/>
    </row>
    <row r="120" spans="1:14" s="72" customFormat="1" ht="15.75" hidden="1" customHeight="1">
      <c r="A120" s="171"/>
      <c r="B120" s="70" t="s">
        <v>363</v>
      </c>
      <c r="C120" s="71" t="s">
        <v>1627</v>
      </c>
      <c r="D120" s="65">
        <f>+'Alimentazione CE Ricavi'!H161</f>
        <v>10580</v>
      </c>
      <c r="E120" s="65" t="e">
        <f>+'Alimentazione CE Ricavi'!#REF!</f>
        <v>#REF!</v>
      </c>
      <c r="F120" s="65">
        <f>+'Alimentazione CE Ricavi'!I161</f>
        <v>11288</v>
      </c>
      <c r="G120" s="65" t="e">
        <f>+'Alimentazione CE Ricavi'!#REF!</f>
        <v>#REF!</v>
      </c>
      <c r="H120" s="54"/>
      <c r="I120" s="66"/>
      <c r="J120" s="66"/>
      <c r="L120" s="62"/>
      <c r="N120" s="66"/>
    </row>
    <row r="121" spans="1:14" s="72" customFormat="1" ht="15.75" hidden="1" customHeight="1">
      <c r="A121" s="171" t="s">
        <v>1546</v>
      </c>
      <c r="B121" s="70" t="s">
        <v>365</v>
      </c>
      <c r="C121" s="71" t="s">
        <v>1628</v>
      </c>
      <c r="D121" s="65">
        <f>+'Alimentazione CE Ricavi'!H162</f>
        <v>0</v>
      </c>
      <c r="E121" s="65" t="e">
        <f>+'Alimentazione CE Ricavi'!#REF!</f>
        <v>#REF!</v>
      </c>
      <c r="F121" s="65">
        <f>+'Alimentazione CE Ricavi'!I162</f>
        <v>0</v>
      </c>
      <c r="G121" s="65" t="e">
        <f>+'Alimentazione CE Ricavi'!#REF!</f>
        <v>#REF!</v>
      </c>
      <c r="H121" s="54"/>
      <c r="I121" s="66"/>
      <c r="J121" s="66"/>
      <c r="L121" s="62"/>
      <c r="N121" s="66"/>
    </row>
    <row r="122" spans="1:14" s="72" customFormat="1" ht="15.75" hidden="1" customHeight="1">
      <c r="A122" s="175"/>
      <c r="B122" s="111" t="s">
        <v>1629</v>
      </c>
      <c r="C122" s="112" t="s">
        <v>1630</v>
      </c>
      <c r="D122" s="113">
        <f>+D123+D124+D127+D132+D136</f>
        <v>1962007</v>
      </c>
      <c r="E122" s="113" t="e">
        <f>+E123+E124+E127+E132+E136</f>
        <v>#REF!</v>
      </c>
      <c r="F122" s="113">
        <f>+F123+F124+F127+F132+F136</f>
        <v>1105905</v>
      </c>
      <c r="G122" s="113" t="e">
        <f>+G123+G124+G127+G132+G136</f>
        <v>#REF!</v>
      </c>
      <c r="H122" s="54"/>
      <c r="I122" s="66"/>
      <c r="J122" s="66"/>
      <c r="L122" s="62"/>
      <c r="N122" s="66"/>
    </row>
    <row r="123" spans="1:14" s="72" customFormat="1" ht="15.75" hidden="1" customHeight="1">
      <c r="A123" s="175"/>
      <c r="B123" s="67" t="s">
        <v>368</v>
      </c>
      <c r="C123" s="68" t="s">
        <v>1631</v>
      </c>
      <c r="D123" s="65">
        <f>+'Alimentazione CE Ricavi'!H164</f>
        <v>0</v>
      </c>
      <c r="E123" s="65" t="e">
        <f>+'Alimentazione CE Ricavi'!#REF!</f>
        <v>#REF!</v>
      </c>
      <c r="F123" s="65">
        <f>+'Alimentazione CE Ricavi'!I164</f>
        <v>59987</v>
      </c>
      <c r="G123" s="65" t="e">
        <f>+'Alimentazione CE Ricavi'!#REF!</f>
        <v>#REF!</v>
      </c>
      <c r="H123" s="54"/>
      <c r="I123" s="66"/>
      <c r="J123" s="66"/>
      <c r="L123" s="62"/>
      <c r="N123" s="66"/>
    </row>
    <row r="124" spans="1:14" s="72" customFormat="1" ht="15.75" hidden="1" customHeight="1">
      <c r="A124" s="176"/>
      <c r="B124" s="106" t="s">
        <v>1632</v>
      </c>
      <c r="C124" s="107" t="s">
        <v>1633</v>
      </c>
      <c r="D124" s="105">
        <f>+D125+D126</f>
        <v>0</v>
      </c>
      <c r="E124" s="105" t="e">
        <f>+E125+E126</f>
        <v>#REF!</v>
      </c>
      <c r="F124" s="105">
        <f>+F125+F126</f>
        <v>0</v>
      </c>
      <c r="G124" s="105" t="e">
        <f>+G125+G126</f>
        <v>#REF!</v>
      </c>
      <c r="H124" s="123" t="s">
        <v>2114</v>
      </c>
      <c r="I124" s="66"/>
      <c r="J124" s="66"/>
      <c r="L124" s="62"/>
      <c r="N124" s="66"/>
    </row>
    <row r="125" spans="1:14" s="72" customFormat="1" ht="15.75" hidden="1" customHeight="1">
      <c r="A125" s="176"/>
      <c r="B125" s="70" t="s">
        <v>371</v>
      </c>
      <c r="C125" s="71" t="s">
        <v>1634</v>
      </c>
      <c r="D125" s="65">
        <f>+'Alimentazione CE Ricavi'!H166</f>
        <v>0</v>
      </c>
      <c r="E125" s="65" t="e">
        <f>+'Alimentazione CE Ricavi'!#REF!</f>
        <v>#REF!</v>
      </c>
      <c r="F125" s="65">
        <f>+'Alimentazione CE Ricavi'!I166</f>
        <v>0</v>
      </c>
      <c r="G125" s="65" t="e">
        <f>+'Alimentazione CE Ricavi'!#REF!</f>
        <v>#REF!</v>
      </c>
      <c r="H125" s="54"/>
      <c r="I125" s="66"/>
      <c r="J125" s="66"/>
      <c r="L125" s="62"/>
      <c r="N125" s="66"/>
    </row>
    <row r="126" spans="1:14" s="72" customFormat="1" ht="15.75" hidden="1" customHeight="1">
      <c r="A126" s="176"/>
      <c r="B126" s="70" t="s">
        <v>373</v>
      </c>
      <c r="C126" s="71" t="s">
        <v>1635</v>
      </c>
      <c r="D126" s="65">
        <f>+'Alimentazione CE Ricavi'!H167</f>
        <v>0</v>
      </c>
      <c r="E126" s="65" t="e">
        <f>+'Alimentazione CE Ricavi'!#REF!</f>
        <v>#REF!</v>
      </c>
      <c r="F126" s="65">
        <f>+'Alimentazione CE Ricavi'!I167</f>
        <v>0</v>
      </c>
      <c r="G126" s="65" t="e">
        <f>+'Alimentazione CE Ricavi'!#REF!</f>
        <v>#REF!</v>
      </c>
      <c r="H126" s="54"/>
      <c r="I126" s="66"/>
      <c r="J126" s="66"/>
      <c r="L126" s="62"/>
      <c r="N126" s="66"/>
    </row>
    <row r="127" spans="1:14" s="72" customFormat="1" ht="15.75" hidden="1" customHeight="1">
      <c r="A127" s="174" t="s">
        <v>1546</v>
      </c>
      <c r="B127" s="106" t="s">
        <v>1636</v>
      </c>
      <c r="C127" s="107" t="s">
        <v>1637</v>
      </c>
      <c r="D127" s="105">
        <f>+D128+D129+D130+D131</f>
        <v>385785</v>
      </c>
      <c r="E127" s="105" t="e">
        <f>+E128+E129+E130+E131</f>
        <v>#REF!</v>
      </c>
      <c r="F127" s="105">
        <f>+F128+F129+F130+F131</f>
        <v>519992</v>
      </c>
      <c r="G127" s="105" t="e">
        <f>+G128+G129+G130+G131</f>
        <v>#REF!</v>
      </c>
      <c r="H127" s="123" t="s">
        <v>2114</v>
      </c>
      <c r="I127" s="66"/>
      <c r="J127" s="66"/>
      <c r="L127" s="62"/>
      <c r="N127" s="66"/>
    </row>
    <row r="128" spans="1:14" s="72" customFormat="1" ht="26.25" hidden="1" customHeight="1">
      <c r="A128" s="171" t="s">
        <v>1546</v>
      </c>
      <c r="B128" s="70" t="s">
        <v>376</v>
      </c>
      <c r="C128" s="71" t="s">
        <v>1638</v>
      </c>
      <c r="D128" s="65">
        <f>+'Alimentazione CE Ricavi'!H169</f>
        <v>0</v>
      </c>
      <c r="E128" s="65" t="e">
        <f>+'Alimentazione CE Ricavi'!#REF!</f>
        <v>#REF!</v>
      </c>
      <c r="F128" s="65">
        <f>+'Alimentazione CE Ricavi'!I169</f>
        <v>0</v>
      </c>
      <c r="G128" s="65" t="e">
        <f>+'Alimentazione CE Ricavi'!#REF!</f>
        <v>#REF!</v>
      </c>
      <c r="H128" s="54"/>
      <c r="I128" s="66"/>
      <c r="J128" s="66"/>
      <c r="L128" s="62"/>
      <c r="N128" s="66"/>
    </row>
    <row r="129" spans="1:14" s="72" customFormat="1" ht="15.75" hidden="1" customHeight="1">
      <c r="A129" s="171" t="s">
        <v>1546</v>
      </c>
      <c r="B129" s="70" t="s">
        <v>378</v>
      </c>
      <c r="C129" s="71" t="s">
        <v>1639</v>
      </c>
      <c r="D129" s="65">
        <f>+'Alimentazione CE Ricavi'!H170</f>
        <v>82</v>
      </c>
      <c r="E129" s="65" t="e">
        <f>+'Alimentazione CE Ricavi'!#REF!</f>
        <v>#REF!</v>
      </c>
      <c r="F129" s="65">
        <f>+'Alimentazione CE Ricavi'!I170</f>
        <v>3800</v>
      </c>
      <c r="G129" s="65" t="e">
        <f>+'Alimentazione CE Ricavi'!#REF!</f>
        <v>#REF!</v>
      </c>
      <c r="H129" s="54"/>
      <c r="I129" s="66"/>
      <c r="J129" s="66"/>
      <c r="L129" s="62"/>
      <c r="N129" s="66"/>
    </row>
    <row r="130" spans="1:14" s="72" customFormat="1" ht="15.75" hidden="1" customHeight="1">
      <c r="A130" s="171" t="s">
        <v>1546</v>
      </c>
      <c r="B130" s="70" t="s">
        <v>380</v>
      </c>
      <c r="C130" s="71" t="s">
        <v>1640</v>
      </c>
      <c r="D130" s="65">
        <f>+'Alimentazione CE Ricavi'!H172+'Alimentazione CE Ricavi'!H173+'Alimentazione CE Ricavi'!H174</f>
        <v>385703</v>
      </c>
      <c r="E130" s="65" t="e">
        <f>+'Alimentazione CE Ricavi'!#REF!+'Alimentazione CE Ricavi'!#REF!+'Alimentazione CE Ricavi'!#REF!</f>
        <v>#REF!</v>
      </c>
      <c r="F130" s="65">
        <f>+'Alimentazione CE Ricavi'!I172+'Alimentazione CE Ricavi'!I173+'Alimentazione CE Ricavi'!I174</f>
        <v>516192</v>
      </c>
      <c r="G130" s="65" t="e">
        <f>+'Alimentazione CE Ricavi'!#REF!+'Alimentazione CE Ricavi'!#REF!+'Alimentazione CE Ricavi'!#REF!</f>
        <v>#REF!</v>
      </c>
      <c r="H130" s="54"/>
      <c r="I130" s="66"/>
      <c r="J130" s="66"/>
      <c r="L130" s="62"/>
      <c r="N130" s="66"/>
    </row>
    <row r="131" spans="1:14" s="79" customFormat="1" ht="15.75" hidden="1" customHeight="1">
      <c r="A131" s="171" t="s">
        <v>1546</v>
      </c>
      <c r="B131" s="70" t="s">
        <v>384</v>
      </c>
      <c r="C131" s="71" t="s">
        <v>1641</v>
      </c>
      <c r="D131" s="65">
        <f>+'Alimentazione CE Ricavi'!H175</f>
        <v>0</v>
      </c>
      <c r="E131" s="65" t="e">
        <f>+'Alimentazione CE Ricavi'!#REF!</f>
        <v>#REF!</v>
      </c>
      <c r="F131" s="65">
        <f>+'Alimentazione CE Ricavi'!I175</f>
        <v>0</v>
      </c>
      <c r="G131" s="65" t="e">
        <f>+'Alimentazione CE Ricavi'!#REF!</f>
        <v>#REF!</v>
      </c>
      <c r="H131" s="54"/>
      <c r="I131" s="66"/>
      <c r="J131" s="66"/>
      <c r="L131" s="62"/>
      <c r="N131" s="66"/>
    </row>
    <row r="132" spans="1:14" s="72" customFormat="1" ht="15.75" hidden="1" customHeight="1">
      <c r="A132" s="171"/>
      <c r="B132" s="106" t="s">
        <v>386</v>
      </c>
      <c r="C132" s="107" t="s">
        <v>1642</v>
      </c>
      <c r="D132" s="105">
        <f>+D133+D134+D135</f>
        <v>212595</v>
      </c>
      <c r="E132" s="105" t="e">
        <f>+E133+E134+E135</f>
        <v>#REF!</v>
      </c>
      <c r="F132" s="105">
        <f>+F133+F134+F135</f>
        <v>354417</v>
      </c>
      <c r="G132" s="105" t="e">
        <f>+G133+G134+G135</f>
        <v>#REF!</v>
      </c>
      <c r="H132" s="123" t="s">
        <v>2114</v>
      </c>
      <c r="I132" s="66"/>
      <c r="J132" s="66"/>
      <c r="L132" s="62"/>
      <c r="N132" s="66"/>
    </row>
    <row r="133" spans="1:14" s="72" customFormat="1" ht="26.25" hidden="1" customHeight="1">
      <c r="A133" s="171"/>
      <c r="B133" s="70" t="s">
        <v>388</v>
      </c>
      <c r="C133" s="71" t="s">
        <v>1643</v>
      </c>
      <c r="D133" s="65">
        <f>+'Alimentazione CE Ricavi'!H177</f>
        <v>43110</v>
      </c>
      <c r="E133" s="65" t="e">
        <f>+'Alimentazione CE Ricavi'!#REF!</f>
        <v>#REF!</v>
      </c>
      <c r="F133" s="65">
        <f>+'Alimentazione CE Ricavi'!I177</f>
        <v>35551</v>
      </c>
      <c r="G133" s="65" t="e">
        <f>+'Alimentazione CE Ricavi'!#REF!</f>
        <v>#REF!</v>
      </c>
      <c r="H133" s="54"/>
      <c r="I133" s="66"/>
      <c r="J133" s="66"/>
      <c r="L133" s="62"/>
      <c r="N133" s="66"/>
    </row>
    <row r="134" spans="1:14" s="72" customFormat="1" ht="15.75" hidden="1" customHeight="1">
      <c r="A134" s="171"/>
      <c r="B134" s="70" t="s">
        <v>390</v>
      </c>
      <c r="C134" s="71" t="s">
        <v>1644</v>
      </c>
      <c r="D134" s="65">
        <f>+'Alimentazione CE Ricavi'!H178</f>
        <v>28162</v>
      </c>
      <c r="E134" s="65" t="e">
        <f>+'Alimentazione CE Ricavi'!#REF!</f>
        <v>#REF!</v>
      </c>
      <c r="F134" s="65">
        <f>+'Alimentazione CE Ricavi'!I178</f>
        <v>145200</v>
      </c>
      <c r="G134" s="65" t="e">
        <f>+'Alimentazione CE Ricavi'!#REF!</f>
        <v>#REF!</v>
      </c>
      <c r="H134" s="54"/>
      <c r="I134" s="66"/>
      <c r="J134" s="66"/>
      <c r="L134" s="62"/>
      <c r="N134" s="66"/>
    </row>
    <row r="135" spans="1:14" s="72" customFormat="1" ht="15.75" hidden="1" customHeight="1">
      <c r="A135" s="171"/>
      <c r="B135" s="70" t="s">
        <v>392</v>
      </c>
      <c r="C135" s="71" t="s">
        <v>1645</v>
      </c>
      <c r="D135" s="65">
        <f>+ROUND(SUM('Alimentazione CE Ricavi'!H180:H185),2)</f>
        <v>141323</v>
      </c>
      <c r="E135" s="65" t="e">
        <f>+ROUND(SUM('Alimentazione CE Ricavi'!#REF!),2)</f>
        <v>#REF!</v>
      </c>
      <c r="F135" s="65">
        <f>+ROUND(SUM('Alimentazione CE Ricavi'!I180:I185),2)</f>
        <v>173666</v>
      </c>
      <c r="G135" s="65" t="e">
        <f>+ROUND(SUM('Alimentazione CE Ricavi'!#REF!),2)</f>
        <v>#REF!</v>
      </c>
      <c r="H135" s="54"/>
      <c r="I135" s="66"/>
      <c r="J135" s="66"/>
      <c r="L135" s="62"/>
      <c r="N135" s="66"/>
    </row>
    <row r="136" spans="1:14" s="72" customFormat="1" ht="15.75" hidden="1" customHeight="1">
      <c r="A136" s="171"/>
      <c r="B136" s="106" t="s">
        <v>399</v>
      </c>
      <c r="C136" s="107" t="s">
        <v>1646</v>
      </c>
      <c r="D136" s="105">
        <f>+D137+D141+D142</f>
        <v>1363627</v>
      </c>
      <c r="E136" s="105" t="e">
        <f>+E137+E141+E142</f>
        <v>#REF!</v>
      </c>
      <c r="F136" s="105">
        <f>+F137+F141+F142</f>
        <v>171509</v>
      </c>
      <c r="G136" s="105" t="e">
        <f>+G137+G141+G142</f>
        <v>#REF!</v>
      </c>
      <c r="H136" s="123" t="s">
        <v>2114</v>
      </c>
      <c r="I136" s="66"/>
      <c r="J136" s="66"/>
      <c r="L136" s="62"/>
      <c r="N136" s="66"/>
    </row>
    <row r="137" spans="1:14" s="72" customFormat="1" ht="15.75" hidden="1" customHeight="1">
      <c r="A137" s="171"/>
      <c r="B137" s="124" t="s">
        <v>401</v>
      </c>
      <c r="C137" s="125" t="s">
        <v>1647</v>
      </c>
      <c r="D137" s="126">
        <f>+D138+D139+D140</f>
        <v>1231387</v>
      </c>
      <c r="E137" s="126" t="e">
        <f>+E138+E139+E140</f>
        <v>#REF!</v>
      </c>
      <c r="F137" s="126">
        <f>+F138+F139+F140</f>
        <v>0</v>
      </c>
      <c r="G137" s="126" t="e">
        <f>+G138+G139+G140</f>
        <v>#REF!</v>
      </c>
      <c r="H137" s="123" t="s">
        <v>2114</v>
      </c>
      <c r="I137" s="66"/>
      <c r="J137" s="66"/>
      <c r="L137" s="62"/>
      <c r="N137" s="66"/>
    </row>
    <row r="138" spans="1:14" s="72" customFormat="1" ht="15.75" hidden="1" customHeight="1">
      <c r="A138" s="171"/>
      <c r="B138" s="73" t="s">
        <v>403</v>
      </c>
      <c r="C138" s="74" t="s">
        <v>1648</v>
      </c>
      <c r="D138" s="65">
        <f>+'Alimentazione CE Ricavi'!H188</f>
        <v>62267</v>
      </c>
      <c r="E138" s="65" t="e">
        <f>+'Alimentazione CE Ricavi'!#REF!</f>
        <v>#REF!</v>
      </c>
      <c r="F138" s="65">
        <f>+'Alimentazione CE Ricavi'!I188</f>
        <v>0</v>
      </c>
      <c r="G138" s="65" t="e">
        <f>+'Alimentazione CE Ricavi'!#REF!</f>
        <v>#REF!</v>
      </c>
      <c r="H138" s="54"/>
      <c r="I138" s="66"/>
      <c r="J138" s="66"/>
      <c r="L138" s="62"/>
      <c r="N138" s="66"/>
    </row>
    <row r="139" spans="1:14" s="72" customFormat="1" ht="15.75" hidden="1" customHeight="1">
      <c r="A139" s="171"/>
      <c r="B139" s="73" t="s">
        <v>405</v>
      </c>
      <c r="C139" s="74" t="s">
        <v>1649</v>
      </c>
      <c r="D139" s="65">
        <f>+'Alimentazione CE Ricavi'!H189</f>
        <v>1169120</v>
      </c>
      <c r="E139" s="65" t="e">
        <f>+'Alimentazione CE Ricavi'!#REF!</f>
        <v>#REF!</v>
      </c>
      <c r="F139" s="65">
        <f>+'Alimentazione CE Ricavi'!I189</f>
        <v>0</v>
      </c>
      <c r="G139" s="65" t="e">
        <f>+'Alimentazione CE Ricavi'!#REF!</f>
        <v>#REF!</v>
      </c>
      <c r="H139" s="54"/>
      <c r="I139" s="66"/>
      <c r="J139" s="66"/>
      <c r="L139" s="62"/>
      <c r="N139" s="66"/>
    </row>
    <row r="140" spans="1:14" s="72" customFormat="1" ht="15.75" hidden="1" customHeight="1">
      <c r="A140" s="171"/>
      <c r="B140" s="73" t="s">
        <v>407</v>
      </c>
      <c r="C140" s="74" t="s">
        <v>1650</v>
      </c>
      <c r="D140" s="65">
        <f>+'Alimentazione CE Ricavi'!H190</f>
        <v>0</v>
      </c>
      <c r="E140" s="65" t="e">
        <f>+'Alimentazione CE Ricavi'!#REF!</f>
        <v>#REF!</v>
      </c>
      <c r="F140" s="65">
        <f>+'Alimentazione CE Ricavi'!I190</f>
        <v>0</v>
      </c>
      <c r="G140" s="65" t="e">
        <f>+'Alimentazione CE Ricavi'!#REF!</f>
        <v>#REF!</v>
      </c>
      <c r="H140" s="54"/>
      <c r="I140" s="66"/>
      <c r="J140" s="66"/>
      <c r="L140" s="62"/>
      <c r="N140" s="66"/>
    </row>
    <row r="141" spans="1:14" s="55" customFormat="1" ht="15.75" hidden="1" customHeight="1">
      <c r="A141" s="173"/>
      <c r="B141" s="70" t="s">
        <v>409</v>
      </c>
      <c r="C141" s="71" t="s">
        <v>1651</v>
      </c>
      <c r="D141" s="65">
        <f>+'Alimentazione CE Ricavi'!H191</f>
        <v>0</v>
      </c>
      <c r="E141" s="65" t="e">
        <f>+'Alimentazione CE Ricavi'!#REF!</f>
        <v>#REF!</v>
      </c>
      <c r="F141" s="65">
        <f>+'Alimentazione CE Ricavi'!I191</f>
        <v>0</v>
      </c>
      <c r="G141" s="65" t="e">
        <f>+'Alimentazione CE Ricavi'!#REF!</f>
        <v>#REF!</v>
      </c>
      <c r="H141" s="54"/>
      <c r="I141" s="66"/>
      <c r="J141" s="66"/>
      <c r="L141" s="62"/>
      <c r="N141" s="66"/>
    </row>
    <row r="142" spans="1:14" s="55" customFormat="1" ht="15.75" hidden="1" customHeight="1">
      <c r="A142" s="173"/>
      <c r="B142" s="70" t="s">
        <v>411</v>
      </c>
      <c r="C142" s="71" t="s">
        <v>1652</v>
      </c>
      <c r="D142" s="65">
        <f>+ROUND(SUM('Alimentazione CE Ricavi'!H193:H205),2)</f>
        <v>132240</v>
      </c>
      <c r="E142" s="65" t="e">
        <f>+ROUND(SUM('Alimentazione CE Ricavi'!#REF!),2)</f>
        <v>#REF!</v>
      </c>
      <c r="F142" s="65">
        <f>+ROUND(SUM('Alimentazione CE Ricavi'!I193:I205),2)</f>
        <v>171509</v>
      </c>
      <c r="G142" s="65" t="e">
        <f>+ROUND(SUM('Alimentazione CE Ricavi'!#REF!),2)</f>
        <v>#REF!</v>
      </c>
      <c r="H142" s="54"/>
      <c r="I142" s="66"/>
      <c r="J142" s="66"/>
      <c r="L142" s="62"/>
      <c r="N142" s="66"/>
    </row>
    <row r="143" spans="1:14" s="55" customFormat="1" ht="15.75" hidden="1" customHeight="1">
      <c r="A143" s="173"/>
      <c r="B143" s="111" t="s">
        <v>425</v>
      </c>
      <c r="C143" s="112" t="s">
        <v>1653</v>
      </c>
      <c r="D143" s="113">
        <f>+D144+D145+D146</f>
        <v>1877992</v>
      </c>
      <c r="E143" s="113" t="e">
        <f>+E144+E145+E146</f>
        <v>#REF!</v>
      </c>
      <c r="F143" s="113">
        <f>+F144+F145+F146</f>
        <v>1770213</v>
      </c>
      <c r="G143" s="113" t="e">
        <f>+G144+G145+G146</f>
        <v>#REF!</v>
      </c>
      <c r="H143" s="123" t="s">
        <v>2114</v>
      </c>
      <c r="I143" s="66"/>
      <c r="J143" s="66"/>
      <c r="L143" s="62"/>
      <c r="N143" s="66"/>
    </row>
    <row r="144" spans="1:14" s="72" customFormat="1" ht="26.25" hidden="1" customHeight="1">
      <c r="A144" s="171"/>
      <c r="B144" s="70" t="s">
        <v>426</v>
      </c>
      <c r="C144" s="68" t="s">
        <v>1654</v>
      </c>
      <c r="D144" s="65">
        <f>+'Alimentazione CE Ricavi'!H207</f>
        <v>1865874</v>
      </c>
      <c r="E144" s="65" t="e">
        <f>+'Alimentazione CE Ricavi'!#REF!</f>
        <v>#REF!</v>
      </c>
      <c r="F144" s="65">
        <f>+'Alimentazione CE Ricavi'!I207</f>
        <v>1763177</v>
      </c>
      <c r="G144" s="65" t="e">
        <f>+'Alimentazione CE Ricavi'!#REF!</f>
        <v>#REF!</v>
      </c>
      <c r="H144" s="54"/>
      <c r="I144" s="66"/>
      <c r="J144" s="66"/>
      <c r="L144" s="62"/>
      <c r="N144" s="66"/>
    </row>
    <row r="145" spans="1:14" s="72" customFormat="1" ht="26.25" hidden="1" customHeight="1">
      <c r="A145" s="171"/>
      <c r="B145" s="70" t="s">
        <v>428</v>
      </c>
      <c r="C145" s="68" t="s">
        <v>1655</v>
      </c>
      <c r="D145" s="65">
        <f>+'Alimentazione CE Ricavi'!H208</f>
        <v>12118</v>
      </c>
      <c r="E145" s="65" t="e">
        <f>+'Alimentazione CE Ricavi'!#REF!</f>
        <v>#REF!</v>
      </c>
      <c r="F145" s="65">
        <f>+'Alimentazione CE Ricavi'!I208</f>
        <v>7036</v>
      </c>
      <c r="G145" s="65" t="e">
        <f>+'Alimentazione CE Ricavi'!#REF!</f>
        <v>#REF!</v>
      </c>
      <c r="H145" s="54"/>
      <c r="I145" s="66"/>
      <c r="J145" s="66"/>
      <c r="L145" s="62"/>
      <c r="N145" s="66"/>
    </row>
    <row r="146" spans="1:14" s="72" customFormat="1" ht="15.75" hidden="1" customHeight="1">
      <c r="A146" s="171"/>
      <c r="B146" s="67" t="s">
        <v>430</v>
      </c>
      <c r="C146" s="68" t="s">
        <v>1656</v>
      </c>
      <c r="D146" s="65">
        <f>+'Alimentazione CE Ricavi'!H209</f>
        <v>0</v>
      </c>
      <c r="E146" s="65" t="e">
        <f>+'Alimentazione CE Ricavi'!#REF!</f>
        <v>#REF!</v>
      </c>
      <c r="F146" s="65">
        <f>+'Alimentazione CE Ricavi'!I209</f>
        <v>0</v>
      </c>
      <c r="G146" s="65" t="e">
        <f>+'Alimentazione CE Ricavi'!#REF!</f>
        <v>#REF!</v>
      </c>
      <c r="H146" s="54"/>
      <c r="I146" s="66"/>
      <c r="J146" s="66"/>
      <c r="L146" s="62"/>
      <c r="N146" s="66"/>
    </row>
    <row r="147" spans="1:14" s="72" customFormat="1" ht="15.75" hidden="1" customHeight="1">
      <c r="A147" s="171"/>
      <c r="B147" s="111" t="s">
        <v>432</v>
      </c>
      <c r="C147" s="112" t="s">
        <v>1657</v>
      </c>
      <c r="D147" s="113">
        <f>+D148+D149+D150+D151+D152+D153</f>
        <v>1715773</v>
      </c>
      <c r="E147" s="113" t="e">
        <f>+E148+E149+E150+E151+E152+E153</f>
        <v>#REF!</v>
      </c>
      <c r="F147" s="113">
        <f>+F148+F149+F150+F151+F152+F153</f>
        <v>1805206</v>
      </c>
      <c r="G147" s="113" t="e">
        <f>+G148+G149+G150+G151+G152+G153</f>
        <v>#REF!</v>
      </c>
      <c r="H147" s="123" t="s">
        <v>2114</v>
      </c>
      <c r="I147" s="66"/>
      <c r="J147" s="66"/>
      <c r="L147" s="62"/>
      <c r="N147" s="66"/>
    </row>
    <row r="148" spans="1:14" s="72" customFormat="1" ht="15.75" hidden="1" customHeight="1">
      <c r="A148" s="171"/>
      <c r="B148" s="67" t="s">
        <v>434</v>
      </c>
      <c r="C148" s="68" t="s">
        <v>1658</v>
      </c>
      <c r="D148" s="65">
        <f>+'Alimentazione CE Ricavi'!H211</f>
        <v>308548</v>
      </c>
      <c r="E148" s="65" t="e">
        <f>+'Alimentazione CE Ricavi'!#REF!</f>
        <v>#REF!</v>
      </c>
      <c r="F148" s="65">
        <f>+'Alimentazione CE Ricavi'!I211</f>
        <v>416577</v>
      </c>
      <c r="G148" s="65" t="e">
        <f>+'Alimentazione CE Ricavi'!#REF!</f>
        <v>#REF!</v>
      </c>
      <c r="H148" s="54"/>
      <c r="I148" s="66"/>
      <c r="J148" s="66"/>
      <c r="L148" s="62"/>
      <c r="N148" s="66"/>
    </row>
    <row r="149" spans="1:14" s="72" customFormat="1" ht="15.75" hidden="1" customHeight="1">
      <c r="A149" s="171"/>
      <c r="B149" s="67" t="s">
        <v>436</v>
      </c>
      <c r="C149" s="68" t="s">
        <v>1659</v>
      </c>
      <c r="D149" s="65">
        <f>+'Alimentazione CE Ricavi'!H212</f>
        <v>688376</v>
      </c>
      <c r="E149" s="65" t="e">
        <f>+'Alimentazione CE Ricavi'!#REF!</f>
        <v>#REF!</v>
      </c>
      <c r="F149" s="65">
        <f>+'Alimentazione CE Ricavi'!I212</f>
        <v>644218</v>
      </c>
      <c r="G149" s="65" t="e">
        <f>+'Alimentazione CE Ricavi'!#REF!</f>
        <v>#REF!</v>
      </c>
      <c r="H149" s="54"/>
      <c r="I149" s="66"/>
      <c r="J149" s="66"/>
      <c r="L149" s="62"/>
      <c r="N149" s="66"/>
    </row>
    <row r="150" spans="1:14" s="72" customFormat="1" ht="15.75" hidden="1" customHeight="1">
      <c r="A150" s="171"/>
      <c r="B150" s="67" t="s">
        <v>438</v>
      </c>
      <c r="C150" s="68" t="s">
        <v>1660</v>
      </c>
      <c r="D150" s="65">
        <f>+'Alimentazione CE Ricavi'!H213</f>
        <v>0</v>
      </c>
      <c r="E150" s="65" t="e">
        <f>+'Alimentazione CE Ricavi'!#REF!</f>
        <v>#REF!</v>
      </c>
      <c r="F150" s="65">
        <f>+'Alimentazione CE Ricavi'!I213</f>
        <v>0</v>
      </c>
      <c r="G150" s="65" t="e">
        <f>+'Alimentazione CE Ricavi'!#REF!</f>
        <v>#REF!</v>
      </c>
      <c r="H150" s="54"/>
      <c r="I150" s="66"/>
      <c r="J150" s="66"/>
      <c r="L150" s="62"/>
      <c r="N150" s="66"/>
    </row>
    <row r="151" spans="1:14" s="72" customFormat="1" ht="15.75" hidden="1" customHeight="1">
      <c r="A151" s="171"/>
      <c r="B151" s="67" t="s">
        <v>440</v>
      </c>
      <c r="C151" s="68" t="s">
        <v>1661</v>
      </c>
      <c r="D151" s="65">
        <f>+'Alimentazione CE Ricavi'!H214</f>
        <v>0</v>
      </c>
      <c r="E151" s="65" t="e">
        <f>+'Alimentazione CE Ricavi'!#REF!</f>
        <v>#REF!</v>
      </c>
      <c r="F151" s="65">
        <f>+'Alimentazione CE Ricavi'!I214</f>
        <v>0</v>
      </c>
      <c r="G151" s="65" t="e">
        <f>+'Alimentazione CE Ricavi'!#REF!</f>
        <v>#REF!</v>
      </c>
      <c r="H151" s="54"/>
      <c r="I151" s="66"/>
      <c r="J151" s="66"/>
      <c r="L151" s="62"/>
      <c r="N151" s="66"/>
    </row>
    <row r="152" spans="1:14" s="72" customFormat="1" ht="26.25" hidden="1" customHeight="1">
      <c r="A152" s="171"/>
      <c r="B152" s="67" t="s">
        <v>442</v>
      </c>
      <c r="C152" s="68" t="s">
        <v>1662</v>
      </c>
      <c r="D152" s="65">
        <f>+'Alimentazione CE Ricavi'!H215</f>
        <v>0</v>
      </c>
      <c r="E152" s="65" t="e">
        <f>+'Alimentazione CE Ricavi'!#REF!</f>
        <v>#REF!</v>
      </c>
      <c r="F152" s="65">
        <f>+'Alimentazione CE Ricavi'!I215</f>
        <v>0</v>
      </c>
      <c r="G152" s="65" t="e">
        <f>+'Alimentazione CE Ricavi'!#REF!</f>
        <v>#REF!</v>
      </c>
      <c r="H152" s="54"/>
      <c r="I152" s="66"/>
      <c r="J152" s="66"/>
      <c r="L152" s="62"/>
      <c r="N152" s="66"/>
    </row>
    <row r="153" spans="1:14" s="72" customFormat="1" ht="15.75" hidden="1" customHeight="1">
      <c r="A153" s="171"/>
      <c r="B153" s="67" t="s">
        <v>444</v>
      </c>
      <c r="C153" s="68" t="s">
        <v>1663</v>
      </c>
      <c r="D153" s="65">
        <f>+'Alimentazione CE Ricavi'!H216</f>
        <v>718849</v>
      </c>
      <c r="E153" s="65" t="e">
        <f>+'Alimentazione CE Ricavi'!#REF!</f>
        <v>#REF!</v>
      </c>
      <c r="F153" s="65">
        <f>+'Alimentazione CE Ricavi'!I216</f>
        <v>744411</v>
      </c>
      <c r="G153" s="65" t="e">
        <f>+'Alimentazione CE Ricavi'!#REF!</f>
        <v>#REF!</v>
      </c>
      <c r="H153" s="54"/>
      <c r="I153" s="66"/>
      <c r="J153" s="66"/>
      <c r="L153" s="62"/>
      <c r="N153" s="66"/>
    </row>
    <row r="154" spans="1:14" s="72" customFormat="1" ht="15.75" hidden="1" customHeight="1">
      <c r="A154" s="171"/>
      <c r="B154" s="111" t="s">
        <v>445</v>
      </c>
      <c r="C154" s="112" t="s">
        <v>1664</v>
      </c>
      <c r="D154" s="113">
        <f>+'Alimentazione CE Ricavi'!H217</f>
        <v>0</v>
      </c>
      <c r="E154" s="113" t="e">
        <f>+'Alimentazione CE Ricavi'!#REF!</f>
        <v>#REF!</v>
      </c>
      <c r="F154" s="113">
        <f>+'Alimentazione CE Ricavi'!I217</f>
        <v>0</v>
      </c>
      <c r="G154" s="113" t="e">
        <f>+'Alimentazione CE Ricavi'!#REF!</f>
        <v>#REF!</v>
      </c>
      <c r="H154" s="54"/>
      <c r="I154" s="66"/>
      <c r="J154" s="66"/>
      <c r="L154" s="62"/>
      <c r="N154" s="66"/>
    </row>
    <row r="155" spans="1:14" s="72" customFormat="1" ht="15.75" hidden="1" customHeight="1">
      <c r="A155" s="171"/>
      <c r="B155" s="111" t="s">
        <v>446</v>
      </c>
      <c r="C155" s="112" t="s">
        <v>1665</v>
      </c>
      <c r="D155" s="113">
        <f>+D156+D157+D158</f>
        <v>219162</v>
      </c>
      <c r="E155" s="113" t="e">
        <f>+E156+E157+E158</f>
        <v>#REF!</v>
      </c>
      <c r="F155" s="113">
        <f>+F156+F157+F158</f>
        <v>165211</v>
      </c>
      <c r="G155" s="113" t="e">
        <f>+G156+G157+G158</f>
        <v>#REF!</v>
      </c>
      <c r="H155" s="123" t="s">
        <v>2114</v>
      </c>
      <c r="I155" s="66"/>
      <c r="J155" s="66"/>
      <c r="L155" s="62"/>
      <c r="N155" s="66"/>
    </row>
    <row r="156" spans="1:14" s="72" customFormat="1" ht="15.75" hidden="1" customHeight="1">
      <c r="A156" s="171"/>
      <c r="B156" s="67" t="s">
        <v>448</v>
      </c>
      <c r="C156" s="68" t="s">
        <v>1666</v>
      </c>
      <c r="D156" s="65">
        <f>+'Alimentazione CE Ricavi'!H220+'Alimentazione CE Ricavi'!H221+'Alimentazione CE Ricavi'!H222</f>
        <v>0</v>
      </c>
      <c r="E156" s="65" t="e">
        <f>+'Alimentazione CE Ricavi'!#REF!+'Alimentazione CE Ricavi'!#REF!+'Alimentazione CE Ricavi'!#REF!</f>
        <v>#REF!</v>
      </c>
      <c r="F156" s="65">
        <f>+'Alimentazione CE Ricavi'!I220+'Alimentazione CE Ricavi'!I221+'Alimentazione CE Ricavi'!I222</f>
        <v>0</v>
      </c>
      <c r="G156" s="65" t="e">
        <f>+'Alimentazione CE Ricavi'!#REF!+'Alimentazione CE Ricavi'!#REF!+'Alimentazione CE Ricavi'!#REF!</f>
        <v>#REF!</v>
      </c>
      <c r="H156" s="54"/>
      <c r="I156" s="66"/>
      <c r="J156" s="66"/>
      <c r="L156" s="62"/>
      <c r="N156" s="66"/>
    </row>
    <row r="157" spans="1:14" s="72" customFormat="1" ht="15.75" hidden="1" customHeight="1">
      <c r="A157" s="171"/>
      <c r="B157" s="67" t="s">
        <v>453</v>
      </c>
      <c r="C157" s="68" t="s">
        <v>1667</v>
      </c>
      <c r="D157" s="65">
        <f>+'Alimentazione CE Ricavi'!H224+'Alimentazione CE Ricavi'!H225+'Alimentazione CE Ricavi'!H226</f>
        <v>19240</v>
      </c>
      <c r="E157" s="65" t="e">
        <f>+'Alimentazione CE Ricavi'!#REF!+'Alimentazione CE Ricavi'!#REF!+'Alimentazione CE Ricavi'!#REF!</f>
        <v>#REF!</v>
      </c>
      <c r="F157" s="65">
        <f>+'Alimentazione CE Ricavi'!I224+'Alimentazione CE Ricavi'!I225+'Alimentazione CE Ricavi'!I226</f>
        <v>20073</v>
      </c>
      <c r="G157" s="65" t="e">
        <f>+'Alimentazione CE Ricavi'!#REF!+'Alimentazione CE Ricavi'!#REF!+'Alimentazione CE Ricavi'!#REF!</f>
        <v>#REF!</v>
      </c>
      <c r="H157" s="54"/>
      <c r="I157" s="66"/>
      <c r="J157" s="66"/>
      <c r="L157" s="62"/>
      <c r="N157" s="66"/>
    </row>
    <row r="158" spans="1:14" s="72" customFormat="1" ht="15.75" hidden="1" customHeight="1">
      <c r="A158" s="171"/>
      <c r="B158" s="67" t="s">
        <v>458</v>
      </c>
      <c r="C158" s="68" t="s">
        <v>1668</v>
      </c>
      <c r="D158" s="65">
        <f>+'Alimentazione CE Ricavi'!H228+'Alimentazione CE Ricavi'!H229+'Alimentazione CE Ricavi'!H230</f>
        <v>199922</v>
      </c>
      <c r="E158" s="65" t="e">
        <f>+'Alimentazione CE Ricavi'!#REF!+'Alimentazione CE Ricavi'!#REF!+'Alimentazione CE Ricavi'!#REF!</f>
        <v>#REF!</v>
      </c>
      <c r="F158" s="65">
        <f>+'Alimentazione CE Ricavi'!I228+'Alimentazione CE Ricavi'!I229+'Alimentazione CE Ricavi'!I230</f>
        <v>145138</v>
      </c>
      <c r="G158" s="65" t="e">
        <f>+'Alimentazione CE Ricavi'!#REF!+'Alimentazione CE Ricavi'!#REF!+'Alimentazione CE Ricavi'!#REF!</f>
        <v>#REF!</v>
      </c>
      <c r="H158" s="54"/>
      <c r="I158" s="66"/>
      <c r="J158" s="66"/>
      <c r="L158" s="62"/>
      <c r="N158" s="66"/>
    </row>
    <row r="159" spans="1:14" s="72" customFormat="1" ht="15.75" hidden="1" customHeight="1">
      <c r="A159" s="171"/>
      <c r="B159" s="114" t="s">
        <v>1669</v>
      </c>
      <c r="C159" s="115" t="s">
        <v>1670</v>
      </c>
      <c r="D159" s="116">
        <f>+D155+D154+D147+D143+D122+D67+D61+D58+D27</f>
        <v>76303259</v>
      </c>
      <c r="E159" s="116" t="e">
        <f>+E155+E154+E147+E143+E122+E67+E61+E58+E27</f>
        <v>#REF!</v>
      </c>
      <c r="F159" s="116">
        <f>+F155+F154+F147+F143+F122+F67+F61+F58+F27</f>
        <v>76017685</v>
      </c>
      <c r="G159" s="116" t="e">
        <f>+G155+G154+G147+G143+G122+G67+G61+G58+G27</f>
        <v>#REF!</v>
      </c>
      <c r="H159" s="123" t="s">
        <v>2114</v>
      </c>
      <c r="I159" s="66"/>
      <c r="J159" s="66"/>
      <c r="L159" s="62"/>
      <c r="N159" s="66"/>
    </row>
    <row r="160" spans="1:14" s="72" customFormat="1" ht="15.75" hidden="1" customHeight="1">
      <c r="A160" s="171"/>
      <c r="B160" s="128"/>
      <c r="C160" s="131" t="s">
        <v>1671</v>
      </c>
      <c r="D160" s="130"/>
      <c r="E160" s="130"/>
      <c r="F160" s="130"/>
      <c r="G160" s="130"/>
      <c r="H160" s="54"/>
      <c r="I160" s="66"/>
      <c r="J160" s="66"/>
      <c r="L160" s="62"/>
      <c r="N160" s="66"/>
    </row>
    <row r="161" spans="1:14" s="72" customFormat="1" ht="15.75" hidden="1" customHeight="1">
      <c r="A161" s="171"/>
      <c r="B161" s="111" t="s">
        <v>539</v>
      </c>
      <c r="C161" s="112" t="s">
        <v>1672</v>
      </c>
      <c r="D161" s="113">
        <f>+D162+D193</f>
        <v>11099691</v>
      </c>
      <c r="E161" s="113" t="e">
        <f t="shared" ref="E161:F161" si="0">+E162+E193</f>
        <v>#REF!</v>
      </c>
      <c r="F161" s="113">
        <f t="shared" si="0"/>
        <v>12372711</v>
      </c>
      <c r="G161" s="113" t="e">
        <f>+G162+G193</f>
        <v>#REF!</v>
      </c>
      <c r="H161" s="123" t="s">
        <v>2114</v>
      </c>
      <c r="I161" s="66"/>
      <c r="J161" s="66"/>
      <c r="L161" s="62"/>
      <c r="N161" s="66"/>
    </row>
    <row r="162" spans="1:14" s="72" customFormat="1" ht="15.75" hidden="1" customHeight="1">
      <c r="A162" s="171"/>
      <c r="B162" s="106" t="s">
        <v>541</v>
      </c>
      <c r="C162" s="107" t="s">
        <v>1673</v>
      </c>
      <c r="D162" s="105">
        <f>+D163+D171+D175+D179+D180+D181+D182+D183+D184</f>
        <v>10705055</v>
      </c>
      <c r="E162" s="105" t="e">
        <f t="shared" ref="E162:F162" si="1">+E163+E171+E175+E179+E180+E181+E182+E183+E184</f>
        <v>#REF!</v>
      </c>
      <c r="F162" s="105">
        <f t="shared" si="1"/>
        <v>11928986</v>
      </c>
      <c r="G162" s="105" t="e">
        <f>+G163+G171+G175+G179+G180+G181+G182+G183+G184</f>
        <v>#REF!</v>
      </c>
      <c r="H162" s="123" t="s">
        <v>2114</v>
      </c>
      <c r="I162" s="66"/>
      <c r="J162" s="66"/>
      <c r="L162" s="62"/>
      <c r="N162" s="66"/>
    </row>
    <row r="163" spans="1:14" s="72" customFormat="1" ht="15.75" hidden="1" customHeight="1">
      <c r="A163" s="171"/>
      <c r="B163" s="117" t="s">
        <v>543</v>
      </c>
      <c r="C163" s="118" t="s">
        <v>1674</v>
      </c>
      <c r="D163" s="119">
        <f>SUM(D164:D167)</f>
        <v>955045</v>
      </c>
      <c r="E163" s="119" t="e">
        <f t="shared" ref="E163:F163" si="2">SUM(E164:E167)</f>
        <v>#REF!</v>
      </c>
      <c r="F163" s="119">
        <f t="shared" si="2"/>
        <v>4816475</v>
      </c>
      <c r="G163" s="119" t="e">
        <f>SUM(G164:G167)</f>
        <v>#REF!</v>
      </c>
      <c r="H163" s="123" t="s">
        <v>2114</v>
      </c>
      <c r="I163" s="66"/>
      <c r="J163" s="66"/>
      <c r="L163" s="62"/>
      <c r="N163" s="66"/>
    </row>
    <row r="164" spans="1:14" s="72" customFormat="1" ht="26.25" hidden="1" customHeight="1">
      <c r="A164" s="171"/>
      <c r="B164" s="70" t="s">
        <v>545</v>
      </c>
      <c r="C164" s="71" t="s">
        <v>1675</v>
      </c>
      <c r="D164" s="65">
        <f>+'Alimentazione CE Costi'!H6</f>
        <v>805917</v>
      </c>
      <c r="E164" s="65" t="e">
        <f>+'Alimentazione CE Costi'!#REF!</f>
        <v>#REF!</v>
      </c>
      <c r="F164" s="65">
        <f>+'Alimentazione CE Costi'!I6</f>
        <v>4671118</v>
      </c>
      <c r="G164" s="65" t="e">
        <f>+'Alimentazione CE Costi'!#REF!</f>
        <v>#REF!</v>
      </c>
      <c r="H164" s="54"/>
      <c r="L164" s="743"/>
    </row>
    <row r="165" spans="1:14" s="55" customFormat="1" ht="15.75" hidden="1" customHeight="1">
      <c r="A165" s="173"/>
      <c r="B165" s="73" t="s">
        <v>548</v>
      </c>
      <c r="C165" s="74" t="s">
        <v>1676</v>
      </c>
      <c r="D165" s="65">
        <f>+'Alimentazione CE Costi'!H7</f>
        <v>64731</v>
      </c>
      <c r="E165" s="65" t="e">
        <f>+'Alimentazione CE Costi'!#REF!</f>
        <v>#REF!</v>
      </c>
      <c r="F165" s="65">
        <f>+'Alimentazione CE Costi'!I7</f>
        <v>145357</v>
      </c>
      <c r="G165" s="65" t="e">
        <f>+'Alimentazione CE Costi'!#REF!</f>
        <v>#REF!</v>
      </c>
      <c r="H165" s="54"/>
      <c r="I165" s="66"/>
      <c r="J165" s="66"/>
      <c r="L165" s="62"/>
      <c r="N165" s="66"/>
    </row>
    <row r="166" spans="1:14" s="55" customFormat="1" ht="15.75" hidden="1" customHeight="1">
      <c r="A166" s="173"/>
      <c r="B166" s="73" t="s">
        <v>550</v>
      </c>
      <c r="C166" s="74" t="s">
        <v>1677</v>
      </c>
      <c r="D166" s="65">
        <f>+'Alimentazione CE Costi'!H8</f>
        <v>84397</v>
      </c>
      <c r="E166" s="65" t="e">
        <f>+'Alimentazione CE Costi'!#REF!</f>
        <v>#REF!</v>
      </c>
      <c r="F166" s="65">
        <f>+'Alimentazione CE Costi'!I8</f>
        <v>0</v>
      </c>
      <c r="G166" s="65" t="e">
        <f>+'Alimentazione CE Costi'!#REF!</f>
        <v>#REF!</v>
      </c>
      <c r="H166" s="54"/>
      <c r="I166" s="66"/>
      <c r="J166" s="66"/>
      <c r="L166" s="62"/>
      <c r="N166" s="66"/>
    </row>
    <row r="167" spans="1:14" s="55" customFormat="1" ht="15.75" hidden="1" customHeight="1">
      <c r="A167" s="171"/>
      <c r="B167" s="120" t="s">
        <v>552</v>
      </c>
      <c r="C167" s="121" t="s">
        <v>1678</v>
      </c>
      <c r="D167" s="122">
        <f>SUM(D168:D170)</f>
        <v>0</v>
      </c>
      <c r="E167" s="122" t="e">
        <f t="shared" ref="E167:F167" si="3">SUM(E168:E170)</f>
        <v>#REF!</v>
      </c>
      <c r="F167" s="122">
        <f t="shared" si="3"/>
        <v>0</v>
      </c>
      <c r="G167" s="122" t="e">
        <f>SUM(G168:G170)</f>
        <v>#REF!</v>
      </c>
      <c r="H167" s="123" t="s">
        <v>2114</v>
      </c>
      <c r="I167" s="66"/>
      <c r="J167" s="66"/>
      <c r="L167" s="62"/>
      <c r="N167" s="66"/>
    </row>
    <row r="168" spans="1:14" s="72" customFormat="1" ht="26.25" hidden="1" customHeight="1">
      <c r="A168" s="171" t="s">
        <v>1546</v>
      </c>
      <c r="B168" s="70" t="s">
        <v>554</v>
      </c>
      <c r="C168" s="71" t="s">
        <v>1679</v>
      </c>
      <c r="D168" s="65">
        <f>+'Alimentazione CE Costi'!H10</f>
        <v>0</v>
      </c>
      <c r="E168" s="65" t="e">
        <f>+'Alimentazione CE Costi'!#REF!</f>
        <v>#REF!</v>
      </c>
      <c r="F168" s="65">
        <f>+'Alimentazione CE Costi'!I10</f>
        <v>0</v>
      </c>
      <c r="G168" s="65" t="e">
        <f>+'Alimentazione CE Costi'!#REF!</f>
        <v>#REF!</v>
      </c>
      <c r="H168" s="54"/>
      <c r="L168" s="743"/>
    </row>
    <row r="169" spans="1:14" s="72" customFormat="1" ht="26.25" hidden="1" customHeight="1">
      <c r="A169" s="171" t="s">
        <v>1591</v>
      </c>
      <c r="B169" s="70" t="s">
        <v>556</v>
      </c>
      <c r="C169" s="71" t="s">
        <v>1680</v>
      </c>
      <c r="D169" s="65">
        <f>+'Alimentazione CE Costi'!H11</f>
        <v>0</v>
      </c>
      <c r="E169" s="65" t="e">
        <f>+'Alimentazione CE Costi'!#REF!</f>
        <v>#REF!</v>
      </c>
      <c r="F169" s="65">
        <f>+'Alimentazione CE Costi'!I11</f>
        <v>0</v>
      </c>
      <c r="G169" s="65" t="e">
        <f>+'Alimentazione CE Costi'!#REF!</f>
        <v>#REF!</v>
      </c>
      <c r="H169" s="54"/>
      <c r="L169" s="743"/>
    </row>
    <row r="170" spans="1:14" s="54" customFormat="1" ht="15.75" hidden="1" customHeight="1">
      <c r="A170" s="173"/>
      <c r="B170" s="73" t="s">
        <v>558</v>
      </c>
      <c r="C170" s="74" t="s">
        <v>1681</v>
      </c>
      <c r="D170" s="65">
        <f>+'Alimentazione CE Costi'!H12</f>
        <v>0</v>
      </c>
      <c r="E170" s="65" t="e">
        <f>+'Alimentazione CE Costi'!#REF!</f>
        <v>#REF!</v>
      </c>
      <c r="F170" s="65">
        <f>+'Alimentazione CE Costi'!I12</f>
        <v>0</v>
      </c>
      <c r="G170" s="65" t="e">
        <f>+'Alimentazione CE Costi'!#REF!</f>
        <v>#REF!</v>
      </c>
      <c r="I170" s="66"/>
      <c r="J170" s="66"/>
      <c r="L170" s="62"/>
      <c r="N170" s="66"/>
    </row>
    <row r="171" spans="1:14" s="72" customFormat="1" ht="15.75" hidden="1" customHeight="1">
      <c r="A171" s="171"/>
      <c r="B171" s="117" t="s">
        <v>560</v>
      </c>
      <c r="C171" s="118" t="s">
        <v>1682</v>
      </c>
      <c r="D171" s="119">
        <f>SUM(D172:D174)</f>
        <v>0</v>
      </c>
      <c r="E171" s="119" t="e">
        <f t="shared" ref="E171:F171" si="4">SUM(E172:E174)</f>
        <v>#REF!</v>
      </c>
      <c r="F171" s="119">
        <f t="shared" si="4"/>
        <v>0</v>
      </c>
      <c r="G171" s="119" t="e">
        <f>SUM(G172:G174)</f>
        <v>#REF!</v>
      </c>
      <c r="H171" s="123" t="s">
        <v>2114</v>
      </c>
      <c r="I171" s="66"/>
      <c r="J171" s="66"/>
      <c r="L171" s="62"/>
      <c r="N171" s="66"/>
    </row>
    <row r="172" spans="1:14" s="72" customFormat="1" ht="15.75" hidden="1" customHeight="1">
      <c r="A172" s="171" t="s">
        <v>1546</v>
      </c>
      <c r="B172" s="73" t="s">
        <v>562</v>
      </c>
      <c r="C172" s="74" t="s">
        <v>1683</v>
      </c>
      <c r="D172" s="65">
        <f>+'Alimentazione CE Costi'!H14</f>
        <v>0</v>
      </c>
      <c r="E172" s="65" t="e">
        <f>+'Alimentazione CE Costi'!#REF!</f>
        <v>#REF!</v>
      </c>
      <c r="F172" s="65">
        <f>+'Alimentazione CE Costi'!I14</f>
        <v>0</v>
      </c>
      <c r="G172" s="65" t="e">
        <f>+'Alimentazione CE Costi'!#REF!</f>
        <v>#REF!</v>
      </c>
      <c r="H172" s="54"/>
      <c r="I172" s="66"/>
      <c r="J172" s="66"/>
      <c r="L172" s="62"/>
      <c r="N172" s="66"/>
    </row>
    <row r="173" spans="1:14" s="72" customFormat="1" ht="15.75" hidden="1" customHeight="1">
      <c r="A173" s="171" t="s">
        <v>1591</v>
      </c>
      <c r="B173" s="73" t="s">
        <v>564</v>
      </c>
      <c r="C173" s="74" t="s">
        <v>1684</v>
      </c>
      <c r="D173" s="65">
        <f>+'Alimentazione CE Costi'!H15</f>
        <v>0</v>
      </c>
      <c r="E173" s="65" t="e">
        <f>+'Alimentazione CE Costi'!#REF!</f>
        <v>#REF!</v>
      </c>
      <c r="F173" s="65">
        <f>+'Alimentazione CE Costi'!I15</f>
        <v>0</v>
      </c>
      <c r="G173" s="65" t="e">
        <f>+'Alimentazione CE Costi'!#REF!</f>
        <v>#REF!</v>
      </c>
      <c r="H173" s="54"/>
      <c r="I173" s="66"/>
      <c r="J173" s="66"/>
      <c r="L173" s="62"/>
      <c r="N173" s="66"/>
    </row>
    <row r="174" spans="1:14" s="72" customFormat="1" ht="15.75" hidden="1" customHeight="1">
      <c r="A174" s="171"/>
      <c r="B174" s="73" t="s">
        <v>566</v>
      </c>
      <c r="C174" s="74" t="s">
        <v>1685</v>
      </c>
      <c r="D174" s="65">
        <f>+'Alimentazione CE Costi'!H16</f>
        <v>0</v>
      </c>
      <c r="E174" s="65" t="e">
        <f>+'Alimentazione CE Costi'!#REF!</f>
        <v>#REF!</v>
      </c>
      <c r="F174" s="65">
        <f>+'Alimentazione CE Costi'!I16</f>
        <v>0</v>
      </c>
      <c r="G174" s="65" t="e">
        <f>+'Alimentazione CE Costi'!#REF!</f>
        <v>#REF!</v>
      </c>
      <c r="H174" s="54"/>
      <c r="I174" s="66"/>
      <c r="J174" s="66"/>
      <c r="L174" s="62"/>
      <c r="N174" s="66"/>
    </row>
    <row r="175" spans="1:14" s="72" customFormat="1" ht="15.75" hidden="1" customHeight="1">
      <c r="A175" s="171"/>
      <c r="B175" s="117" t="s">
        <v>568</v>
      </c>
      <c r="C175" s="118" t="s">
        <v>1686</v>
      </c>
      <c r="D175" s="119">
        <f>SUM(D176:D178)</f>
        <v>4647943</v>
      </c>
      <c r="E175" s="119" t="e">
        <f t="shared" ref="E175:F175" si="5">SUM(E176:E178)</f>
        <v>#REF!</v>
      </c>
      <c r="F175" s="119">
        <f t="shared" si="5"/>
        <v>6632997</v>
      </c>
      <c r="G175" s="119" t="e">
        <f>SUM(G176:G178)</f>
        <v>#REF!</v>
      </c>
      <c r="H175" s="123" t="s">
        <v>2114</v>
      </c>
      <c r="I175" s="66"/>
      <c r="J175" s="66"/>
      <c r="L175" s="62"/>
      <c r="N175" s="66"/>
    </row>
    <row r="176" spans="1:14" s="72" customFormat="1" ht="15.75" hidden="1" customHeight="1">
      <c r="A176" s="171"/>
      <c r="B176" s="73" t="s">
        <v>570</v>
      </c>
      <c r="C176" s="74" t="s">
        <v>1687</v>
      </c>
      <c r="D176" s="65">
        <f>+'Alimentazione CE Costi'!H18</f>
        <v>1993853</v>
      </c>
      <c r="E176" s="65" t="e">
        <f>+'Alimentazione CE Costi'!#REF!</f>
        <v>#REF!</v>
      </c>
      <c r="F176" s="65">
        <f>+'Alimentazione CE Costi'!I18</f>
        <v>3193909</v>
      </c>
      <c r="G176" s="65" t="e">
        <f>+'Alimentazione CE Costi'!#REF!</f>
        <v>#REF!</v>
      </c>
      <c r="H176" s="54"/>
      <c r="I176" s="66"/>
      <c r="J176" s="66"/>
      <c r="L176" s="62"/>
      <c r="N176" s="66"/>
    </row>
    <row r="177" spans="1:14" s="72" customFormat="1" ht="15.75" hidden="1" customHeight="1">
      <c r="A177" s="171"/>
      <c r="B177" s="73" t="s">
        <v>572</v>
      </c>
      <c r="C177" s="74" t="s">
        <v>1688</v>
      </c>
      <c r="D177" s="65">
        <f>+'Alimentazione CE Costi'!H19</f>
        <v>498826</v>
      </c>
      <c r="E177" s="65" t="e">
        <f>+'Alimentazione CE Costi'!#REF!</f>
        <v>#REF!</v>
      </c>
      <c r="F177" s="65">
        <f>+'Alimentazione CE Costi'!I19</f>
        <v>609621</v>
      </c>
      <c r="G177" s="65" t="e">
        <f>+'Alimentazione CE Costi'!#REF!</f>
        <v>#REF!</v>
      </c>
      <c r="H177" s="54"/>
      <c r="I177" s="66"/>
      <c r="J177" s="66"/>
      <c r="L177" s="62"/>
      <c r="N177" s="66"/>
    </row>
    <row r="178" spans="1:14" s="72" customFormat="1" ht="15.75" hidden="1" customHeight="1">
      <c r="A178" s="171"/>
      <c r="B178" s="73" t="s">
        <v>574</v>
      </c>
      <c r="C178" s="74" t="s">
        <v>1689</v>
      </c>
      <c r="D178" s="65">
        <f>+'Alimentazione CE Costi'!H20</f>
        <v>2155264</v>
      </c>
      <c r="E178" s="65" t="e">
        <f>+'Alimentazione CE Costi'!#REF!</f>
        <v>#REF!</v>
      </c>
      <c r="F178" s="65">
        <f>+'Alimentazione CE Costi'!I20</f>
        <v>2829467</v>
      </c>
      <c r="G178" s="65" t="e">
        <f>+'Alimentazione CE Costi'!#REF!</f>
        <v>#REF!</v>
      </c>
      <c r="H178" s="54"/>
      <c r="I178" s="66"/>
      <c r="J178" s="66"/>
      <c r="L178" s="62"/>
      <c r="N178" s="66"/>
    </row>
    <row r="179" spans="1:14" s="72" customFormat="1" ht="15.75" hidden="1" customHeight="1">
      <c r="A179" s="171"/>
      <c r="B179" s="70" t="s">
        <v>576</v>
      </c>
      <c r="C179" s="71" t="s">
        <v>1690</v>
      </c>
      <c r="D179" s="80">
        <f>+'Alimentazione CE Costi'!H21</f>
        <v>1863</v>
      </c>
      <c r="E179" s="80" t="e">
        <f>+'Alimentazione CE Costi'!#REF!</f>
        <v>#REF!</v>
      </c>
      <c r="F179" s="80">
        <f>+'Alimentazione CE Costi'!I21</f>
        <v>20554</v>
      </c>
      <c r="G179" s="80" t="e">
        <f>+'Alimentazione CE Costi'!#REF!</f>
        <v>#REF!</v>
      </c>
      <c r="H179" s="79"/>
      <c r="I179" s="66"/>
      <c r="J179" s="66"/>
      <c r="L179" s="62"/>
      <c r="N179" s="66"/>
    </row>
    <row r="180" spans="1:14" s="72" customFormat="1" ht="15.75" hidden="1" customHeight="1">
      <c r="A180" s="171"/>
      <c r="B180" s="70" t="s">
        <v>578</v>
      </c>
      <c r="C180" s="71" t="s">
        <v>1691</v>
      </c>
      <c r="D180" s="80">
        <f>+'Alimentazione CE Costi'!H22</f>
        <v>582</v>
      </c>
      <c r="E180" s="80" t="e">
        <f>+'Alimentazione CE Costi'!#REF!</f>
        <v>#REF!</v>
      </c>
      <c r="F180" s="80">
        <f>+'Alimentazione CE Costi'!I22</f>
        <v>8695</v>
      </c>
      <c r="G180" s="80" t="e">
        <f>+'Alimentazione CE Costi'!#REF!</f>
        <v>#REF!</v>
      </c>
      <c r="H180" s="79"/>
      <c r="I180" s="66"/>
      <c r="J180" s="66"/>
      <c r="L180" s="62"/>
      <c r="N180" s="66"/>
    </row>
    <row r="181" spans="1:14" s="72" customFormat="1" ht="15.75" hidden="1" customHeight="1">
      <c r="A181" s="171"/>
      <c r="B181" s="70" t="s">
        <v>580</v>
      </c>
      <c r="C181" s="71" t="s">
        <v>1692</v>
      </c>
      <c r="D181" s="80">
        <f>+'Alimentazione CE Costi'!H23</f>
        <v>13695</v>
      </c>
      <c r="E181" s="80" t="e">
        <f>+'Alimentazione CE Costi'!#REF!</f>
        <v>#REF!</v>
      </c>
      <c r="F181" s="80">
        <f>+'Alimentazione CE Costi'!I23</f>
        <v>8510</v>
      </c>
      <c r="G181" s="80" t="e">
        <f>+'Alimentazione CE Costi'!#REF!</f>
        <v>#REF!</v>
      </c>
      <c r="H181" s="79"/>
      <c r="I181" s="66"/>
      <c r="J181" s="66"/>
      <c r="L181" s="62"/>
      <c r="N181" s="66"/>
    </row>
    <row r="182" spans="1:14" s="72" customFormat="1" ht="15.75" hidden="1" customHeight="1">
      <c r="A182" s="171"/>
      <c r="B182" s="70" t="s">
        <v>582</v>
      </c>
      <c r="C182" s="71" t="s">
        <v>1693</v>
      </c>
      <c r="D182" s="80">
        <f>+'Alimentazione CE Costi'!H24</f>
        <v>0</v>
      </c>
      <c r="E182" s="80" t="e">
        <f>+'Alimentazione CE Costi'!#REF!</f>
        <v>#REF!</v>
      </c>
      <c r="F182" s="80">
        <f>+'Alimentazione CE Costi'!I24</f>
        <v>0</v>
      </c>
      <c r="G182" s="80" t="e">
        <f>+'Alimentazione CE Costi'!#REF!</f>
        <v>#REF!</v>
      </c>
      <c r="H182" s="79"/>
      <c r="I182" s="66"/>
      <c r="J182" s="66"/>
      <c r="L182" s="62"/>
      <c r="N182" s="66"/>
    </row>
    <row r="183" spans="1:14" s="72" customFormat="1" ht="15.75" hidden="1" customHeight="1">
      <c r="A183" s="171"/>
      <c r="B183" s="70" t="s">
        <v>584</v>
      </c>
      <c r="C183" s="71" t="s">
        <v>1694</v>
      </c>
      <c r="D183" s="80">
        <f>+'Alimentazione CE Costi'!H25</f>
        <v>341632</v>
      </c>
      <c r="E183" s="80" t="e">
        <f>+'Alimentazione CE Costi'!#REF!</f>
        <v>#REF!</v>
      </c>
      <c r="F183" s="80">
        <f>+'Alimentazione CE Costi'!I25</f>
        <v>441411</v>
      </c>
      <c r="G183" s="80" t="e">
        <f>+'Alimentazione CE Costi'!#REF!</f>
        <v>#REF!</v>
      </c>
      <c r="H183" s="79"/>
      <c r="I183" s="66"/>
      <c r="J183" s="66"/>
      <c r="L183" s="62"/>
      <c r="N183" s="66"/>
    </row>
    <row r="184" spans="1:14" s="72" customFormat="1" ht="15.75" hidden="1" customHeight="1">
      <c r="A184" s="171" t="s">
        <v>1546</v>
      </c>
      <c r="B184" s="117" t="s">
        <v>586</v>
      </c>
      <c r="C184" s="118" t="s">
        <v>1695</v>
      </c>
      <c r="D184" s="119">
        <f>SUM(D185:D192)</f>
        <v>4744295</v>
      </c>
      <c r="E184" s="119" t="e">
        <f t="shared" ref="E184:F184" si="6">SUM(E185:E192)</f>
        <v>#REF!</v>
      </c>
      <c r="F184" s="119">
        <f t="shared" si="6"/>
        <v>344</v>
      </c>
      <c r="G184" s="119" t="e">
        <f>SUM(G185:G192)</f>
        <v>#REF!</v>
      </c>
      <c r="H184" s="123" t="s">
        <v>2114</v>
      </c>
      <c r="L184" s="62"/>
      <c r="N184" s="66"/>
    </row>
    <row r="185" spans="1:14" s="79" customFormat="1" ht="15.75" hidden="1" customHeight="1">
      <c r="A185" s="171" t="s">
        <v>1546</v>
      </c>
      <c r="B185" s="70" t="s">
        <v>587</v>
      </c>
      <c r="C185" s="71" t="s">
        <v>1696</v>
      </c>
      <c r="D185" s="80">
        <f>+'Alimentazione CE Costi'!H28+'Alimentazione CE Costi'!H29+'Alimentazione CE Costi'!H30</f>
        <v>3454788</v>
      </c>
      <c r="E185" s="80" t="e">
        <f>+'Alimentazione CE Costi'!#REF!+'Alimentazione CE Costi'!#REF!+'Alimentazione CE Costi'!#REF!</f>
        <v>#REF!</v>
      </c>
      <c r="F185" s="80">
        <f>+'Alimentazione CE Costi'!I28+'Alimentazione CE Costi'!I29+'Alimentazione CE Costi'!I30</f>
        <v>344</v>
      </c>
      <c r="G185" s="80" t="e">
        <f>+'Alimentazione CE Costi'!#REF!+'Alimentazione CE Costi'!#REF!+'Alimentazione CE Costi'!#REF!</f>
        <v>#REF!</v>
      </c>
      <c r="L185" s="62"/>
      <c r="N185" s="66"/>
    </row>
    <row r="186" spans="1:14" s="79" customFormat="1" ht="15.75" hidden="1" customHeight="1">
      <c r="A186" s="177"/>
      <c r="B186" s="81"/>
      <c r="C186" s="82"/>
      <c r="D186" s="83"/>
      <c r="E186" s="83"/>
      <c r="F186" s="83"/>
      <c r="G186" s="83"/>
      <c r="L186" s="62"/>
      <c r="N186" s="66"/>
    </row>
    <row r="187" spans="1:14" s="79" customFormat="1" ht="15.75" hidden="1" customHeight="1">
      <c r="A187" s="171" t="s">
        <v>1546</v>
      </c>
      <c r="B187" s="70" t="s">
        <v>588</v>
      </c>
      <c r="C187" s="71" t="s">
        <v>1697</v>
      </c>
      <c r="D187" s="80">
        <f>+'Alimentazione CE Costi'!H32+'Alimentazione CE Costi'!H33+'Alimentazione CE Costi'!H34</f>
        <v>1177983</v>
      </c>
      <c r="E187" s="80" t="e">
        <f>+'Alimentazione CE Costi'!#REF!+'Alimentazione CE Costi'!#REF!+'Alimentazione CE Costi'!#REF!</f>
        <v>#REF!</v>
      </c>
      <c r="F187" s="80">
        <f>+'Alimentazione CE Costi'!I32+'Alimentazione CE Costi'!I33+'Alimentazione CE Costi'!I34</f>
        <v>0</v>
      </c>
      <c r="G187" s="80" t="e">
        <f>+'Alimentazione CE Costi'!#REF!+'Alimentazione CE Costi'!#REF!+'Alimentazione CE Costi'!#REF!</f>
        <v>#REF!</v>
      </c>
      <c r="L187" s="62"/>
      <c r="N187" s="66"/>
    </row>
    <row r="188" spans="1:14" s="79" customFormat="1" ht="15.75" hidden="1" customHeight="1">
      <c r="A188" s="171" t="s">
        <v>1546</v>
      </c>
      <c r="B188" s="70" t="s">
        <v>589</v>
      </c>
      <c r="C188" s="71" t="s">
        <v>1698</v>
      </c>
      <c r="D188" s="80">
        <f>+'Alimentazione CE Costi'!H35</f>
        <v>13162</v>
      </c>
      <c r="E188" s="80" t="e">
        <f>+'Alimentazione CE Costi'!#REF!</f>
        <v>#REF!</v>
      </c>
      <c r="F188" s="80">
        <f>+'Alimentazione CE Costi'!I35</f>
        <v>0</v>
      </c>
      <c r="G188" s="80" t="e">
        <f>+'Alimentazione CE Costi'!#REF!</f>
        <v>#REF!</v>
      </c>
      <c r="L188" s="62"/>
      <c r="N188" s="66"/>
    </row>
    <row r="189" spans="1:14" s="79" customFormat="1" ht="15.75" hidden="1" customHeight="1">
      <c r="A189" s="171" t="s">
        <v>1546</v>
      </c>
      <c r="B189" s="70" t="s">
        <v>590</v>
      </c>
      <c r="C189" s="71" t="s">
        <v>1699</v>
      </c>
      <c r="D189" s="80">
        <f>+'Alimentazione CE Costi'!H36</f>
        <v>5816</v>
      </c>
      <c r="E189" s="80" t="e">
        <f>+'Alimentazione CE Costi'!#REF!</f>
        <v>#REF!</v>
      </c>
      <c r="F189" s="80">
        <f>+'Alimentazione CE Costi'!I36</f>
        <v>0</v>
      </c>
      <c r="G189" s="80" t="e">
        <f>+'Alimentazione CE Costi'!#REF!</f>
        <v>#REF!</v>
      </c>
      <c r="L189" s="62"/>
      <c r="N189" s="66"/>
    </row>
    <row r="190" spans="1:14" s="79" customFormat="1" ht="15.75" hidden="1" customHeight="1">
      <c r="A190" s="171" t="s">
        <v>1546</v>
      </c>
      <c r="B190" s="70" t="s">
        <v>591</v>
      </c>
      <c r="C190" s="71" t="s">
        <v>1700</v>
      </c>
      <c r="D190" s="80">
        <f>+'Alimentazione CE Costi'!H37</f>
        <v>0</v>
      </c>
      <c r="E190" s="80" t="e">
        <f>+'Alimentazione CE Costi'!#REF!</f>
        <v>#REF!</v>
      </c>
      <c r="F190" s="80">
        <f>+'Alimentazione CE Costi'!I37</f>
        <v>0</v>
      </c>
      <c r="G190" s="80" t="e">
        <f>+'Alimentazione CE Costi'!#REF!</f>
        <v>#REF!</v>
      </c>
      <c r="L190" s="62"/>
      <c r="N190" s="66"/>
    </row>
    <row r="191" spans="1:14" s="79" customFormat="1" ht="15.75" hidden="1" customHeight="1">
      <c r="A191" s="171" t="s">
        <v>1546</v>
      </c>
      <c r="B191" s="70" t="s">
        <v>592</v>
      </c>
      <c r="C191" s="71" t="s">
        <v>1701</v>
      </c>
      <c r="D191" s="80">
        <f>+'Alimentazione CE Costi'!H38</f>
        <v>0</v>
      </c>
      <c r="E191" s="80" t="e">
        <f>+'Alimentazione CE Costi'!#REF!</f>
        <v>#REF!</v>
      </c>
      <c r="F191" s="80">
        <f>+'Alimentazione CE Costi'!I38</f>
        <v>0</v>
      </c>
      <c r="G191" s="80" t="e">
        <f>+'Alimentazione CE Costi'!#REF!</f>
        <v>#REF!</v>
      </c>
      <c r="L191" s="62"/>
      <c r="N191" s="66"/>
    </row>
    <row r="192" spans="1:14" s="79" customFormat="1" ht="15.75" hidden="1" customHeight="1">
      <c r="A192" s="171" t="s">
        <v>1546</v>
      </c>
      <c r="B192" s="70" t="s">
        <v>594</v>
      </c>
      <c r="C192" s="71" t="s">
        <v>1702</v>
      </c>
      <c r="D192" s="80">
        <f>+'Alimentazione CE Costi'!H39</f>
        <v>92546</v>
      </c>
      <c r="E192" s="80" t="e">
        <f>+'Alimentazione CE Costi'!#REF!</f>
        <v>#REF!</v>
      </c>
      <c r="F192" s="80">
        <f>+'Alimentazione CE Costi'!I39</f>
        <v>0</v>
      </c>
      <c r="G192" s="80" t="e">
        <f>+'Alimentazione CE Costi'!#REF!</f>
        <v>#REF!</v>
      </c>
      <c r="L192" s="62"/>
      <c r="N192" s="66"/>
    </row>
    <row r="193" spans="1:14" s="72" customFormat="1" ht="15.75" hidden="1" customHeight="1">
      <c r="A193" s="171"/>
      <c r="B193" s="106" t="s">
        <v>596</v>
      </c>
      <c r="C193" s="107" t="s">
        <v>1703</v>
      </c>
      <c r="D193" s="105">
        <f>SUM(D194:D200)</f>
        <v>394636</v>
      </c>
      <c r="E193" s="105" t="e">
        <f t="shared" ref="E193:F193" si="7">SUM(E194:E200)</f>
        <v>#REF!</v>
      </c>
      <c r="F193" s="105">
        <f t="shared" si="7"/>
        <v>443725</v>
      </c>
      <c r="G193" s="105" t="e">
        <f>SUM(G194:G200)</f>
        <v>#REF!</v>
      </c>
      <c r="H193" s="123" t="s">
        <v>2114</v>
      </c>
      <c r="I193" s="66"/>
      <c r="J193" s="66"/>
      <c r="L193" s="62"/>
      <c r="N193" s="66"/>
    </row>
    <row r="194" spans="1:14" s="72" customFormat="1" ht="15.75" hidden="1" customHeight="1">
      <c r="A194" s="171"/>
      <c r="B194" s="70" t="s">
        <v>598</v>
      </c>
      <c r="C194" s="71" t="s">
        <v>1704</v>
      </c>
      <c r="D194" s="65">
        <f>+'Alimentazione CE Costi'!H41</f>
        <v>2534</v>
      </c>
      <c r="E194" s="65" t="e">
        <f>+'Alimentazione CE Costi'!#REF!</f>
        <v>#REF!</v>
      </c>
      <c r="F194" s="65">
        <f>+'Alimentazione CE Costi'!I41</f>
        <v>6848</v>
      </c>
      <c r="G194" s="65" t="e">
        <f>+'Alimentazione CE Costi'!#REF!</f>
        <v>#REF!</v>
      </c>
      <c r="H194" s="54"/>
      <c r="I194" s="66"/>
      <c r="J194" s="66"/>
      <c r="L194" s="62"/>
      <c r="N194" s="66"/>
    </row>
    <row r="195" spans="1:14" s="72" customFormat="1" ht="15.75" hidden="1" customHeight="1">
      <c r="A195" s="171"/>
      <c r="B195" s="70" t="s">
        <v>600</v>
      </c>
      <c r="C195" s="71" t="s">
        <v>1705</v>
      </c>
      <c r="D195" s="65">
        <f>+'Alimentazione CE Costi'!H42</f>
        <v>49635</v>
      </c>
      <c r="E195" s="65" t="e">
        <f>+'Alimentazione CE Costi'!#REF!</f>
        <v>#REF!</v>
      </c>
      <c r="F195" s="65">
        <f>+'Alimentazione CE Costi'!I42</f>
        <v>153324</v>
      </c>
      <c r="G195" s="65" t="e">
        <f>+'Alimentazione CE Costi'!#REF!</f>
        <v>#REF!</v>
      </c>
      <c r="H195" s="54"/>
      <c r="I195" s="66"/>
      <c r="J195" s="66"/>
      <c r="L195" s="62"/>
      <c r="N195" s="66"/>
    </row>
    <row r="196" spans="1:14" s="72" customFormat="1" ht="15.75" hidden="1" customHeight="1">
      <c r="A196" s="171"/>
      <c r="B196" s="70" t="s">
        <v>602</v>
      </c>
      <c r="C196" s="71" t="s">
        <v>1706</v>
      </c>
      <c r="D196" s="65">
        <f>+'Alimentazione CE Costi'!H43</f>
        <v>7279</v>
      </c>
      <c r="E196" s="65" t="e">
        <f>+'Alimentazione CE Costi'!#REF!</f>
        <v>#REF!</v>
      </c>
      <c r="F196" s="65">
        <f>+'Alimentazione CE Costi'!I43</f>
        <v>9760</v>
      </c>
      <c r="G196" s="65" t="e">
        <f>+'Alimentazione CE Costi'!#REF!</f>
        <v>#REF!</v>
      </c>
      <c r="H196" s="54"/>
      <c r="I196" s="66"/>
      <c r="J196" s="66"/>
      <c r="L196" s="62"/>
      <c r="N196" s="66"/>
    </row>
    <row r="197" spans="1:14" s="72" customFormat="1" ht="15.75" hidden="1" customHeight="1">
      <c r="A197" s="171"/>
      <c r="B197" s="70" t="s">
        <v>604</v>
      </c>
      <c r="C197" s="71" t="s">
        <v>1707</v>
      </c>
      <c r="D197" s="65">
        <f>+ROUND(SUM('Alimentazione CE Costi'!H45:H47),2)</f>
        <v>115206</v>
      </c>
      <c r="E197" s="65" t="e">
        <f>+ROUND(SUM('Alimentazione CE Costi'!#REF!),2)</f>
        <v>#REF!</v>
      </c>
      <c r="F197" s="65">
        <f>+ROUND(SUM('Alimentazione CE Costi'!I45:I47),2)</f>
        <v>193601</v>
      </c>
      <c r="G197" s="65" t="e">
        <f>+ROUND(SUM('Alimentazione CE Costi'!#REF!),2)</f>
        <v>#REF!</v>
      </c>
      <c r="H197" s="54"/>
      <c r="I197" s="66"/>
      <c r="J197" s="66"/>
      <c r="L197" s="62"/>
      <c r="N197" s="66"/>
    </row>
    <row r="198" spans="1:14" s="72" customFormat="1" ht="15.75" hidden="1" customHeight="1">
      <c r="A198" s="171"/>
      <c r="B198" s="70" t="s">
        <v>609</v>
      </c>
      <c r="C198" s="71" t="s">
        <v>1708</v>
      </c>
      <c r="D198" s="65">
        <f>+ROUND(SUM('Alimentazione CE Costi'!H49:H50),2)</f>
        <v>8938</v>
      </c>
      <c r="E198" s="65" t="e">
        <f>+ROUND(SUM('Alimentazione CE Costi'!#REF!),2)</f>
        <v>#REF!</v>
      </c>
      <c r="F198" s="65">
        <f>+ROUND(SUM('Alimentazione CE Costi'!I49:I50),2)</f>
        <v>27382</v>
      </c>
      <c r="G198" s="65" t="e">
        <f>+ROUND(SUM('Alimentazione CE Costi'!#REF!),2)</f>
        <v>#REF!</v>
      </c>
      <c r="H198" s="54"/>
      <c r="I198" s="66"/>
      <c r="J198" s="66"/>
      <c r="L198" s="62"/>
      <c r="N198" s="66"/>
    </row>
    <row r="199" spans="1:14" s="72" customFormat="1" ht="15.75" hidden="1" customHeight="1">
      <c r="A199" s="171"/>
      <c r="B199" s="70" t="s">
        <v>613</v>
      </c>
      <c r="C199" s="71" t="s">
        <v>1709</v>
      </c>
      <c r="D199" s="65">
        <f>+ROUND('Alimentazione CE Costi'!H51,2)</f>
        <v>42006</v>
      </c>
      <c r="E199" s="65" t="e">
        <f>+ROUND('Alimentazione CE Costi'!#REF!,2)</f>
        <v>#REF!</v>
      </c>
      <c r="F199" s="65">
        <f>+ROUND('Alimentazione CE Costi'!I51,2)</f>
        <v>52810</v>
      </c>
      <c r="G199" s="65" t="e">
        <f>+ROUND('Alimentazione CE Costi'!#REF!,2)</f>
        <v>#REF!</v>
      </c>
      <c r="H199" s="54"/>
      <c r="I199" s="66"/>
      <c r="J199" s="66"/>
      <c r="L199" s="62"/>
      <c r="N199" s="66"/>
    </row>
    <row r="200" spans="1:14" s="72" customFormat="1" ht="15.75" hidden="1" customHeight="1">
      <c r="A200" s="171" t="s">
        <v>1546</v>
      </c>
      <c r="B200" s="70" t="s">
        <v>615</v>
      </c>
      <c r="C200" s="71" t="s">
        <v>1710</v>
      </c>
      <c r="D200" s="65">
        <f>+ROUND(SUM('Alimentazione CE Costi'!H53:H58),2)</f>
        <v>169038</v>
      </c>
      <c r="E200" s="65" t="e">
        <f>+ROUND(SUM('Alimentazione CE Costi'!#REF!),2)</f>
        <v>#REF!</v>
      </c>
      <c r="F200" s="65">
        <f>+ROUND(SUM('Alimentazione CE Costi'!I53:I58),2)</f>
        <v>0</v>
      </c>
      <c r="G200" s="65" t="e">
        <f>+ROUND(SUM('Alimentazione CE Costi'!#REF!),2)</f>
        <v>#REF!</v>
      </c>
      <c r="H200" s="54"/>
      <c r="I200" s="66"/>
      <c r="J200" s="66"/>
      <c r="L200" s="62"/>
      <c r="N200" s="66"/>
    </row>
    <row r="201" spans="1:14" s="72" customFormat="1" ht="15.75" hidden="1" customHeight="1">
      <c r="A201" s="171"/>
      <c r="B201" s="111" t="s">
        <v>618</v>
      </c>
      <c r="C201" s="112" t="s">
        <v>1711</v>
      </c>
      <c r="D201" s="113">
        <f>+D202+D332</f>
        <v>14884757</v>
      </c>
      <c r="E201" s="113" t="e">
        <f t="shared" ref="E201:F201" si="8">+E202+E332</f>
        <v>#REF!</v>
      </c>
      <c r="F201" s="113">
        <f t="shared" si="8"/>
        <v>14164447</v>
      </c>
      <c r="G201" s="113" t="e">
        <f>+G202+G332</f>
        <v>#REF!</v>
      </c>
      <c r="H201" s="123" t="s">
        <v>2114</v>
      </c>
      <c r="I201" s="66"/>
      <c r="J201" s="66"/>
      <c r="L201" s="62"/>
      <c r="N201" s="66"/>
    </row>
    <row r="202" spans="1:14" s="72" customFormat="1" ht="15.75" hidden="1" customHeight="1">
      <c r="A202" s="171"/>
      <c r="B202" s="106" t="s">
        <v>620</v>
      </c>
      <c r="C202" s="107" t="s">
        <v>1712</v>
      </c>
      <c r="D202" s="105">
        <f>+D203+D211+D215+D234+D240+D245+D250+D260+D266+D273+D279+D284+D293+D301+D309+D323+D331</f>
        <v>6989035</v>
      </c>
      <c r="E202" s="105" t="e">
        <f t="shared" ref="E202:F202" si="9">+E203+E211+E215+E234+E240+E245+E250+E260+E266+E273+E279+E284+E293+E301+E309+E323+E331</f>
        <v>#REF!</v>
      </c>
      <c r="F202" s="105">
        <f t="shared" si="9"/>
        <v>6752222</v>
      </c>
      <c r="G202" s="105" t="e">
        <f>+G203+G211+G215+G234+G240+G245+G250+G260+G266+G273+G279+G284+G293+G301+G309+G323+G331</f>
        <v>#REF!</v>
      </c>
      <c r="H202" s="123" t="s">
        <v>2114</v>
      </c>
      <c r="I202" s="66"/>
      <c r="J202" s="66"/>
      <c r="L202" s="62"/>
      <c r="N202" s="66"/>
    </row>
    <row r="203" spans="1:14" s="72" customFormat="1" ht="15.75" hidden="1" customHeight="1">
      <c r="A203" s="171"/>
      <c r="B203" s="132" t="s">
        <v>622</v>
      </c>
      <c r="C203" s="133" t="s">
        <v>1713</v>
      </c>
      <c r="D203" s="119">
        <f>+D204+D209+D210</f>
        <v>0</v>
      </c>
      <c r="E203" s="119" t="e">
        <f t="shared" ref="E203:F203" si="10">+E204+E209+E210</f>
        <v>#REF!</v>
      </c>
      <c r="F203" s="119">
        <f t="shared" si="10"/>
        <v>0</v>
      </c>
      <c r="G203" s="119" t="e">
        <f>+G204+G209+G210</f>
        <v>#REF!</v>
      </c>
      <c r="H203" s="123" t="s">
        <v>2114</v>
      </c>
      <c r="I203" s="66"/>
      <c r="J203" s="66"/>
      <c r="L203" s="62"/>
      <c r="N203" s="66"/>
    </row>
    <row r="204" spans="1:14" s="72" customFormat="1" ht="15.75" hidden="1" customHeight="1">
      <c r="A204" s="171"/>
      <c r="B204" s="124" t="s">
        <v>624</v>
      </c>
      <c r="C204" s="125" t="s">
        <v>1714</v>
      </c>
      <c r="D204" s="122">
        <f>SUM(D205:D208)</f>
        <v>0</v>
      </c>
      <c r="E204" s="122" t="e">
        <f t="shared" ref="E204:F204" si="11">SUM(E205:E208)</f>
        <v>#REF!</v>
      </c>
      <c r="F204" s="122">
        <f t="shared" si="11"/>
        <v>0</v>
      </c>
      <c r="G204" s="122" t="e">
        <f>SUM(G205:G208)</f>
        <v>#REF!</v>
      </c>
      <c r="H204" s="123" t="s">
        <v>2114</v>
      </c>
      <c r="I204" s="66"/>
      <c r="J204" s="66"/>
      <c r="L204" s="62"/>
      <c r="N204" s="66"/>
    </row>
    <row r="205" spans="1:14" s="72" customFormat="1" ht="15.75" hidden="1" customHeight="1">
      <c r="A205" s="171"/>
      <c r="B205" s="70" t="s">
        <v>626</v>
      </c>
      <c r="C205" s="71" t="s">
        <v>1715</v>
      </c>
      <c r="D205" s="65">
        <f>+ROUND(SUM('Alimentazione CE Costi'!H64:H74),2)</f>
        <v>0</v>
      </c>
      <c r="E205" s="65" t="e">
        <f>+ROUND(SUM('Alimentazione CE Costi'!#REF!),2)</f>
        <v>#REF!</v>
      </c>
      <c r="F205" s="65">
        <f>+ROUND(SUM('Alimentazione CE Costi'!I64:I74),2)</f>
        <v>0</v>
      </c>
      <c r="G205" s="65" t="e">
        <f>+ROUND(SUM('Alimentazione CE Costi'!#REF!),2)</f>
        <v>#REF!</v>
      </c>
      <c r="H205" s="54"/>
      <c r="I205" s="66"/>
      <c r="J205" s="66"/>
      <c r="L205" s="62"/>
      <c r="N205" s="66"/>
    </row>
    <row r="206" spans="1:14" s="72" customFormat="1" ht="15.75" hidden="1" customHeight="1">
      <c r="A206" s="171"/>
      <c r="B206" s="70" t="s">
        <v>639</v>
      </c>
      <c r="C206" s="71" t="s">
        <v>1716</v>
      </c>
      <c r="D206" s="65">
        <f>+ROUND(SUM('Alimentazione CE Costi'!H76:H86),2)</f>
        <v>0</v>
      </c>
      <c r="E206" s="65" t="e">
        <f>+ROUND(SUM('Alimentazione CE Costi'!#REF!),2)</f>
        <v>#REF!</v>
      </c>
      <c r="F206" s="65">
        <f>+ROUND(SUM('Alimentazione CE Costi'!I76:I86),2)</f>
        <v>0</v>
      </c>
      <c r="G206" s="65" t="e">
        <f>+ROUND(SUM('Alimentazione CE Costi'!#REF!),2)</f>
        <v>#REF!</v>
      </c>
      <c r="H206" s="54"/>
      <c r="I206" s="66"/>
      <c r="J206" s="66"/>
      <c r="L206" s="62"/>
      <c r="N206" s="66"/>
    </row>
    <row r="207" spans="1:14" s="72" customFormat="1" ht="15.75" hidden="1" customHeight="1">
      <c r="A207" s="171"/>
      <c r="B207" s="70" t="s">
        <v>641</v>
      </c>
      <c r="C207" s="71" t="s">
        <v>1717</v>
      </c>
      <c r="D207" s="65">
        <f>+ROUND(SUM('Alimentazione CE Costi'!H88:H101),2)</f>
        <v>0</v>
      </c>
      <c r="E207" s="65" t="e">
        <f>+ROUND(SUM('Alimentazione CE Costi'!#REF!),2)</f>
        <v>#REF!</v>
      </c>
      <c r="F207" s="65">
        <f>+ROUND(SUM('Alimentazione CE Costi'!I88:I101),2)</f>
        <v>0</v>
      </c>
      <c r="G207" s="65" t="e">
        <f>+ROUND(SUM('Alimentazione CE Costi'!#REF!),2)</f>
        <v>#REF!</v>
      </c>
      <c r="H207" s="54"/>
      <c r="I207" s="66"/>
      <c r="J207" s="66"/>
      <c r="L207" s="62"/>
      <c r="N207" s="66"/>
    </row>
    <row r="208" spans="1:14" s="72" customFormat="1" ht="15.75" hidden="1" customHeight="1">
      <c r="A208" s="171"/>
      <c r="B208" s="70" t="s">
        <v>657</v>
      </c>
      <c r="C208" s="71" t="s">
        <v>1718</v>
      </c>
      <c r="D208" s="65">
        <f>+ROUND(SUM('Alimentazione CE Costi'!H103:H110),2)</f>
        <v>0</v>
      </c>
      <c r="E208" s="65" t="e">
        <f>+ROUND(SUM('Alimentazione CE Costi'!#REF!),2)</f>
        <v>#REF!</v>
      </c>
      <c r="F208" s="65">
        <f>+ROUND(SUM('Alimentazione CE Costi'!I103:I110),2)</f>
        <v>0</v>
      </c>
      <c r="G208" s="65" t="e">
        <f>+ROUND(SUM('Alimentazione CE Costi'!#REF!),2)</f>
        <v>#REF!</v>
      </c>
      <c r="H208" s="54"/>
      <c r="I208" s="66"/>
      <c r="J208" s="66"/>
      <c r="L208" s="62"/>
      <c r="N208" s="66"/>
    </row>
    <row r="209" spans="1:14" s="72" customFormat="1" ht="15.75" hidden="1" customHeight="1">
      <c r="A209" s="171" t="s">
        <v>1546</v>
      </c>
      <c r="B209" s="70" t="s">
        <v>661</v>
      </c>
      <c r="C209" s="71" t="s">
        <v>1719</v>
      </c>
      <c r="D209" s="65">
        <f>+'Alimentazione CE Costi'!H111</f>
        <v>0</v>
      </c>
      <c r="E209" s="65" t="e">
        <f>+'Alimentazione CE Costi'!#REF!</f>
        <v>#REF!</v>
      </c>
      <c r="F209" s="65">
        <f>+'Alimentazione CE Costi'!I111</f>
        <v>0</v>
      </c>
      <c r="G209" s="65" t="e">
        <f>+'Alimentazione CE Costi'!#REF!</f>
        <v>#REF!</v>
      </c>
      <c r="H209" s="54"/>
      <c r="I209" s="66"/>
      <c r="J209" s="66"/>
      <c r="L209" s="62"/>
      <c r="N209" s="66"/>
    </row>
    <row r="210" spans="1:14" s="72" customFormat="1" ht="15.75" hidden="1" customHeight="1">
      <c r="A210" s="171" t="s">
        <v>1591</v>
      </c>
      <c r="B210" s="70" t="s">
        <v>663</v>
      </c>
      <c r="C210" s="71" t="s">
        <v>1720</v>
      </c>
      <c r="D210" s="65">
        <f>+'Alimentazione CE Costi'!H112</f>
        <v>0</v>
      </c>
      <c r="E210" s="65" t="e">
        <f>+'Alimentazione CE Costi'!#REF!</f>
        <v>#REF!</v>
      </c>
      <c r="F210" s="65">
        <f>+'Alimentazione CE Costi'!I112</f>
        <v>0</v>
      </c>
      <c r="G210" s="65" t="e">
        <f>+'Alimentazione CE Costi'!#REF!</f>
        <v>#REF!</v>
      </c>
      <c r="H210" s="54"/>
      <c r="I210" s="66"/>
      <c r="J210" s="66"/>
      <c r="L210" s="62"/>
      <c r="N210" s="66"/>
    </row>
    <row r="211" spans="1:14" s="72" customFormat="1" ht="15.75" hidden="1" customHeight="1">
      <c r="A211" s="171"/>
      <c r="B211" s="132" t="s">
        <v>665</v>
      </c>
      <c r="C211" s="133" t="s">
        <v>1721</v>
      </c>
      <c r="D211" s="119">
        <f>+D212+D213+D214</f>
        <v>0</v>
      </c>
      <c r="E211" s="119" t="e">
        <f t="shared" ref="E211:F211" si="12">+E212+E213+E214</f>
        <v>#REF!</v>
      </c>
      <c r="F211" s="119">
        <f t="shared" si="12"/>
        <v>0</v>
      </c>
      <c r="G211" s="119" t="e">
        <f>+G212+G213+G214</f>
        <v>#REF!</v>
      </c>
      <c r="H211" s="123" t="s">
        <v>2114</v>
      </c>
      <c r="I211" s="66"/>
      <c r="J211" s="66"/>
      <c r="L211" s="62"/>
      <c r="N211" s="66"/>
    </row>
    <row r="212" spans="1:14" s="72" customFormat="1" ht="15.75" hidden="1" customHeight="1">
      <c r="A212" s="171"/>
      <c r="B212" s="70" t="s">
        <v>666</v>
      </c>
      <c r="C212" s="71" t="s">
        <v>1722</v>
      </c>
      <c r="D212" s="65">
        <f>+'Alimentazione CE Costi'!H115+'Alimentazione CE Costi'!H116</f>
        <v>0</v>
      </c>
      <c r="E212" s="65" t="e">
        <f>+'Alimentazione CE Costi'!#REF!+'Alimentazione CE Costi'!#REF!</f>
        <v>#REF!</v>
      </c>
      <c r="F212" s="65">
        <f>+'Alimentazione CE Costi'!I115+'Alimentazione CE Costi'!I116</f>
        <v>0</v>
      </c>
      <c r="G212" s="65" t="e">
        <f>+'Alimentazione CE Costi'!#REF!+'Alimentazione CE Costi'!#REF!</f>
        <v>#REF!</v>
      </c>
      <c r="H212" s="54"/>
      <c r="I212" s="66"/>
      <c r="J212" s="66"/>
      <c r="L212" s="62"/>
      <c r="N212" s="66"/>
    </row>
    <row r="213" spans="1:14" s="72" customFormat="1" ht="15.75" hidden="1" customHeight="1">
      <c r="A213" s="171" t="s">
        <v>1546</v>
      </c>
      <c r="B213" s="70" t="s">
        <v>670</v>
      </c>
      <c r="C213" s="71" t="s">
        <v>1723</v>
      </c>
      <c r="D213" s="65">
        <f>+'Alimentazione CE Costi'!H117</f>
        <v>0</v>
      </c>
      <c r="E213" s="65" t="e">
        <f>+'Alimentazione CE Costi'!#REF!</f>
        <v>#REF!</v>
      </c>
      <c r="F213" s="65">
        <f>+'Alimentazione CE Costi'!I117</f>
        <v>0</v>
      </c>
      <c r="G213" s="65" t="e">
        <f>+'Alimentazione CE Costi'!#REF!</f>
        <v>#REF!</v>
      </c>
      <c r="H213" s="54"/>
      <c r="I213" s="66"/>
      <c r="J213" s="66"/>
      <c r="L213" s="62"/>
      <c r="N213" s="66"/>
    </row>
    <row r="214" spans="1:14" s="55" customFormat="1" ht="15.75" hidden="1" customHeight="1">
      <c r="A214" s="173" t="s">
        <v>1591</v>
      </c>
      <c r="B214" s="70" t="s">
        <v>672</v>
      </c>
      <c r="C214" s="71" t="s">
        <v>1724</v>
      </c>
      <c r="D214" s="65">
        <f>+'Alimentazione CE Costi'!H118</f>
        <v>0</v>
      </c>
      <c r="E214" s="65" t="e">
        <f>+'Alimentazione CE Costi'!#REF!</f>
        <v>#REF!</v>
      </c>
      <c r="F214" s="65">
        <f>+'Alimentazione CE Costi'!I118</f>
        <v>0</v>
      </c>
      <c r="G214" s="65" t="e">
        <f>+'Alimentazione CE Costi'!#REF!</f>
        <v>#REF!</v>
      </c>
      <c r="H214" s="54"/>
      <c r="I214" s="66"/>
      <c r="J214" s="66"/>
      <c r="L214" s="62"/>
      <c r="N214" s="66"/>
    </row>
    <row r="215" spans="1:14" s="55" customFormat="1" ht="15.75" hidden="1" customHeight="1">
      <c r="A215" s="173"/>
      <c r="B215" s="132" t="s">
        <v>674</v>
      </c>
      <c r="C215" s="133" t="s">
        <v>1725</v>
      </c>
      <c r="D215" s="119">
        <f>+D216+D217+D218+D219+D220+D221+D222+D223+D232+D233</f>
        <v>936143</v>
      </c>
      <c r="E215" s="119" t="e">
        <f t="shared" ref="E215:F215" si="13">+E216+E217+E218+E219+E220+E221+E222+E223+E232+E233</f>
        <v>#REF!</v>
      </c>
      <c r="F215" s="119">
        <f t="shared" si="13"/>
        <v>918969</v>
      </c>
      <c r="G215" s="119" t="e">
        <f>+G216+G217+G218+G219+G220+G221+G222+G223+G232+G233</f>
        <v>#REF!</v>
      </c>
      <c r="H215" s="123" t="s">
        <v>2114</v>
      </c>
      <c r="I215" s="66"/>
      <c r="J215" s="66"/>
      <c r="L215" s="62"/>
      <c r="N215" s="66"/>
    </row>
    <row r="216" spans="1:14" s="55" customFormat="1" ht="15.75" hidden="1" customHeight="1">
      <c r="A216" s="178" t="s">
        <v>1546</v>
      </c>
      <c r="B216" s="70" t="s">
        <v>676</v>
      </c>
      <c r="C216" s="71" t="s">
        <v>1726</v>
      </c>
      <c r="D216" s="65">
        <f>+'Alimentazione CE Costi'!H121+'Alimentazione CE Costi'!H122</f>
        <v>261564</v>
      </c>
      <c r="E216" s="65" t="e">
        <f>+'Alimentazione CE Costi'!#REF!+'Alimentazione CE Costi'!#REF!</f>
        <v>#REF!</v>
      </c>
      <c r="F216" s="65">
        <f>+'Alimentazione CE Costi'!I121+'Alimentazione CE Costi'!I122</f>
        <v>335589</v>
      </c>
      <c r="G216" s="65" t="e">
        <f>+'Alimentazione CE Costi'!#REF!+'Alimentazione CE Costi'!#REF!</f>
        <v>#REF!</v>
      </c>
      <c r="H216" s="54"/>
      <c r="I216" s="66"/>
      <c r="J216" s="66"/>
      <c r="L216" s="62"/>
      <c r="N216" s="66"/>
    </row>
    <row r="217" spans="1:14" s="54" customFormat="1" ht="26.25" hidden="1" customHeight="1">
      <c r="A217" s="178" t="s">
        <v>1546</v>
      </c>
      <c r="B217" s="70" t="s">
        <v>680</v>
      </c>
      <c r="C217" s="71" t="s">
        <v>1727</v>
      </c>
      <c r="D217" s="65">
        <f>+'Alimentazione CE Costi'!H123</f>
        <v>0</v>
      </c>
      <c r="E217" s="65" t="e">
        <f>+'Alimentazione CE Costi'!#REF!</f>
        <v>#REF!</v>
      </c>
      <c r="F217" s="65">
        <f>+'Alimentazione CE Costi'!I123</f>
        <v>0</v>
      </c>
      <c r="G217" s="65" t="e">
        <f>+'Alimentazione CE Costi'!#REF!</f>
        <v>#REF!</v>
      </c>
      <c r="I217" s="66"/>
      <c r="J217" s="66"/>
      <c r="L217" s="62"/>
      <c r="N217" s="66"/>
    </row>
    <row r="218" spans="1:14" s="55" customFormat="1" ht="15.75" hidden="1" customHeight="1">
      <c r="A218" s="173"/>
      <c r="B218" s="70" t="s">
        <v>682</v>
      </c>
      <c r="C218" s="71" t="s">
        <v>1728</v>
      </c>
      <c r="D218" s="65">
        <f>+'Alimentazione CE Costi'!H124</f>
        <v>0</v>
      </c>
      <c r="E218" s="65" t="e">
        <f>+'Alimentazione CE Costi'!#REF!</f>
        <v>#REF!</v>
      </c>
      <c r="F218" s="65">
        <f>+'Alimentazione CE Costi'!I124</f>
        <v>0</v>
      </c>
      <c r="G218" s="65" t="e">
        <f>+'Alimentazione CE Costi'!#REF!</f>
        <v>#REF!</v>
      </c>
      <c r="H218" s="54"/>
      <c r="I218" s="66"/>
      <c r="J218" s="66"/>
      <c r="L218" s="62"/>
      <c r="N218" s="66"/>
    </row>
    <row r="219" spans="1:14" s="54" customFormat="1" ht="26.25" hidden="1" customHeight="1">
      <c r="A219" s="173"/>
      <c r="B219" s="70" t="s">
        <v>684</v>
      </c>
      <c r="C219" s="71" t="s">
        <v>1729</v>
      </c>
      <c r="D219" s="65">
        <f>+'Alimentazione CE Costi'!H125</f>
        <v>0</v>
      </c>
      <c r="E219" s="65" t="e">
        <f>+'Alimentazione CE Costi'!#REF!</f>
        <v>#REF!</v>
      </c>
      <c r="F219" s="65">
        <f>+'Alimentazione CE Costi'!I125</f>
        <v>0</v>
      </c>
      <c r="G219" s="65" t="e">
        <f>+'Alimentazione CE Costi'!#REF!</f>
        <v>#REF!</v>
      </c>
      <c r="I219" s="66"/>
      <c r="J219" s="66"/>
      <c r="L219" s="62"/>
      <c r="N219" s="66"/>
    </row>
    <row r="220" spans="1:14" s="55" customFormat="1" ht="15.75" hidden="1" customHeight="1">
      <c r="A220" s="173" t="s">
        <v>1591</v>
      </c>
      <c r="B220" s="70" t="s">
        <v>685</v>
      </c>
      <c r="C220" s="71" t="s">
        <v>1730</v>
      </c>
      <c r="D220" s="65">
        <f>+'Alimentazione CE Costi'!H127+'Alimentazione CE Costi'!H128</f>
        <v>674579</v>
      </c>
      <c r="E220" s="65" t="e">
        <f>+'Alimentazione CE Costi'!#REF!+'Alimentazione CE Costi'!#REF!</f>
        <v>#REF!</v>
      </c>
      <c r="F220" s="65">
        <f>+'Alimentazione CE Costi'!I127+'Alimentazione CE Costi'!I128</f>
        <v>583380</v>
      </c>
      <c r="G220" s="65" t="e">
        <f>+'Alimentazione CE Costi'!#REF!+'Alimentazione CE Costi'!#REF!</f>
        <v>#REF!</v>
      </c>
      <c r="H220" s="54"/>
      <c r="I220" s="66"/>
      <c r="J220" s="66"/>
      <c r="L220" s="62"/>
      <c r="N220" s="66"/>
    </row>
    <row r="221" spans="1:14" s="54" customFormat="1" ht="15.75" hidden="1" customHeight="1">
      <c r="A221" s="173" t="s">
        <v>1591</v>
      </c>
      <c r="B221" s="70" t="s">
        <v>689</v>
      </c>
      <c r="C221" s="71" t="s">
        <v>1731</v>
      </c>
      <c r="D221" s="65">
        <f>+'Alimentazione CE Costi'!H129</f>
        <v>0</v>
      </c>
      <c r="E221" s="65" t="e">
        <f>+'Alimentazione CE Costi'!#REF!</f>
        <v>#REF!</v>
      </c>
      <c r="F221" s="65">
        <f>+'Alimentazione CE Costi'!I129</f>
        <v>0</v>
      </c>
      <c r="G221" s="65" t="e">
        <f>+'Alimentazione CE Costi'!#REF!</f>
        <v>#REF!</v>
      </c>
      <c r="I221" s="66"/>
      <c r="J221" s="66"/>
      <c r="L221" s="62"/>
      <c r="N221" s="66"/>
    </row>
    <row r="222" spans="1:14" s="55" customFormat="1" ht="15.75" hidden="1" customHeight="1">
      <c r="A222" s="173"/>
      <c r="B222" s="70" t="s">
        <v>691</v>
      </c>
      <c r="C222" s="71" t="s">
        <v>1732</v>
      </c>
      <c r="D222" s="65">
        <f>+ROUND(SUM('Alimentazione CE Costi'!H131:H137),2)</f>
        <v>0</v>
      </c>
      <c r="E222" s="65" t="e">
        <f>+ROUND(SUM('Alimentazione CE Costi'!#REF!),2)</f>
        <v>#REF!</v>
      </c>
      <c r="F222" s="65">
        <f>+ROUND(SUM('Alimentazione CE Costi'!I131:I137),2)</f>
        <v>0</v>
      </c>
      <c r="G222" s="65" t="e">
        <f>+ROUND(SUM('Alimentazione CE Costi'!#REF!),2)</f>
        <v>#REF!</v>
      </c>
      <c r="H222" s="54"/>
      <c r="I222" s="66"/>
      <c r="J222" s="66"/>
      <c r="L222" s="62"/>
      <c r="N222" s="66"/>
    </row>
    <row r="223" spans="1:14" s="55" customFormat="1" ht="15.75" hidden="1" customHeight="1">
      <c r="A223" s="173"/>
      <c r="B223" s="124" t="s">
        <v>695</v>
      </c>
      <c r="C223" s="125" t="s">
        <v>1733</v>
      </c>
      <c r="D223" s="122">
        <f>SUM(D224:D231)</f>
        <v>0</v>
      </c>
      <c r="E223" s="122" t="e">
        <f t="shared" ref="E223:F223" si="14">SUM(E224:E231)</f>
        <v>#REF!</v>
      </c>
      <c r="F223" s="122">
        <f t="shared" si="14"/>
        <v>0</v>
      </c>
      <c r="G223" s="122" t="e">
        <f>SUM(G224:G231)</f>
        <v>#REF!</v>
      </c>
      <c r="H223" s="123" t="s">
        <v>2114</v>
      </c>
      <c r="I223" s="66"/>
      <c r="J223" s="66"/>
      <c r="L223" s="62"/>
      <c r="N223" s="66"/>
    </row>
    <row r="224" spans="1:14" s="55" customFormat="1" ht="15.75" hidden="1" customHeight="1">
      <c r="A224" s="173"/>
      <c r="B224" s="73" t="s">
        <v>697</v>
      </c>
      <c r="C224" s="74" t="s">
        <v>1734</v>
      </c>
      <c r="D224" s="65">
        <f>+'Alimentazione CE Costi'!H139</f>
        <v>0</v>
      </c>
      <c r="E224" s="65" t="e">
        <f>+'Alimentazione CE Costi'!#REF!</f>
        <v>#REF!</v>
      </c>
      <c r="F224" s="65">
        <f>+'Alimentazione CE Costi'!I139</f>
        <v>0</v>
      </c>
      <c r="G224" s="65" t="e">
        <f>+'Alimentazione CE Costi'!#REF!</f>
        <v>#REF!</v>
      </c>
      <c r="H224" s="54"/>
      <c r="I224" s="66"/>
      <c r="J224" s="66"/>
      <c r="L224" s="62"/>
      <c r="N224" s="66"/>
    </row>
    <row r="225" spans="1:14" s="55" customFormat="1" ht="26.25" hidden="1" customHeight="1">
      <c r="A225" s="173"/>
      <c r="B225" s="73" t="s">
        <v>699</v>
      </c>
      <c r="C225" s="74" t="s">
        <v>1735</v>
      </c>
      <c r="D225" s="65">
        <f>+'Alimentazione CE Costi'!H140</f>
        <v>0</v>
      </c>
      <c r="E225" s="65" t="e">
        <f>+'Alimentazione CE Costi'!#REF!</f>
        <v>#REF!</v>
      </c>
      <c r="F225" s="65">
        <f>+'Alimentazione CE Costi'!I140</f>
        <v>0</v>
      </c>
      <c r="G225" s="65" t="e">
        <f>+'Alimentazione CE Costi'!#REF!</f>
        <v>#REF!</v>
      </c>
      <c r="H225" s="54"/>
      <c r="I225" s="66"/>
      <c r="J225" s="66"/>
      <c r="L225" s="62"/>
      <c r="N225" s="66"/>
    </row>
    <row r="226" spans="1:14" s="55" customFormat="1" ht="15.75" hidden="1" customHeight="1">
      <c r="A226" s="173"/>
      <c r="B226" s="73" t="s">
        <v>701</v>
      </c>
      <c r="C226" s="74" t="s">
        <v>1736</v>
      </c>
      <c r="D226" s="65">
        <f>+'Alimentazione CE Costi'!H141</f>
        <v>0</v>
      </c>
      <c r="E226" s="65" t="e">
        <f>+'Alimentazione CE Costi'!#REF!</f>
        <v>#REF!</v>
      </c>
      <c r="F226" s="65">
        <f>+'Alimentazione CE Costi'!I141</f>
        <v>0</v>
      </c>
      <c r="G226" s="65" t="e">
        <f>+'Alimentazione CE Costi'!#REF!</f>
        <v>#REF!</v>
      </c>
      <c r="H226" s="54"/>
      <c r="I226" s="66"/>
      <c r="J226" s="66"/>
      <c r="L226" s="62"/>
      <c r="N226" s="66"/>
    </row>
    <row r="227" spans="1:14" s="55" customFormat="1" ht="26.25" hidden="1" customHeight="1">
      <c r="A227" s="173"/>
      <c r="B227" s="73" t="s">
        <v>703</v>
      </c>
      <c r="C227" s="74" t="s">
        <v>1737</v>
      </c>
      <c r="D227" s="65">
        <f>+'Alimentazione CE Costi'!H142</f>
        <v>0</v>
      </c>
      <c r="E227" s="65" t="e">
        <f>+'Alimentazione CE Costi'!#REF!</f>
        <v>#REF!</v>
      </c>
      <c r="F227" s="65">
        <f>+'Alimentazione CE Costi'!I142</f>
        <v>0</v>
      </c>
      <c r="G227" s="65" t="e">
        <f>+'Alimentazione CE Costi'!#REF!</f>
        <v>#REF!</v>
      </c>
      <c r="H227" s="54"/>
      <c r="I227" s="66"/>
      <c r="J227" s="66"/>
      <c r="L227" s="62"/>
      <c r="N227" s="66"/>
    </row>
    <row r="228" spans="1:14" s="55" customFormat="1" ht="15.75" hidden="1" customHeight="1">
      <c r="A228" s="173"/>
      <c r="B228" s="73" t="s">
        <v>705</v>
      </c>
      <c r="C228" s="74" t="s">
        <v>1738</v>
      </c>
      <c r="D228" s="65">
        <f>+'Alimentazione CE Costi'!H143</f>
        <v>0</v>
      </c>
      <c r="E228" s="65" t="e">
        <f>+'Alimentazione CE Costi'!#REF!</f>
        <v>#REF!</v>
      </c>
      <c r="F228" s="65">
        <f>+'Alimentazione CE Costi'!I143</f>
        <v>0</v>
      </c>
      <c r="G228" s="65" t="e">
        <f>+'Alimentazione CE Costi'!#REF!</f>
        <v>#REF!</v>
      </c>
      <c r="H228" s="54"/>
      <c r="I228" s="66"/>
      <c r="J228" s="66"/>
      <c r="L228" s="62"/>
      <c r="N228" s="66"/>
    </row>
    <row r="229" spans="1:14" s="55" customFormat="1" ht="26.25" hidden="1" customHeight="1">
      <c r="A229" s="173"/>
      <c r="B229" s="73" t="s">
        <v>707</v>
      </c>
      <c r="C229" s="74" t="s">
        <v>1739</v>
      </c>
      <c r="D229" s="65">
        <f>+'Alimentazione CE Costi'!H144</f>
        <v>0</v>
      </c>
      <c r="E229" s="65" t="e">
        <f>+'Alimentazione CE Costi'!#REF!</f>
        <v>#REF!</v>
      </c>
      <c r="F229" s="65">
        <f>+'Alimentazione CE Costi'!I144</f>
        <v>0</v>
      </c>
      <c r="G229" s="65" t="e">
        <f>+'Alimentazione CE Costi'!#REF!</f>
        <v>#REF!</v>
      </c>
      <c r="H229" s="54"/>
      <c r="I229" s="66"/>
      <c r="J229" s="66"/>
      <c r="L229" s="62"/>
      <c r="N229" s="66"/>
    </row>
    <row r="230" spans="1:14" s="55" customFormat="1" ht="15.75" hidden="1" customHeight="1">
      <c r="A230" s="173"/>
      <c r="B230" s="73" t="s">
        <v>709</v>
      </c>
      <c r="C230" s="74" t="s">
        <v>1740</v>
      </c>
      <c r="D230" s="65">
        <f>+'Alimentazione CE Costi'!H145</f>
        <v>0</v>
      </c>
      <c r="E230" s="65" t="e">
        <f>+'Alimentazione CE Costi'!#REF!</f>
        <v>#REF!</v>
      </c>
      <c r="F230" s="65">
        <f>+'Alimentazione CE Costi'!I145</f>
        <v>0</v>
      </c>
      <c r="G230" s="65" t="e">
        <f>+'Alimentazione CE Costi'!#REF!</f>
        <v>#REF!</v>
      </c>
      <c r="H230" s="54"/>
      <c r="I230" s="66"/>
      <c r="J230" s="66"/>
      <c r="L230" s="62"/>
      <c r="N230" s="66"/>
    </row>
    <row r="231" spans="1:14" s="55" customFormat="1" ht="15.75" hidden="1" customHeight="1">
      <c r="A231" s="173"/>
      <c r="B231" s="73" t="s">
        <v>711</v>
      </c>
      <c r="C231" s="74" t="s">
        <v>1741</v>
      </c>
      <c r="D231" s="65">
        <f>+'Alimentazione CE Costi'!H146</f>
        <v>0</v>
      </c>
      <c r="E231" s="65" t="e">
        <f>+'Alimentazione CE Costi'!#REF!</f>
        <v>#REF!</v>
      </c>
      <c r="F231" s="65">
        <f>+'Alimentazione CE Costi'!I146</f>
        <v>0</v>
      </c>
      <c r="G231" s="65" t="e">
        <f>+'Alimentazione CE Costi'!#REF!</f>
        <v>#REF!</v>
      </c>
      <c r="H231" s="54"/>
      <c r="I231" s="66"/>
      <c r="J231" s="66"/>
      <c r="L231" s="62"/>
      <c r="N231" s="66"/>
    </row>
    <row r="232" spans="1:14" s="55" customFormat="1" ht="15.75" hidden="1" customHeight="1">
      <c r="A232" s="173"/>
      <c r="B232" s="70" t="s">
        <v>713</v>
      </c>
      <c r="C232" s="71" t="s">
        <v>1742</v>
      </c>
      <c r="D232" s="65">
        <f>+'Alimentazione CE Costi'!H147</f>
        <v>0</v>
      </c>
      <c r="E232" s="65" t="e">
        <f>+'Alimentazione CE Costi'!#REF!</f>
        <v>#REF!</v>
      </c>
      <c r="F232" s="65">
        <f>+'Alimentazione CE Costi'!I147</f>
        <v>0</v>
      </c>
      <c r="G232" s="65" t="e">
        <f>+'Alimentazione CE Costi'!#REF!</f>
        <v>#REF!</v>
      </c>
      <c r="H232" s="54"/>
      <c r="I232" s="66"/>
      <c r="J232" s="66"/>
      <c r="L232" s="62"/>
      <c r="N232" s="66"/>
    </row>
    <row r="233" spans="1:14" s="55" customFormat="1" ht="26.25" hidden="1" customHeight="1">
      <c r="A233" s="173"/>
      <c r="B233" s="73" t="s">
        <v>715</v>
      </c>
      <c r="C233" s="74" t="s">
        <v>1743</v>
      </c>
      <c r="D233" s="65">
        <f>+'Alimentazione CE Costi'!H148</f>
        <v>0</v>
      </c>
      <c r="E233" s="65" t="e">
        <f>+'Alimentazione CE Costi'!#REF!</f>
        <v>#REF!</v>
      </c>
      <c r="F233" s="65">
        <f>+'Alimentazione CE Costi'!I148</f>
        <v>0</v>
      </c>
      <c r="G233" s="65" t="e">
        <f>+'Alimentazione CE Costi'!#REF!</f>
        <v>#REF!</v>
      </c>
      <c r="H233" s="54"/>
      <c r="I233" s="66"/>
      <c r="J233" s="66"/>
      <c r="L233" s="62"/>
      <c r="N233" s="66"/>
    </row>
    <row r="234" spans="1:14" s="72" customFormat="1" ht="15.75" hidden="1" customHeight="1">
      <c r="A234" s="171"/>
      <c r="B234" s="132" t="s">
        <v>717</v>
      </c>
      <c r="C234" s="133" t="s">
        <v>1744</v>
      </c>
      <c r="D234" s="119">
        <f>SUM(D235:D239)</f>
        <v>0</v>
      </c>
      <c r="E234" s="119" t="e">
        <f t="shared" ref="E234:F234" si="15">SUM(E235:E239)</f>
        <v>#REF!</v>
      </c>
      <c r="F234" s="119">
        <f t="shared" si="15"/>
        <v>0</v>
      </c>
      <c r="G234" s="119" t="e">
        <f>SUM(G235:G239)</f>
        <v>#REF!</v>
      </c>
      <c r="H234" s="123" t="s">
        <v>2114</v>
      </c>
      <c r="I234" s="66"/>
      <c r="J234" s="66"/>
      <c r="L234" s="62"/>
      <c r="N234" s="66"/>
    </row>
    <row r="235" spans="1:14" s="72" customFormat="1" ht="15.75" hidden="1" customHeight="1">
      <c r="A235" s="171" t="s">
        <v>1546</v>
      </c>
      <c r="B235" s="70" t="s">
        <v>718</v>
      </c>
      <c r="C235" s="71" t="s">
        <v>1745</v>
      </c>
      <c r="D235" s="65">
        <f>+'Alimentazione CE Costi'!H150</f>
        <v>0</v>
      </c>
      <c r="E235" s="65" t="e">
        <f>+'Alimentazione CE Costi'!#REF!</f>
        <v>#REF!</v>
      </c>
      <c r="F235" s="65">
        <f>+'Alimentazione CE Costi'!I150</f>
        <v>0</v>
      </c>
      <c r="G235" s="65" t="e">
        <f>+'Alimentazione CE Costi'!#REF!</f>
        <v>#REF!</v>
      </c>
      <c r="H235" s="54"/>
      <c r="I235" s="66"/>
      <c r="J235" s="66"/>
      <c r="L235" s="62"/>
      <c r="N235" s="66"/>
    </row>
    <row r="236" spans="1:14" s="72" customFormat="1" ht="15.75" hidden="1" customHeight="1">
      <c r="A236" s="175"/>
      <c r="B236" s="70" t="s">
        <v>719</v>
      </c>
      <c r="C236" s="71" t="s">
        <v>1746</v>
      </c>
      <c r="D236" s="65">
        <f>+'Alimentazione CE Costi'!H151</f>
        <v>0</v>
      </c>
      <c r="E236" s="65" t="e">
        <f>+'Alimentazione CE Costi'!#REF!</f>
        <v>#REF!</v>
      </c>
      <c r="F236" s="65">
        <f>+'Alimentazione CE Costi'!I151</f>
        <v>0</v>
      </c>
      <c r="G236" s="65" t="e">
        <f>+'Alimentazione CE Costi'!#REF!</f>
        <v>#REF!</v>
      </c>
      <c r="H236" s="54"/>
      <c r="I236" s="66"/>
      <c r="J236" s="66"/>
      <c r="L236" s="62"/>
      <c r="N236" s="66"/>
    </row>
    <row r="237" spans="1:14" s="72" customFormat="1" ht="15.75" hidden="1" customHeight="1">
      <c r="A237" s="175" t="s">
        <v>1595</v>
      </c>
      <c r="B237" s="70" t="s">
        <v>721</v>
      </c>
      <c r="C237" s="71" t="s">
        <v>1747</v>
      </c>
      <c r="D237" s="65">
        <f>+'Alimentazione CE Costi'!H152</f>
        <v>0</v>
      </c>
      <c r="E237" s="65" t="e">
        <f>+'Alimentazione CE Costi'!#REF!</f>
        <v>#REF!</v>
      </c>
      <c r="F237" s="65">
        <f>+'Alimentazione CE Costi'!I152</f>
        <v>0</v>
      </c>
      <c r="G237" s="65" t="e">
        <f>+'Alimentazione CE Costi'!#REF!</f>
        <v>#REF!</v>
      </c>
      <c r="H237" s="54"/>
      <c r="I237" s="66"/>
      <c r="J237" s="66"/>
      <c r="L237" s="62"/>
      <c r="N237" s="66"/>
    </row>
    <row r="238" spans="1:14" s="72" customFormat="1" ht="15.75" hidden="1" customHeight="1">
      <c r="A238" s="175"/>
      <c r="B238" s="70" t="s">
        <v>723</v>
      </c>
      <c r="C238" s="71" t="s">
        <v>1748</v>
      </c>
      <c r="D238" s="65">
        <f>+'Alimentazione CE Costi'!H154+'Alimentazione CE Costi'!H155</f>
        <v>0</v>
      </c>
      <c r="E238" s="65" t="e">
        <f>+'Alimentazione CE Costi'!#REF!+'Alimentazione CE Costi'!#REF!</f>
        <v>#REF!</v>
      </c>
      <c r="F238" s="65">
        <f>+'Alimentazione CE Costi'!I154+'Alimentazione CE Costi'!I155</f>
        <v>0</v>
      </c>
      <c r="G238" s="65" t="e">
        <f>+'Alimentazione CE Costi'!#REF!+'Alimentazione CE Costi'!#REF!</f>
        <v>#REF!</v>
      </c>
      <c r="H238" s="54"/>
      <c r="I238" s="66"/>
      <c r="J238" s="66"/>
      <c r="L238" s="62"/>
      <c r="N238" s="66"/>
    </row>
    <row r="239" spans="1:14" s="72" customFormat="1" ht="15.75" hidden="1" customHeight="1">
      <c r="A239" s="175"/>
      <c r="B239" s="70" t="s">
        <v>727</v>
      </c>
      <c r="C239" s="71" t="s">
        <v>1749</v>
      </c>
      <c r="D239" s="65">
        <f>+'Alimentazione CE Costi'!H157+'Alimentazione CE Costi'!H158</f>
        <v>0</v>
      </c>
      <c r="E239" s="65" t="e">
        <f>+'Alimentazione CE Costi'!#REF!+'Alimentazione CE Costi'!#REF!</f>
        <v>#REF!</v>
      </c>
      <c r="F239" s="65">
        <f>+'Alimentazione CE Costi'!I157+'Alimentazione CE Costi'!I158</f>
        <v>0</v>
      </c>
      <c r="G239" s="65" t="e">
        <f>+'Alimentazione CE Costi'!#REF!+'Alimentazione CE Costi'!#REF!</f>
        <v>#REF!</v>
      </c>
      <c r="H239" s="54"/>
      <c r="I239" s="66"/>
      <c r="J239" s="66"/>
      <c r="L239" s="62"/>
      <c r="N239" s="66"/>
    </row>
    <row r="240" spans="1:14" s="72" customFormat="1" ht="15.75" hidden="1" customHeight="1">
      <c r="A240" s="171"/>
      <c r="B240" s="132" t="s">
        <v>729</v>
      </c>
      <c r="C240" s="133" t="s">
        <v>1750</v>
      </c>
      <c r="D240" s="119">
        <f>SUM(D241:D244)</f>
        <v>0</v>
      </c>
      <c r="E240" s="119" t="e">
        <f t="shared" ref="E240:F240" si="16">SUM(E241:E244)</f>
        <v>#REF!</v>
      </c>
      <c r="F240" s="119">
        <f t="shared" si="16"/>
        <v>0</v>
      </c>
      <c r="G240" s="119" t="e">
        <f>SUM(G241:G244)</f>
        <v>#REF!</v>
      </c>
      <c r="H240" s="123" t="s">
        <v>2114</v>
      </c>
      <c r="I240" s="66"/>
      <c r="J240" s="66"/>
      <c r="L240" s="62"/>
      <c r="N240" s="66"/>
    </row>
    <row r="241" spans="1:14" s="72" customFormat="1" ht="15.75" hidden="1" customHeight="1">
      <c r="A241" s="171" t="s">
        <v>1546</v>
      </c>
      <c r="B241" s="70" t="s">
        <v>731</v>
      </c>
      <c r="C241" s="71" t="s">
        <v>1751</v>
      </c>
      <c r="D241" s="65">
        <f>+'Alimentazione CE Costi'!H160</f>
        <v>0</v>
      </c>
      <c r="E241" s="65" t="e">
        <f>+'Alimentazione CE Costi'!#REF!</f>
        <v>#REF!</v>
      </c>
      <c r="F241" s="65">
        <f>+'Alimentazione CE Costi'!I160</f>
        <v>0</v>
      </c>
      <c r="G241" s="65" t="e">
        <f>+'Alimentazione CE Costi'!#REF!</f>
        <v>#REF!</v>
      </c>
      <c r="H241" s="54"/>
      <c r="I241" s="66"/>
      <c r="J241" s="66"/>
      <c r="L241" s="62"/>
      <c r="N241" s="66"/>
    </row>
    <row r="242" spans="1:14" s="72" customFormat="1" ht="15.75" hidden="1" customHeight="1">
      <c r="A242" s="171"/>
      <c r="B242" s="70" t="s">
        <v>732</v>
      </c>
      <c r="C242" s="71" t="s">
        <v>1752</v>
      </c>
      <c r="D242" s="65">
        <f>+'Alimentazione CE Costi'!H161</f>
        <v>0</v>
      </c>
      <c r="E242" s="65" t="e">
        <f>+'Alimentazione CE Costi'!#REF!</f>
        <v>#REF!</v>
      </c>
      <c r="F242" s="65">
        <f>+'Alimentazione CE Costi'!I161</f>
        <v>0</v>
      </c>
      <c r="G242" s="65" t="e">
        <f>+'Alimentazione CE Costi'!#REF!</f>
        <v>#REF!</v>
      </c>
      <c r="H242" s="54"/>
      <c r="I242" s="66"/>
      <c r="J242" s="66"/>
      <c r="L242" s="62"/>
      <c r="N242" s="66"/>
    </row>
    <row r="243" spans="1:14" s="55" customFormat="1" ht="15.75" hidden="1" customHeight="1">
      <c r="A243" s="173" t="s">
        <v>1591</v>
      </c>
      <c r="B243" s="70" t="s">
        <v>733</v>
      </c>
      <c r="C243" s="71" t="s">
        <v>1753</v>
      </c>
      <c r="D243" s="65">
        <f>+'Alimentazione CE Costi'!H162</f>
        <v>0</v>
      </c>
      <c r="E243" s="65" t="e">
        <f>+'Alimentazione CE Costi'!#REF!</f>
        <v>#REF!</v>
      </c>
      <c r="F243" s="65">
        <f>+'Alimentazione CE Costi'!I162</f>
        <v>0</v>
      </c>
      <c r="G243" s="65" t="e">
        <f>+'Alimentazione CE Costi'!#REF!</f>
        <v>#REF!</v>
      </c>
      <c r="H243" s="54"/>
      <c r="I243" s="66"/>
      <c r="J243" s="66"/>
      <c r="L243" s="62"/>
      <c r="N243" s="66"/>
    </row>
    <row r="244" spans="1:14" s="55" customFormat="1" ht="15.75" hidden="1" customHeight="1">
      <c r="A244" s="173"/>
      <c r="B244" s="70" t="s">
        <v>735</v>
      </c>
      <c r="C244" s="71" t="s">
        <v>1754</v>
      </c>
      <c r="D244" s="65">
        <f>+'Alimentazione CE Costi'!H164+'Alimentazione CE Costi'!H165+'Alimentazione CE Costi'!H166+'Alimentazione CE Costi'!H167</f>
        <v>0</v>
      </c>
      <c r="E244" s="65" t="e">
        <f>+'Alimentazione CE Costi'!#REF!+'Alimentazione CE Costi'!#REF!+'Alimentazione CE Costi'!#REF!+'Alimentazione CE Costi'!#REF!</f>
        <v>#REF!</v>
      </c>
      <c r="F244" s="65">
        <f>+'Alimentazione CE Costi'!I164+'Alimentazione CE Costi'!I165+'Alimentazione CE Costi'!I166+'Alimentazione CE Costi'!I167</f>
        <v>0</v>
      </c>
      <c r="G244" s="65" t="e">
        <f>+'Alimentazione CE Costi'!#REF!+'Alimentazione CE Costi'!#REF!+'Alimentazione CE Costi'!#REF!+'Alimentazione CE Costi'!#REF!</f>
        <v>#REF!</v>
      </c>
      <c r="H244" s="54"/>
      <c r="I244" s="66"/>
      <c r="J244" s="66"/>
      <c r="L244" s="62"/>
      <c r="N244" s="66"/>
    </row>
    <row r="245" spans="1:14" s="55" customFormat="1" ht="15.75" hidden="1" customHeight="1">
      <c r="A245" s="173"/>
      <c r="B245" s="132" t="s">
        <v>1755</v>
      </c>
      <c r="C245" s="133" t="s">
        <v>1756</v>
      </c>
      <c r="D245" s="119">
        <f>SUM(D246:D249)</f>
        <v>0</v>
      </c>
      <c r="E245" s="119" t="e">
        <f t="shared" ref="E245:F245" si="17">SUM(E246:E249)</f>
        <v>#REF!</v>
      </c>
      <c r="F245" s="119">
        <f t="shared" si="17"/>
        <v>0</v>
      </c>
      <c r="G245" s="119" t="e">
        <f>SUM(G246:G249)</f>
        <v>#REF!</v>
      </c>
      <c r="H245" s="123" t="s">
        <v>2114</v>
      </c>
      <c r="I245" s="66"/>
      <c r="J245" s="66"/>
      <c r="L245" s="62"/>
      <c r="N245" s="66"/>
    </row>
    <row r="246" spans="1:14" s="55" customFormat="1" ht="15.75" hidden="1" customHeight="1">
      <c r="A246" s="173" t="s">
        <v>1546</v>
      </c>
      <c r="B246" s="70" t="s">
        <v>741</v>
      </c>
      <c r="C246" s="71" t="s">
        <v>1757</v>
      </c>
      <c r="D246" s="65">
        <f>+'Alimentazione CE Costi'!H169</f>
        <v>0</v>
      </c>
      <c r="E246" s="65" t="e">
        <f>+'Alimentazione CE Costi'!#REF!</f>
        <v>#REF!</v>
      </c>
      <c r="F246" s="65">
        <f>+'Alimentazione CE Costi'!I169</f>
        <v>0</v>
      </c>
      <c r="G246" s="65" t="e">
        <f>+'Alimentazione CE Costi'!#REF!</f>
        <v>#REF!</v>
      </c>
      <c r="H246" s="54"/>
      <c r="I246" s="66"/>
      <c r="J246" s="66"/>
      <c r="L246" s="62"/>
      <c r="N246" s="66"/>
    </row>
    <row r="247" spans="1:14" s="55" customFormat="1" ht="15.75" hidden="1" customHeight="1">
      <c r="A247" s="173"/>
      <c r="B247" s="70" t="s">
        <v>742</v>
      </c>
      <c r="C247" s="71" t="s">
        <v>1758</v>
      </c>
      <c r="D247" s="65">
        <f>+'Alimentazione CE Costi'!H170</f>
        <v>0</v>
      </c>
      <c r="E247" s="65" t="e">
        <f>+'Alimentazione CE Costi'!#REF!</f>
        <v>#REF!</v>
      </c>
      <c r="F247" s="65">
        <f>+'Alimentazione CE Costi'!I170</f>
        <v>0</v>
      </c>
      <c r="G247" s="65" t="e">
        <f>+'Alimentazione CE Costi'!#REF!</f>
        <v>#REF!</v>
      </c>
      <c r="H247" s="54"/>
      <c r="I247" s="66"/>
      <c r="J247" s="66"/>
      <c r="L247" s="62"/>
      <c r="N247" s="66"/>
    </row>
    <row r="248" spans="1:14" s="55" customFormat="1" ht="15.75" hidden="1" customHeight="1">
      <c r="A248" s="173" t="s">
        <v>1591</v>
      </c>
      <c r="B248" s="70" t="s">
        <v>743</v>
      </c>
      <c r="C248" s="71" t="s">
        <v>1759</v>
      </c>
      <c r="D248" s="65">
        <f>+'Alimentazione CE Costi'!H171</f>
        <v>0</v>
      </c>
      <c r="E248" s="65" t="e">
        <f>+'Alimentazione CE Costi'!#REF!</f>
        <v>#REF!</v>
      </c>
      <c r="F248" s="65">
        <f>+'Alimentazione CE Costi'!I171</f>
        <v>0</v>
      </c>
      <c r="G248" s="65" t="e">
        <f>+'Alimentazione CE Costi'!#REF!</f>
        <v>#REF!</v>
      </c>
      <c r="H248" s="54"/>
      <c r="I248" s="66"/>
      <c r="J248" s="66"/>
      <c r="L248" s="62"/>
      <c r="N248" s="66"/>
    </row>
    <row r="249" spans="1:14" s="55" customFormat="1" ht="15.75" hidden="1" customHeight="1">
      <c r="A249" s="173"/>
      <c r="B249" s="70" t="s">
        <v>744</v>
      </c>
      <c r="C249" s="71" t="s">
        <v>1760</v>
      </c>
      <c r="D249" s="65">
        <f>+'Alimentazione CE Costi'!H173+'Alimentazione CE Costi'!H174</f>
        <v>0</v>
      </c>
      <c r="E249" s="65" t="e">
        <f>+'Alimentazione CE Costi'!#REF!+'Alimentazione CE Costi'!#REF!</f>
        <v>#REF!</v>
      </c>
      <c r="F249" s="65">
        <f>+'Alimentazione CE Costi'!I173+'Alimentazione CE Costi'!I174</f>
        <v>0</v>
      </c>
      <c r="G249" s="65" t="e">
        <f>+'Alimentazione CE Costi'!#REF!+'Alimentazione CE Costi'!#REF!</f>
        <v>#REF!</v>
      </c>
      <c r="H249" s="54"/>
      <c r="I249" s="66"/>
      <c r="J249" s="66"/>
      <c r="L249" s="62"/>
      <c r="N249" s="66"/>
    </row>
    <row r="250" spans="1:14" s="55" customFormat="1" ht="15.75" hidden="1" customHeight="1">
      <c r="A250" s="173"/>
      <c r="B250" s="132" t="s">
        <v>748</v>
      </c>
      <c r="C250" s="133" t="s">
        <v>1761</v>
      </c>
      <c r="D250" s="119">
        <f>SUM(D251:D254,D259)</f>
        <v>0</v>
      </c>
      <c r="E250" s="119" t="e">
        <f t="shared" ref="E250:F250" si="18">SUM(E251:E254,E259)</f>
        <v>#REF!</v>
      </c>
      <c r="F250" s="119">
        <f t="shared" si="18"/>
        <v>0</v>
      </c>
      <c r="G250" s="119" t="e">
        <f>SUM(G251:G254,G259)</f>
        <v>#REF!</v>
      </c>
      <c r="H250" s="123" t="s">
        <v>2114</v>
      </c>
      <c r="I250" s="66"/>
      <c r="J250" s="66"/>
      <c r="L250" s="62"/>
      <c r="N250" s="66"/>
    </row>
    <row r="251" spans="1:14" s="55" customFormat="1" ht="15.75" hidden="1" customHeight="1">
      <c r="A251" s="173" t="s">
        <v>1546</v>
      </c>
      <c r="B251" s="70" t="s">
        <v>749</v>
      </c>
      <c r="C251" s="71" t="s">
        <v>1762</v>
      </c>
      <c r="D251" s="65">
        <f>+'Alimentazione CE Costi'!H178+'Alimentazione CE Costi'!H177</f>
        <v>0</v>
      </c>
      <c r="E251" s="65" t="e">
        <f>+'Alimentazione CE Costi'!#REF!+'Alimentazione CE Costi'!#REF!</f>
        <v>#REF!</v>
      </c>
      <c r="F251" s="65">
        <f>+'Alimentazione CE Costi'!I178+'Alimentazione CE Costi'!I177</f>
        <v>0</v>
      </c>
      <c r="G251" s="65" t="e">
        <f>+'Alimentazione CE Costi'!#REF!+'Alimentazione CE Costi'!#REF!</f>
        <v>#REF!</v>
      </c>
      <c r="H251" s="54"/>
      <c r="I251" s="66"/>
      <c r="J251" s="66"/>
      <c r="L251" s="62"/>
      <c r="N251" s="66"/>
    </row>
    <row r="252" spans="1:14" s="55" customFormat="1" ht="15.75" hidden="1" customHeight="1">
      <c r="A252" s="173"/>
      <c r="B252" s="70" t="s">
        <v>752</v>
      </c>
      <c r="C252" s="71" t="s">
        <v>1763</v>
      </c>
      <c r="D252" s="65">
        <f>+'Alimentazione CE Costi'!H179</f>
        <v>0</v>
      </c>
      <c r="E252" s="65" t="e">
        <f>+'Alimentazione CE Costi'!#REF!</f>
        <v>#REF!</v>
      </c>
      <c r="F252" s="65">
        <f>+'Alimentazione CE Costi'!I179</f>
        <v>0</v>
      </c>
      <c r="G252" s="65" t="e">
        <f>+'Alimentazione CE Costi'!#REF!</f>
        <v>#REF!</v>
      </c>
      <c r="H252" s="54"/>
      <c r="I252" s="66"/>
      <c r="J252" s="66"/>
      <c r="L252" s="62"/>
      <c r="N252" s="66"/>
    </row>
    <row r="253" spans="1:14" s="55" customFormat="1" ht="15.75" hidden="1" customHeight="1">
      <c r="A253" s="173" t="s">
        <v>1591</v>
      </c>
      <c r="B253" s="70" t="s">
        <v>753</v>
      </c>
      <c r="C253" s="71" t="s">
        <v>1764</v>
      </c>
      <c r="D253" s="65">
        <f>+'Alimentazione CE Costi'!H181+'Alimentazione CE Costi'!H182</f>
        <v>0</v>
      </c>
      <c r="E253" s="65" t="e">
        <f>+'Alimentazione CE Costi'!#REF!+'Alimentazione CE Costi'!#REF!</f>
        <v>#REF!</v>
      </c>
      <c r="F253" s="65">
        <f>+'Alimentazione CE Costi'!I181+'Alimentazione CE Costi'!I182</f>
        <v>0</v>
      </c>
      <c r="G253" s="65" t="e">
        <f>+'Alimentazione CE Costi'!#REF!+'Alimentazione CE Costi'!#REF!</f>
        <v>#REF!</v>
      </c>
      <c r="H253" s="54"/>
      <c r="I253" s="66"/>
      <c r="J253" s="66"/>
      <c r="L253" s="62"/>
      <c r="N253" s="66"/>
    </row>
    <row r="254" spans="1:14" s="55" customFormat="1" ht="15.75" hidden="1" customHeight="1">
      <c r="A254" s="173"/>
      <c r="B254" s="124" t="s">
        <v>756</v>
      </c>
      <c r="C254" s="125" t="s">
        <v>1765</v>
      </c>
      <c r="D254" s="122">
        <f>SUM(D255:D258)</f>
        <v>0</v>
      </c>
      <c r="E254" s="122" t="e">
        <f t="shared" ref="E254:F254" si="19">SUM(E255:E258)</f>
        <v>#REF!</v>
      </c>
      <c r="F254" s="122">
        <f t="shared" si="19"/>
        <v>0</v>
      </c>
      <c r="G254" s="122" t="e">
        <f>SUM(G255:G258)</f>
        <v>#REF!</v>
      </c>
      <c r="H254" s="54" t="s">
        <v>2114</v>
      </c>
      <c r="I254" s="66"/>
      <c r="J254" s="66"/>
      <c r="L254" s="62"/>
      <c r="N254" s="66"/>
    </row>
    <row r="255" spans="1:14" s="55" customFormat="1" ht="15.75" hidden="1" customHeight="1">
      <c r="A255" s="173"/>
      <c r="B255" s="73" t="s">
        <v>758</v>
      </c>
      <c r="C255" s="74" t="s">
        <v>1766</v>
      </c>
      <c r="D255" s="65">
        <f>+'Alimentazione CE Costi'!H184</f>
        <v>0</v>
      </c>
      <c r="E255" s="65" t="e">
        <f>+'Alimentazione CE Costi'!#REF!</f>
        <v>#REF!</v>
      </c>
      <c r="F255" s="65">
        <f>+'Alimentazione CE Costi'!I184</f>
        <v>0</v>
      </c>
      <c r="G255" s="65" t="e">
        <f>+'Alimentazione CE Costi'!#REF!</f>
        <v>#REF!</v>
      </c>
      <c r="H255" s="54"/>
      <c r="I255" s="66"/>
      <c r="J255" s="66"/>
      <c r="L255" s="62"/>
      <c r="N255" s="66"/>
    </row>
    <row r="256" spans="1:14" s="55" customFormat="1" ht="15.75" hidden="1" customHeight="1">
      <c r="A256" s="173"/>
      <c r="B256" s="73" t="s">
        <v>760</v>
      </c>
      <c r="C256" s="74" t="s">
        <v>1767</v>
      </c>
      <c r="D256" s="65">
        <f>+'Alimentazione CE Costi'!H185</f>
        <v>0</v>
      </c>
      <c r="E256" s="65" t="e">
        <f>+'Alimentazione CE Costi'!#REF!</f>
        <v>#REF!</v>
      </c>
      <c r="F256" s="65">
        <f>+'Alimentazione CE Costi'!I185</f>
        <v>0</v>
      </c>
      <c r="G256" s="65" t="e">
        <f>+'Alimentazione CE Costi'!#REF!</f>
        <v>#REF!</v>
      </c>
      <c r="H256" s="54"/>
      <c r="I256" s="66"/>
      <c r="J256" s="66"/>
      <c r="L256" s="62"/>
      <c r="N256" s="66"/>
    </row>
    <row r="257" spans="1:14" s="55" customFormat="1" ht="15.75" hidden="1" customHeight="1">
      <c r="A257" s="173"/>
      <c r="B257" s="73" t="s">
        <v>762</v>
      </c>
      <c r="C257" s="74" t="s">
        <v>1768</v>
      </c>
      <c r="D257" s="65">
        <f>+'Alimentazione CE Costi'!H186</f>
        <v>0</v>
      </c>
      <c r="E257" s="65" t="e">
        <f>+'Alimentazione CE Costi'!#REF!</f>
        <v>#REF!</v>
      </c>
      <c r="F257" s="65">
        <f>+'Alimentazione CE Costi'!I186</f>
        <v>0</v>
      </c>
      <c r="G257" s="65" t="e">
        <f>+'Alimentazione CE Costi'!#REF!</f>
        <v>#REF!</v>
      </c>
      <c r="H257" s="54"/>
      <c r="I257" s="66"/>
      <c r="J257" s="66"/>
      <c r="L257" s="62"/>
      <c r="N257" s="66"/>
    </row>
    <row r="258" spans="1:14" s="55" customFormat="1" ht="15.75" hidden="1" customHeight="1">
      <c r="A258" s="173"/>
      <c r="B258" s="73" t="s">
        <v>764</v>
      </c>
      <c r="C258" s="74" t="s">
        <v>1769</v>
      </c>
      <c r="D258" s="65">
        <f>+'Alimentazione CE Costi'!H187</f>
        <v>0</v>
      </c>
      <c r="E258" s="65" t="e">
        <f>+'Alimentazione CE Costi'!#REF!</f>
        <v>#REF!</v>
      </c>
      <c r="F258" s="65">
        <f>+'Alimentazione CE Costi'!I187</f>
        <v>0</v>
      </c>
      <c r="G258" s="65" t="e">
        <f>+'Alimentazione CE Costi'!#REF!</f>
        <v>#REF!</v>
      </c>
      <c r="H258" s="54"/>
      <c r="I258" s="66"/>
      <c r="J258" s="66"/>
      <c r="L258" s="62"/>
      <c r="N258" s="66"/>
    </row>
    <row r="259" spans="1:14" s="55" customFormat="1" ht="15.75" hidden="1" customHeight="1">
      <c r="A259" s="173"/>
      <c r="B259" s="70" t="s">
        <v>765</v>
      </c>
      <c r="C259" s="71" t="s">
        <v>1770</v>
      </c>
      <c r="D259" s="65">
        <f>+'Alimentazione CE Costi'!H188</f>
        <v>0</v>
      </c>
      <c r="E259" s="65" t="e">
        <f>+'Alimentazione CE Costi'!#REF!</f>
        <v>#REF!</v>
      </c>
      <c r="F259" s="65">
        <f>+'Alimentazione CE Costi'!I188</f>
        <v>0</v>
      </c>
      <c r="G259" s="65" t="e">
        <f>+'Alimentazione CE Costi'!#REF!</f>
        <v>#REF!</v>
      </c>
      <c r="H259" s="54"/>
      <c r="I259" s="66"/>
      <c r="J259" s="66"/>
      <c r="L259" s="62"/>
      <c r="N259" s="66"/>
    </row>
    <row r="260" spans="1:14" s="55" customFormat="1" ht="15.75" hidden="1" customHeight="1">
      <c r="A260" s="173"/>
      <c r="B260" s="132" t="s">
        <v>767</v>
      </c>
      <c r="C260" s="133" t="s">
        <v>1771</v>
      </c>
      <c r="D260" s="119">
        <f>SUM(D261:D265)</f>
        <v>0</v>
      </c>
      <c r="E260" s="119" t="e">
        <f t="shared" ref="E260:F260" si="20">SUM(E261:E265)</f>
        <v>#REF!</v>
      </c>
      <c r="F260" s="119">
        <f t="shared" si="20"/>
        <v>0</v>
      </c>
      <c r="G260" s="119" t="e">
        <f>SUM(G261:G265)</f>
        <v>#REF!</v>
      </c>
      <c r="H260" s="54" t="s">
        <v>2114</v>
      </c>
      <c r="I260" s="66"/>
      <c r="J260" s="66"/>
      <c r="L260" s="62"/>
      <c r="N260" s="66"/>
    </row>
    <row r="261" spans="1:14" s="55" customFormat="1" ht="15.75" hidden="1" customHeight="1">
      <c r="A261" s="173" t="s">
        <v>1546</v>
      </c>
      <c r="B261" s="70" t="s">
        <v>768</v>
      </c>
      <c r="C261" s="71" t="s">
        <v>1772</v>
      </c>
      <c r="D261" s="65">
        <f>+'Alimentazione CE Costi'!H190</f>
        <v>0</v>
      </c>
      <c r="E261" s="65" t="e">
        <f>+'Alimentazione CE Costi'!#REF!</f>
        <v>#REF!</v>
      </c>
      <c r="F261" s="65">
        <f>+'Alimentazione CE Costi'!I190</f>
        <v>0</v>
      </c>
      <c r="G261" s="65" t="e">
        <f>+'Alimentazione CE Costi'!#REF!</f>
        <v>#REF!</v>
      </c>
      <c r="H261" s="54"/>
      <c r="I261" s="66"/>
      <c r="J261" s="66"/>
      <c r="L261" s="62"/>
      <c r="N261" s="66"/>
    </row>
    <row r="262" spans="1:14" s="72" customFormat="1" ht="15.75" hidden="1" customHeight="1">
      <c r="A262" s="171"/>
      <c r="B262" s="70" t="s">
        <v>769</v>
      </c>
      <c r="C262" s="71" t="s">
        <v>1773</v>
      </c>
      <c r="D262" s="65">
        <f>+'Alimentazione CE Costi'!H191</f>
        <v>0</v>
      </c>
      <c r="E262" s="65" t="e">
        <f>+'Alimentazione CE Costi'!#REF!</f>
        <v>#REF!</v>
      </c>
      <c r="F262" s="65">
        <f>+'Alimentazione CE Costi'!I191</f>
        <v>0</v>
      </c>
      <c r="G262" s="65" t="e">
        <f>+'Alimentazione CE Costi'!#REF!</f>
        <v>#REF!</v>
      </c>
      <c r="H262" s="54"/>
      <c r="I262" s="66"/>
      <c r="J262" s="66"/>
      <c r="L262" s="62"/>
      <c r="N262" s="66"/>
    </row>
    <row r="263" spans="1:14" s="72" customFormat="1" ht="15.75" hidden="1" customHeight="1">
      <c r="A263" s="171" t="s">
        <v>1595</v>
      </c>
      <c r="B263" s="70" t="s">
        <v>771</v>
      </c>
      <c r="C263" s="71" t="s">
        <v>1774</v>
      </c>
      <c r="D263" s="65">
        <f>+'Alimentazione CE Costi'!H192</f>
        <v>0</v>
      </c>
      <c r="E263" s="65" t="e">
        <f>+'Alimentazione CE Costi'!#REF!</f>
        <v>#REF!</v>
      </c>
      <c r="F263" s="65">
        <f>+'Alimentazione CE Costi'!I192</f>
        <v>0</v>
      </c>
      <c r="G263" s="65" t="e">
        <f>+'Alimentazione CE Costi'!#REF!</f>
        <v>#REF!</v>
      </c>
      <c r="H263" s="54"/>
      <c r="I263" s="66"/>
      <c r="J263" s="66"/>
      <c r="L263" s="62"/>
      <c r="N263" s="66"/>
    </row>
    <row r="264" spans="1:14" s="72" customFormat="1" ht="15.75" hidden="1" customHeight="1">
      <c r="A264" s="171"/>
      <c r="B264" s="70" t="s">
        <v>772</v>
      </c>
      <c r="C264" s="71" t="s">
        <v>1775</v>
      </c>
      <c r="D264" s="65">
        <f>+'Alimentazione CE Costi'!H193</f>
        <v>0</v>
      </c>
      <c r="E264" s="65" t="e">
        <f>+'Alimentazione CE Costi'!#REF!</f>
        <v>#REF!</v>
      </c>
      <c r="F264" s="65">
        <f>+'Alimentazione CE Costi'!I193</f>
        <v>0</v>
      </c>
      <c r="G264" s="65" t="e">
        <f>+'Alimentazione CE Costi'!#REF!</f>
        <v>#REF!</v>
      </c>
      <c r="H264" s="54"/>
      <c r="I264" s="66"/>
      <c r="J264" s="66"/>
      <c r="L264" s="62"/>
      <c r="N264" s="66"/>
    </row>
    <row r="265" spans="1:14" s="72" customFormat="1" ht="15.75" hidden="1" customHeight="1">
      <c r="A265" s="175"/>
      <c r="B265" s="70" t="s">
        <v>773</v>
      </c>
      <c r="C265" s="71" t="s">
        <v>1776</v>
      </c>
      <c r="D265" s="65">
        <f>+'Alimentazione CE Costi'!H194</f>
        <v>0</v>
      </c>
      <c r="E265" s="65" t="e">
        <f>+'Alimentazione CE Costi'!#REF!</f>
        <v>#REF!</v>
      </c>
      <c r="F265" s="65">
        <f>+'Alimentazione CE Costi'!I194</f>
        <v>0</v>
      </c>
      <c r="G265" s="65" t="e">
        <f>+'Alimentazione CE Costi'!#REF!</f>
        <v>#REF!</v>
      </c>
      <c r="H265" s="54"/>
      <c r="I265" s="66"/>
      <c r="J265" s="66"/>
      <c r="L265" s="62"/>
      <c r="N265" s="66"/>
    </row>
    <row r="266" spans="1:14" s="72" customFormat="1" ht="15.75" hidden="1" customHeight="1">
      <c r="A266" s="171"/>
      <c r="B266" s="132" t="s">
        <v>775</v>
      </c>
      <c r="C266" s="133" t="s">
        <v>1777</v>
      </c>
      <c r="D266" s="119">
        <f>SUM(D267:D272)</f>
        <v>45428</v>
      </c>
      <c r="E266" s="119" t="e">
        <f t="shared" ref="E266:F266" si="21">SUM(E267:E272)</f>
        <v>#REF!</v>
      </c>
      <c r="F266" s="119">
        <f t="shared" si="21"/>
        <v>0</v>
      </c>
      <c r="G266" s="119" t="e">
        <f>SUM(G267:G272)</f>
        <v>#REF!</v>
      </c>
      <c r="H266" s="54" t="s">
        <v>2114</v>
      </c>
      <c r="I266" s="66"/>
      <c r="J266" s="66"/>
      <c r="L266" s="62"/>
      <c r="N266" s="66"/>
    </row>
    <row r="267" spans="1:14" s="72" customFormat="1" ht="15.75" hidden="1" customHeight="1">
      <c r="A267" s="171" t="s">
        <v>1546</v>
      </c>
      <c r="B267" s="70" t="s">
        <v>776</v>
      </c>
      <c r="C267" s="71" t="s">
        <v>1778</v>
      </c>
      <c r="D267" s="65">
        <f>+'Alimentazione CE Costi'!H197+'Alimentazione CE Costi'!H198</f>
        <v>0</v>
      </c>
      <c r="E267" s="65" t="e">
        <f>+'Alimentazione CE Costi'!#REF!+'Alimentazione CE Costi'!#REF!</f>
        <v>#REF!</v>
      </c>
      <c r="F267" s="65">
        <f>+'Alimentazione CE Costi'!I197+'Alimentazione CE Costi'!I198</f>
        <v>0</v>
      </c>
      <c r="G267" s="65" t="e">
        <f>+'Alimentazione CE Costi'!#REF!+'Alimentazione CE Costi'!#REF!</f>
        <v>#REF!</v>
      </c>
      <c r="H267" s="54"/>
      <c r="I267" s="66"/>
      <c r="J267" s="66"/>
      <c r="L267" s="62"/>
      <c r="N267" s="66"/>
    </row>
    <row r="268" spans="1:14" s="72" customFormat="1" ht="15.75" hidden="1" customHeight="1">
      <c r="A268" s="171"/>
      <c r="B268" s="70" t="s">
        <v>779</v>
      </c>
      <c r="C268" s="71" t="s">
        <v>1779</v>
      </c>
      <c r="D268" s="65">
        <f>+'Alimentazione CE Costi'!H199</f>
        <v>0</v>
      </c>
      <c r="E268" s="65" t="e">
        <f>+'Alimentazione CE Costi'!#REF!</f>
        <v>#REF!</v>
      </c>
      <c r="F268" s="65">
        <f>+'Alimentazione CE Costi'!I199</f>
        <v>0</v>
      </c>
      <c r="G268" s="65" t="e">
        <f>+'Alimentazione CE Costi'!#REF!</f>
        <v>#REF!</v>
      </c>
      <c r="H268" s="54"/>
      <c r="I268" s="66"/>
      <c r="J268" s="66"/>
      <c r="L268" s="62"/>
      <c r="N268" s="66"/>
    </row>
    <row r="269" spans="1:14" s="72" customFormat="1" ht="15.75" hidden="1" customHeight="1">
      <c r="A269" s="171" t="s">
        <v>1591</v>
      </c>
      <c r="B269" s="70" t="s">
        <v>780</v>
      </c>
      <c r="C269" s="71" t="s">
        <v>1780</v>
      </c>
      <c r="D269" s="65">
        <f>+'Alimentazione CE Costi'!H200</f>
        <v>45428</v>
      </c>
      <c r="E269" s="65" t="e">
        <f>+'Alimentazione CE Costi'!#REF!</f>
        <v>#REF!</v>
      </c>
      <c r="F269" s="65">
        <f>+'Alimentazione CE Costi'!I200</f>
        <v>0</v>
      </c>
      <c r="G269" s="65" t="e">
        <f>+'Alimentazione CE Costi'!#REF!</f>
        <v>#REF!</v>
      </c>
      <c r="H269" s="54"/>
      <c r="I269" s="66"/>
      <c r="J269" s="66"/>
      <c r="L269" s="62"/>
      <c r="N269" s="66"/>
    </row>
    <row r="270" spans="1:14" s="72" customFormat="1" ht="15.75" hidden="1" customHeight="1">
      <c r="A270" s="171"/>
      <c r="B270" s="70" t="s">
        <v>781</v>
      </c>
      <c r="C270" s="71" t="s">
        <v>1781</v>
      </c>
      <c r="D270" s="65">
        <f>+'Alimentazione CE Costi'!H202+'Alimentazione CE Costi'!H203</f>
        <v>0</v>
      </c>
      <c r="E270" s="65" t="e">
        <f>+'Alimentazione CE Costi'!#REF!+'Alimentazione CE Costi'!#REF!</f>
        <v>#REF!</v>
      </c>
      <c r="F270" s="65">
        <f>+'Alimentazione CE Costi'!I202+'Alimentazione CE Costi'!I203</f>
        <v>0</v>
      </c>
      <c r="G270" s="65" t="e">
        <f>+'Alimentazione CE Costi'!#REF!+'Alimentazione CE Costi'!#REF!</f>
        <v>#REF!</v>
      </c>
      <c r="H270" s="54"/>
      <c r="I270" s="66"/>
      <c r="J270" s="66"/>
      <c r="L270" s="62"/>
      <c r="N270" s="66"/>
    </row>
    <row r="271" spans="1:14" s="72" customFormat="1" ht="15.75" hidden="1" customHeight="1">
      <c r="A271" s="175"/>
      <c r="B271" s="70" t="s">
        <v>784</v>
      </c>
      <c r="C271" s="71" t="s">
        <v>1782</v>
      </c>
      <c r="D271" s="65">
        <f>+'Alimentazione CE Costi'!H204</f>
        <v>0</v>
      </c>
      <c r="E271" s="65" t="e">
        <f>+'Alimentazione CE Costi'!#REF!</f>
        <v>#REF!</v>
      </c>
      <c r="F271" s="65">
        <f>+'Alimentazione CE Costi'!I204</f>
        <v>0</v>
      </c>
      <c r="G271" s="65" t="e">
        <f>+'Alimentazione CE Costi'!#REF!</f>
        <v>#REF!</v>
      </c>
      <c r="H271" s="54"/>
      <c r="I271" s="66"/>
      <c r="J271" s="66"/>
      <c r="L271" s="62"/>
      <c r="N271" s="66"/>
    </row>
    <row r="272" spans="1:14" s="72" customFormat="1" ht="15.75" hidden="1" customHeight="1">
      <c r="A272" s="171"/>
      <c r="B272" s="70" t="s">
        <v>785</v>
      </c>
      <c r="C272" s="71" t="s">
        <v>1783</v>
      </c>
      <c r="D272" s="65">
        <f>+'Alimentazione CE Costi'!H205</f>
        <v>0</v>
      </c>
      <c r="E272" s="65" t="e">
        <f>+'Alimentazione CE Costi'!#REF!</f>
        <v>#REF!</v>
      </c>
      <c r="F272" s="65">
        <f>+'Alimentazione CE Costi'!I205</f>
        <v>0</v>
      </c>
      <c r="G272" s="65" t="e">
        <f>+'Alimentazione CE Costi'!#REF!</f>
        <v>#REF!</v>
      </c>
      <c r="H272" s="54"/>
      <c r="I272" s="66"/>
      <c r="J272" s="66"/>
      <c r="L272" s="62"/>
      <c r="N272" s="66"/>
    </row>
    <row r="273" spans="1:14" s="72" customFormat="1" ht="15.75" hidden="1" customHeight="1">
      <c r="A273" s="171"/>
      <c r="B273" s="132" t="s">
        <v>787</v>
      </c>
      <c r="C273" s="133" t="s">
        <v>1784</v>
      </c>
      <c r="D273" s="119">
        <f>SUM(D274:D278)</f>
        <v>0</v>
      </c>
      <c r="E273" s="119" t="e">
        <f t="shared" ref="E273:F273" si="22">SUM(E274:E278)</f>
        <v>#REF!</v>
      </c>
      <c r="F273" s="119">
        <f t="shared" si="22"/>
        <v>0</v>
      </c>
      <c r="G273" s="119" t="e">
        <f>SUM(G274:G278)</f>
        <v>#REF!</v>
      </c>
      <c r="H273" s="54" t="s">
        <v>2114</v>
      </c>
      <c r="I273" s="66"/>
      <c r="J273" s="66"/>
      <c r="L273" s="62"/>
      <c r="N273" s="66"/>
    </row>
    <row r="274" spans="1:14" s="72" customFormat="1" ht="15.75" hidden="1" customHeight="1">
      <c r="A274" s="171" t="s">
        <v>1546</v>
      </c>
      <c r="B274" s="70" t="s">
        <v>788</v>
      </c>
      <c r="C274" s="71" t="s">
        <v>1785</v>
      </c>
      <c r="D274" s="65">
        <f>+'Alimentazione CE Costi'!H207</f>
        <v>0</v>
      </c>
      <c r="E274" s="65" t="e">
        <f>+'Alimentazione CE Costi'!#REF!</f>
        <v>#REF!</v>
      </c>
      <c r="F274" s="65">
        <f>+'Alimentazione CE Costi'!I207</f>
        <v>0</v>
      </c>
      <c r="G274" s="65" t="e">
        <f>+'Alimentazione CE Costi'!#REF!</f>
        <v>#REF!</v>
      </c>
      <c r="H274" s="54"/>
      <c r="I274" s="66"/>
      <c r="J274" s="66"/>
      <c r="L274" s="62"/>
      <c r="N274" s="66"/>
    </row>
    <row r="275" spans="1:14" s="72" customFormat="1" ht="15.75" hidden="1" customHeight="1">
      <c r="A275" s="171"/>
      <c r="B275" s="70" t="s">
        <v>789</v>
      </c>
      <c r="C275" s="71" t="s">
        <v>1786</v>
      </c>
      <c r="D275" s="65">
        <f>+'Alimentazione CE Costi'!H208</f>
        <v>0</v>
      </c>
      <c r="E275" s="65" t="e">
        <f>+'Alimentazione CE Costi'!#REF!</f>
        <v>#REF!</v>
      </c>
      <c r="F275" s="65">
        <f>+'Alimentazione CE Costi'!I208</f>
        <v>0</v>
      </c>
      <c r="G275" s="65" t="e">
        <f>+'Alimentazione CE Costi'!#REF!</f>
        <v>#REF!</v>
      </c>
      <c r="H275" s="54"/>
      <c r="I275" s="66"/>
      <c r="J275" s="66"/>
      <c r="L275" s="62"/>
      <c r="N275" s="66"/>
    </row>
    <row r="276" spans="1:14" s="72" customFormat="1" ht="15.75" hidden="1" customHeight="1">
      <c r="A276" s="171" t="s">
        <v>1591</v>
      </c>
      <c r="B276" s="70" t="s">
        <v>790</v>
      </c>
      <c r="C276" s="71" t="s">
        <v>1787</v>
      </c>
      <c r="D276" s="65">
        <f>+'Alimentazione CE Costi'!H209</f>
        <v>0</v>
      </c>
      <c r="E276" s="65" t="e">
        <f>+'Alimentazione CE Costi'!#REF!</f>
        <v>#REF!</v>
      </c>
      <c r="F276" s="65">
        <f>+'Alimentazione CE Costi'!I209</f>
        <v>0</v>
      </c>
      <c r="G276" s="65" t="e">
        <f>+'Alimentazione CE Costi'!#REF!</f>
        <v>#REF!</v>
      </c>
      <c r="H276" s="54"/>
      <c r="I276" s="66"/>
      <c r="J276" s="66"/>
      <c r="L276" s="62"/>
      <c r="N276" s="66"/>
    </row>
    <row r="277" spans="1:14" s="72" customFormat="1" ht="15.75" hidden="1" customHeight="1">
      <c r="A277" s="171"/>
      <c r="B277" s="70" t="s">
        <v>791</v>
      </c>
      <c r="C277" s="71" t="s">
        <v>1788</v>
      </c>
      <c r="D277" s="65">
        <f>+'Alimentazione CE Costi'!H210</f>
        <v>0</v>
      </c>
      <c r="E277" s="65" t="e">
        <f>+'Alimentazione CE Costi'!#REF!</f>
        <v>#REF!</v>
      </c>
      <c r="F277" s="65">
        <f>+'Alimentazione CE Costi'!I210</f>
        <v>0</v>
      </c>
      <c r="G277" s="65" t="e">
        <f>+'Alimentazione CE Costi'!#REF!</f>
        <v>#REF!</v>
      </c>
      <c r="H277" s="54"/>
      <c r="I277" s="66"/>
      <c r="J277" s="66"/>
      <c r="L277" s="62"/>
      <c r="N277" s="66"/>
    </row>
    <row r="278" spans="1:14" s="72" customFormat="1" ht="15.75" hidden="1" customHeight="1">
      <c r="A278" s="171"/>
      <c r="B278" s="70" t="s">
        <v>792</v>
      </c>
      <c r="C278" s="71" t="s">
        <v>1789</v>
      </c>
      <c r="D278" s="65">
        <f>+'Alimentazione CE Costi'!H211</f>
        <v>0</v>
      </c>
      <c r="E278" s="65" t="e">
        <f>+'Alimentazione CE Costi'!#REF!</f>
        <v>#REF!</v>
      </c>
      <c r="F278" s="65">
        <f>+'Alimentazione CE Costi'!I211</f>
        <v>0</v>
      </c>
      <c r="G278" s="65" t="e">
        <f>+'Alimentazione CE Costi'!#REF!</f>
        <v>#REF!</v>
      </c>
      <c r="H278" s="54"/>
      <c r="I278" s="66"/>
      <c r="J278" s="66"/>
      <c r="L278" s="62"/>
      <c r="N278" s="66"/>
    </row>
    <row r="279" spans="1:14" s="72" customFormat="1" ht="15.75" hidden="1" customHeight="1">
      <c r="A279" s="171"/>
      <c r="B279" s="132" t="s">
        <v>794</v>
      </c>
      <c r="C279" s="133" t="s">
        <v>1790</v>
      </c>
      <c r="D279" s="119">
        <f>SUM(D280:D283)</f>
        <v>13717</v>
      </c>
      <c r="E279" s="119" t="e">
        <f t="shared" ref="E279:F279" si="23">SUM(E280:E283)</f>
        <v>#REF!</v>
      </c>
      <c r="F279" s="119">
        <f t="shared" si="23"/>
        <v>16622</v>
      </c>
      <c r="G279" s="119" t="e">
        <f>SUM(G280:G283)</f>
        <v>#REF!</v>
      </c>
      <c r="H279" s="54" t="s">
        <v>2114</v>
      </c>
      <c r="I279" s="66"/>
      <c r="J279" s="66"/>
      <c r="L279" s="62"/>
      <c r="N279" s="66"/>
    </row>
    <row r="280" spans="1:14" s="72" customFormat="1" ht="15.75" hidden="1" customHeight="1">
      <c r="A280" s="171" t="s">
        <v>1546</v>
      </c>
      <c r="B280" s="70" t="s">
        <v>795</v>
      </c>
      <c r="C280" s="71" t="s">
        <v>1791</v>
      </c>
      <c r="D280" s="65">
        <f>+'Alimentazione CE Costi'!H213</f>
        <v>0</v>
      </c>
      <c r="E280" s="65" t="e">
        <f>+'Alimentazione CE Costi'!#REF!</f>
        <v>#REF!</v>
      </c>
      <c r="F280" s="65">
        <f>+'Alimentazione CE Costi'!I213</f>
        <v>0</v>
      </c>
      <c r="G280" s="65" t="e">
        <f>+'Alimentazione CE Costi'!#REF!</f>
        <v>#REF!</v>
      </c>
      <c r="H280" s="54"/>
      <c r="I280" s="66"/>
      <c r="J280" s="66"/>
      <c r="L280" s="62"/>
      <c r="N280" s="66"/>
    </row>
    <row r="281" spans="1:14" s="72" customFormat="1" ht="15.75" hidden="1" customHeight="1">
      <c r="A281" s="171"/>
      <c r="B281" s="70" t="s">
        <v>796</v>
      </c>
      <c r="C281" s="71" t="s">
        <v>1792</v>
      </c>
      <c r="D281" s="65">
        <f>+'Alimentazione CE Costi'!H214</f>
        <v>0</v>
      </c>
      <c r="E281" s="65" t="e">
        <f>+'Alimentazione CE Costi'!#REF!</f>
        <v>#REF!</v>
      </c>
      <c r="F281" s="65">
        <f>+'Alimentazione CE Costi'!I214</f>
        <v>0</v>
      </c>
      <c r="G281" s="65" t="e">
        <f>+'Alimentazione CE Costi'!#REF!</f>
        <v>#REF!</v>
      </c>
      <c r="H281" s="54"/>
      <c r="I281" s="66"/>
      <c r="J281" s="66"/>
      <c r="L281" s="62"/>
      <c r="N281" s="66"/>
    </row>
    <row r="282" spans="1:14" s="72" customFormat="1" ht="15.75" hidden="1" customHeight="1">
      <c r="A282" s="171" t="s">
        <v>1591</v>
      </c>
      <c r="B282" s="70" t="s">
        <v>797</v>
      </c>
      <c r="C282" s="71" t="s">
        <v>1793</v>
      </c>
      <c r="D282" s="65">
        <f>+'Alimentazione CE Costi'!H215</f>
        <v>0</v>
      </c>
      <c r="E282" s="65" t="e">
        <f>+'Alimentazione CE Costi'!#REF!</f>
        <v>#REF!</v>
      </c>
      <c r="F282" s="65">
        <f>+'Alimentazione CE Costi'!I215</f>
        <v>0</v>
      </c>
      <c r="G282" s="65" t="e">
        <f>+'Alimentazione CE Costi'!#REF!</f>
        <v>#REF!</v>
      </c>
      <c r="H282" s="54"/>
      <c r="I282" s="66"/>
      <c r="J282" s="66"/>
      <c r="L282" s="62"/>
      <c r="N282" s="66"/>
    </row>
    <row r="283" spans="1:14" s="72" customFormat="1" ht="15.75" hidden="1" customHeight="1">
      <c r="A283" s="171"/>
      <c r="B283" s="70" t="s">
        <v>798</v>
      </c>
      <c r="C283" s="71" t="s">
        <v>1794</v>
      </c>
      <c r="D283" s="65">
        <f>+ROUND(SUM('Alimentazione CE Costi'!H217:H220),2)</f>
        <v>13717</v>
      </c>
      <c r="E283" s="65" t="e">
        <f>+ROUND(SUM('Alimentazione CE Costi'!#REF!),2)</f>
        <v>#REF!</v>
      </c>
      <c r="F283" s="65">
        <f>+ROUND(SUM('Alimentazione CE Costi'!I217:I220),2)</f>
        <v>16622</v>
      </c>
      <c r="G283" s="65" t="e">
        <f>+ROUND(SUM('Alimentazione CE Costi'!#REF!),2)</f>
        <v>#REF!</v>
      </c>
      <c r="H283" s="54"/>
      <c r="I283" s="66"/>
      <c r="J283" s="66"/>
      <c r="L283" s="62"/>
      <c r="N283" s="66"/>
    </row>
    <row r="284" spans="1:14" s="72" customFormat="1" ht="15.75" hidden="1" customHeight="1">
      <c r="A284" s="171"/>
      <c r="B284" s="132" t="s">
        <v>804</v>
      </c>
      <c r="C284" s="133" t="s">
        <v>1795</v>
      </c>
      <c r="D284" s="119">
        <f>+D285+D288+D290+D291+D292+D289</f>
        <v>0</v>
      </c>
      <c r="E284" s="119" t="e">
        <f t="shared" ref="E284:F284" si="24">+E285+E288+E290+E291+E292+E289</f>
        <v>#REF!</v>
      </c>
      <c r="F284" s="119">
        <f t="shared" si="24"/>
        <v>0</v>
      </c>
      <c r="G284" s="119" t="e">
        <f>+G285+G288+G290+G291+G292+G289</f>
        <v>#REF!</v>
      </c>
      <c r="H284" s="54" t="s">
        <v>2114</v>
      </c>
      <c r="I284" s="66"/>
      <c r="J284" s="66"/>
      <c r="L284" s="62"/>
      <c r="N284" s="66"/>
    </row>
    <row r="285" spans="1:14" s="72" customFormat="1" ht="15.75" hidden="1" customHeight="1">
      <c r="A285" s="171" t="s">
        <v>1546</v>
      </c>
      <c r="B285" s="124" t="s">
        <v>805</v>
      </c>
      <c r="C285" s="125" t="s">
        <v>1796</v>
      </c>
      <c r="D285" s="122">
        <f>+D286+D287</f>
        <v>0</v>
      </c>
      <c r="E285" s="122" t="e">
        <f t="shared" ref="E285:F285" si="25">+E286+E287</f>
        <v>#REF!</v>
      </c>
      <c r="F285" s="122">
        <f t="shared" si="25"/>
        <v>0</v>
      </c>
      <c r="G285" s="122" t="e">
        <f>+G286+G287</f>
        <v>#REF!</v>
      </c>
      <c r="H285" s="54" t="s">
        <v>2114</v>
      </c>
      <c r="I285" s="66"/>
      <c r="J285" s="66"/>
      <c r="L285" s="62"/>
      <c r="N285" s="66"/>
    </row>
    <row r="286" spans="1:14" s="55" customFormat="1" ht="15.75" hidden="1" customHeight="1">
      <c r="A286" s="173" t="s">
        <v>1546</v>
      </c>
      <c r="B286" s="73" t="s">
        <v>807</v>
      </c>
      <c r="C286" s="74" t="s">
        <v>1797</v>
      </c>
      <c r="D286" s="65">
        <f>+'Alimentazione CE Costi'!H223</f>
        <v>0</v>
      </c>
      <c r="E286" s="65" t="e">
        <f>+'Alimentazione CE Costi'!#REF!</f>
        <v>#REF!</v>
      </c>
      <c r="F286" s="65">
        <f>+'Alimentazione CE Costi'!I223</f>
        <v>0</v>
      </c>
      <c r="G286" s="65" t="e">
        <f>+'Alimentazione CE Costi'!#REF!</f>
        <v>#REF!</v>
      </c>
      <c r="H286" s="54"/>
      <c r="I286" s="66"/>
      <c r="J286" s="66"/>
      <c r="L286" s="62"/>
      <c r="N286" s="66"/>
    </row>
    <row r="287" spans="1:14" s="55" customFormat="1" ht="15.75" hidden="1" customHeight="1">
      <c r="A287" s="173" t="s">
        <v>1546</v>
      </c>
      <c r="B287" s="73" t="s">
        <v>809</v>
      </c>
      <c r="C287" s="74" t="s">
        <v>1798</v>
      </c>
      <c r="D287" s="65">
        <f>+'Alimentazione CE Costi'!H224</f>
        <v>0</v>
      </c>
      <c r="E287" s="65" t="e">
        <f>+'Alimentazione CE Costi'!#REF!</f>
        <v>#REF!</v>
      </c>
      <c r="F287" s="65">
        <f>+'Alimentazione CE Costi'!I224</f>
        <v>0</v>
      </c>
      <c r="G287" s="65" t="e">
        <f>+'Alimentazione CE Costi'!#REF!</f>
        <v>#REF!</v>
      </c>
      <c r="H287" s="54"/>
      <c r="I287" s="66"/>
      <c r="J287" s="66"/>
      <c r="L287" s="62"/>
      <c r="N287" s="66"/>
    </row>
    <row r="288" spans="1:14" s="72" customFormat="1" ht="15.75" hidden="1" customHeight="1">
      <c r="A288" s="171"/>
      <c r="B288" s="70" t="s">
        <v>811</v>
      </c>
      <c r="C288" s="71" t="s">
        <v>1799</v>
      </c>
      <c r="D288" s="65">
        <f>+'Alimentazione CE Costi'!H226+'Alimentazione CE Costi'!H227+'Alimentazione CE Costi'!H228+'Alimentazione CE Costi'!H229</f>
        <v>0</v>
      </c>
      <c r="E288" s="65" t="e">
        <f>+'Alimentazione CE Costi'!#REF!+'Alimentazione CE Costi'!#REF!+'Alimentazione CE Costi'!#REF!+'Alimentazione CE Costi'!#REF!</f>
        <v>#REF!</v>
      </c>
      <c r="F288" s="65">
        <f>+'Alimentazione CE Costi'!I226+'Alimentazione CE Costi'!I227+'Alimentazione CE Costi'!I228+'Alimentazione CE Costi'!I229</f>
        <v>0</v>
      </c>
      <c r="G288" s="65" t="e">
        <f>+'Alimentazione CE Costi'!#REF!+'Alimentazione CE Costi'!#REF!+'Alimentazione CE Costi'!#REF!+'Alimentazione CE Costi'!#REF!</f>
        <v>#REF!</v>
      </c>
      <c r="H288" s="54"/>
      <c r="I288" s="66"/>
      <c r="J288" s="66"/>
      <c r="L288" s="62"/>
      <c r="N288" s="66"/>
    </row>
    <row r="289" spans="1:14" s="55" customFormat="1" ht="26.25" hidden="1" customHeight="1">
      <c r="A289" s="173" t="s">
        <v>1591</v>
      </c>
      <c r="B289" s="73" t="s">
        <v>817</v>
      </c>
      <c r="C289" s="74" t="s">
        <v>1800</v>
      </c>
      <c r="D289" s="65">
        <f>+'Alimentazione CE Costi'!H230</f>
        <v>0</v>
      </c>
      <c r="E289" s="65" t="e">
        <f>+'Alimentazione CE Costi'!#REF!</f>
        <v>#REF!</v>
      </c>
      <c r="F289" s="65">
        <f>+'Alimentazione CE Costi'!I230</f>
        <v>0</v>
      </c>
      <c r="G289" s="65" t="e">
        <f>+'Alimentazione CE Costi'!#REF!</f>
        <v>#REF!</v>
      </c>
      <c r="H289" s="54"/>
      <c r="I289" s="66"/>
      <c r="J289" s="66"/>
      <c r="L289" s="62"/>
      <c r="N289" s="66"/>
    </row>
    <row r="290" spans="1:14" s="72" customFormat="1" ht="15.75" hidden="1" customHeight="1">
      <c r="A290" s="171" t="s">
        <v>1595</v>
      </c>
      <c r="B290" s="70" t="s">
        <v>819</v>
      </c>
      <c r="C290" s="71" t="s">
        <v>1801</v>
      </c>
      <c r="D290" s="65">
        <f>+'Alimentazione CE Costi'!H231</f>
        <v>0</v>
      </c>
      <c r="E290" s="65" t="e">
        <f>+'Alimentazione CE Costi'!#REF!</f>
        <v>#REF!</v>
      </c>
      <c r="F290" s="65">
        <f>+'Alimentazione CE Costi'!I231</f>
        <v>0</v>
      </c>
      <c r="G290" s="65" t="e">
        <f>+'Alimentazione CE Costi'!#REF!</f>
        <v>#REF!</v>
      </c>
      <c r="H290" s="54"/>
      <c r="I290" s="66"/>
      <c r="J290" s="66"/>
      <c r="L290" s="62"/>
      <c r="N290" s="66"/>
    </row>
    <row r="291" spans="1:14" s="72" customFormat="1" ht="15.75" hidden="1" customHeight="1">
      <c r="A291" s="171"/>
      <c r="B291" s="70" t="s">
        <v>820</v>
      </c>
      <c r="C291" s="71" t="s">
        <v>1802</v>
      </c>
      <c r="D291" s="65">
        <f>+ROUND(SUM('Alimentazione CE Costi'!H233:H240),2)</f>
        <v>0</v>
      </c>
      <c r="E291" s="65" t="e">
        <f>+ROUND(SUM('Alimentazione CE Costi'!#REF!),2)</f>
        <v>#REF!</v>
      </c>
      <c r="F291" s="65">
        <f>+ROUND(SUM('Alimentazione CE Costi'!I233:I240),2)</f>
        <v>0</v>
      </c>
      <c r="G291" s="65" t="e">
        <f>+ROUND(SUM('Alimentazione CE Costi'!#REF!),2)</f>
        <v>#REF!</v>
      </c>
      <c r="H291" s="54"/>
      <c r="I291" s="66"/>
      <c r="J291" s="66"/>
      <c r="L291" s="62"/>
      <c r="N291" s="66"/>
    </row>
    <row r="292" spans="1:14" s="72" customFormat="1" ht="15.75" hidden="1" customHeight="1">
      <c r="A292" s="171"/>
      <c r="B292" s="70" t="s">
        <v>826</v>
      </c>
      <c r="C292" s="71" t="s">
        <v>1803</v>
      </c>
      <c r="D292" s="65">
        <f>+'Alimentazione CE Costi'!H242+'Alimentazione CE Costi'!H243</f>
        <v>0</v>
      </c>
      <c r="E292" s="65" t="e">
        <f>+'Alimentazione CE Costi'!#REF!+'Alimentazione CE Costi'!#REF!</f>
        <v>#REF!</v>
      </c>
      <c r="F292" s="65">
        <f>+'Alimentazione CE Costi'!I242+'Alimentazione CE Costi'!I243</f>
        <v>0</v>
      </c>
      <c r="G292" s="65" t="e">
        <f>+'Alimentazione CE Costi'!#REF!+'Alimentazione CE Costi'!#REF!</f>
        <v>#REF!</v>
      </c>
      <c r="H292" s="54"/>
      <c r="I292" s="66"/>
      <c r="J292" s="66"/>
      <c r="L292" s="62"/>
      <c r="N292" s="66"/>
    </row>
    <row r="293" spans="1:14" s="72" customFormat="1" ht="15.75" hidden="1" customHeight="1">
      <c r="A293" s="175"/>
      <c r="B293" s="132" t="s">
        <v>829</v>
      </c>
      <c r="C293" s="133" t="s">
        <v>1804</v>
      </c>
      <c r="D293" s="119">
        <f>SUM(D294:D300)</f>
        <v>765918</v>
      </c>
      <c r="E293" s="119" t="e">
        <f t="shared" ref="E293:F293" si="26">SUM(E294:E300)</f>
        <v>#REF!</v>
      </c>
      <c r="F293" s="119">
        <f t="shared" si="26"/>
        <v>662499</v>
      </c>
      <c r="G293" s="119" t="e">
        <f>SUM(G294:G300)</f>
        <v>#REF!</v>
      </c>
      <c r="H293" s="54" t="s">
        <v>2114</v>
      </c>
      <c r="I293" s="66"/>
      <c r="J293" s="66"/>
      <c r="L293" s="62"/>
      <c r="N293" s="66"/>
    </row>
    <row r="294" spans="1:14" s="72" customFormat="1" ht="15.75" hidden="1" customHeight="1">
      <c r="A294" s="171"/>
      <c r="B294" s="70" t="s">
        <v>831</v>
      </c>
      <c r="C294" s="71" t="s">
        <v>1805</v>
      </c>
      <c r="D294" s="65">
        <f>+'Alimentazione CE Costi'!H245</f>
        <v>12100</v>
      </c>
      <c r="E294" s="65" t="e">
        <f>+'Alimentazione CE Costi'!#REF!</f>
        <v>#REF!</v>
      </c>
      <c r="F294" s="65">
        <f>+'Alimentazione CE Costi'!I245</f>
        <v>10862</v>
      </c>
      <c r="G294" s="65" t="e">
        <f>+'Alimentazione CE Costi'!#REF!</f>
        <v>#REF!</v>
      </c>
      <c r="H294" s="54"/>
      <c r="I294" s="66"/>
      <c r="J294" s="66"/>
      <c r="L294" s="62"/>
      <c r="N294" s="66"/>
    </row>
    <row r="295" spans="1:14" s="72" customFormat="1" ht="15.75" hidden="1" customHeight="1">
      <c r="A295" s="171"/>
      <c r="B295" s="70" t="s">
        <v>833</v>
      </c>
      <c r="C295" s="71" t="s">
        <v>1806</v>
      </c>
      <c r="D295" s="65">
        <f>+'Alimentazione CE Costi'!H246</f>
        <v>531584</v>
      </c>
      <c r="E295" s="65" t="e">
        <f>+'Alimentazione CE Costi'!#REF!</f>
        <v>#REF!</v>
      </c>
      <c r="F295" s="65">
        <f>+'Alimentazione CE Costi'!I246</f>
        <v>466710</v>
      </c>
      <c r="G295" s="65" t="e">
        <f>+'Alimentazione CE Costi'!#REF!</f>
        <v>#REF!</v>
      </c>
      <c r="H295" s="54"/>
      <c r="I295" s="66"/>
      <c r="J295" s="66"/>
      <c r="L295" s="62"/>
      <c r="N295" s="66"/>
    </row>
    <row r="296" spans="1:14" s="72" customFormat="1" ht="15.75" hidden="1" customHeight="1">
      <c r="A296" s="171"/>
      <c r="B296" s="70" t="s">
        <v>835</v>
      </c>
      <c r="C296" s="71" t="s">
        <v>1807</v>
      </c>
      <c r="D296" s="65">
        <f>+'Alimentazione CE Costi'!H247</f>
        <v>0</v>
      </c>
      <c r="E296" s="65" t="e">
        <f>+'Alimentazione CE Costi'!#REF!</f>
        <v>#REF!</v>
      </c>
      <c r="F296" s="65">
        <f>+'Alimentazione CE Costi'!I247</f>
        <v>0</v>
      </c>
      <c r="G296" s="65" t="e">
        <f>+'Alimentazione CE Costi'!#REF!</f>
        <v>#REF!</v>
      </c>
      <c r="H296" s="54"/>
      <c r="I296" s="66"/>
      <c r="J296" s="66"/>
      <c r="L296" s="62"/>
      <c r="N296" s="66"/>
    </row>
    <row r="297" spans="1:14" s="55" customFormat="1" ht="26.25" hidden="1" customHeight="1">
      <c r="A297" s="173"/>
      <c r="B297" s="73" t="s">
        <v>837</v>
      </c>
      <c r="C297" s="74" t="s">
        <v>1808</v>
      </c>
      <c r="D297" s="65">
        <f>+'Alimentazione CE Costi'!H249+'Alimentazione CE Costi'!H250+'Alimentazione CE Costi'!H251+'Alimentazione CE Costi'!H252</f>
        <v>63411</v>
      </c>
      <c r="E297" s="65" t="e">
        <f>+'Alimentazione CE Costi'!#REF!+'Alimentazione CE Costi'!#REF!+'Alimentazione CE Costi'!#REF!+'Alimentazione CE Costi'!#REF!</f>
        <v>#REF!</v>
      </c>
      <c r="F297" s="65">
        <f>+'Alimentazione CE Costi'!I249+'Alimentazione CE Costi'!I250+'Alimentazione CE Costi'!I251+'Alimentazione CE Costi'!I252</f>
        <v>55479</v>
      </c>
      <c r="G297" s="65" t="e">
        <f>+'Alimentazione CE Costi'!#REF!+'Alimentazione CE Costi'!#REF!+'Alimentazione CE Costi'!#REF!+'Alimentazione CE Costi'!#REF!</f>
        <v>#REF!</v>
      </c>
      <c r="H297" s="54"/>
      <c r="I297" s="66"/>
      <c r="J297" s="66"/>
      <c r="L297" s="62"/>
      <c r="N297" s="66"/>
    </row>
    <row r="298" spans="1:14" s="55" customFormat="1" ht="26.25" hidden="1" customHeight="1">
      <c r="A298" s="173" t="s">
        <v>1546</v>
      </c>
      <c r="B298" s="73" t="s">
        <v>843</v>
      </c>
      <c r="C298" s="74" t="s">
        <v>1809</v>
      </c>
      <c r="D298" s="65">
        <f>+'Alimentazione CE Costi'!H254+'Alimentazione CE Costi'!H255+'Alimentazione CE Costi'!H256+'Alimentazione CE Costi'!H257</f>
        <v>102903</v>
      </c>
      <c r="E298" s="65" t="e">
        <f>+'Alimentazione CE Costi'!#REF!+'Alimentazione CE Costi'!#REF!+'Alimentazione CE Costi'!#REF!+'Alimentazione CE Costi'!#REF!</f>
        <v>#REF!</v>
      </c>
      <c r="F298" s="65">
        <f>+'Alimentazione CE Costi'!I254+'Alimentazione CE Costi'!I255+'Alimentazione CE Costi'!I256+'Alimentazione CE Costi'!I257</f>
        <v>78127</v>
      </c>
      <c r="G298" s="65" t="e">
        <f>+'Alimentazione CE Costi'!#REF!+'Alimentazione CE Costi'!#REF!+'Alimentazione CE Costi'!#REF!+'Alimentazione CE Costi'!#REF!</f>
        <v>#REF!</v>
      </c>
      <c r="H298" s="54"/>
      <c r="I298" s="66"/>
      <c r="J298" s="66"/>
      <c r="L298" s="62"/>
      <c r="N298" s="66"/>
    </row>
    <row r="299" spans="1:14" s="72" customFormat="1" ht="15.75" hidden="1" customHeight="1">
      <c r="A299" s="171"/>
      <c r="B299" s="70" t="s">
        <v>845</v>
      </c>
      <c r="C299" s="71" t="s">
        <v>1810</v>
      </c>
      <c r="D299" s="65">
        <f>+ROUND(SUM('Alimentazione CE Costi'!H259:H269),2)</f>
        <v>55920</v>
      </c>
      <c r="E299" s="65" t="e">
        <f>+ROUND(SUM('Alimentazione CE Costi'!#REF!),2)</f>
        <v>#REF!</v>
      </c>
      <c r="F299" s="65">
        <f>+ROUND(SUM('Alimentazione CE Costi'!I259:I269),2)</f>
        <v>51321</v>
      </c>
      <c r="G299" s="65" t="e">
        <f>+ROUND(SUM('Alimentazione CE Costi'!#REF!),2)</f>
        <v>#REF!</v>
      </c>
      <c r="H299" s="54"/>
      <c r="I299" s="66"/>
      <c r="J299" s="66"/>
      <c r="L299" s="62"/>
      <c r="N299" s="66"/>
    </row>
    <row r="300" spans="1:14" s="55" customFormat="1" ht="26.25" hidden="1" customHeight="1">
      <c r="A300" s="173" t="s">
        <v>1546</v>
      </c>
      <c r="B300" s="73" t="s">
        <v>856</v>
      </c>
      <c r="C300" s="74" t="s">
        <v>1811</v>
      </c>
      <c r="D300" s="65">
        <f>+ROUND(SUM('Alimentazione CE Costi'!H271:H279),2)</f>
        <v>0</v>
      </c>
      <c r="E300" s="65" t="e">
        <f>+ROUND(SUM('Alimentazione CE Costi'!#REF!),2)</f>
        <v>#REF!</v>
      </c>
      <c r="F300" s="65">
        <f>+ROUND(SUM('Alimentazione CE Costi'!I271:I279),2)</f>
        <v>0</v>
      </c>
      <c r="G300" s="65" t="e">
        <f>+ROUND(SUM('Alimentazione CE Costi'!#REF!),2)</f>
        <v>#REF!</v>
      </c>
      <c r="H300" s="54"/>
      <c r="I300" s="66"/>
      <c r="J300" s="66"/>
      <c r="L300" s="62"/>
      <c r="N300" s="66"/>
    </row>
    <row r="301" spans="1:14" s="72" customFormat="1" ht="15.75" hidden="1" customHeight="1">
      <c r="A301" s="171"/>
      <c r="B301" s="132" t="s">
        <v>858</v>
      </c>
      <c r="C301" s="133" t="s">
        <v>1812</v>
      </c>
      <c r="D301" s="119">
        <f>SUM(D302:D308)</f>
        <v>1317207</v>
      </c>
      <c r="E301" s="119" t="e">
        <f t="shared" ref="E301:F301" si="27">SUM(E302:E308)</f>
        <v>#REF!</v>
      </c>
      <c r="F301" s="119">
        <f t="shared" si="27"/>
        <v>1862951</v>
      </c>
      <c r="G301" s="119" t="e">
        <f>SUM(G302:G308)</f>
        <v>#REF!</v>
      </c>
      <c r="H301" s="54" t="s">
        <v>2114</v>
      </c>
      <c r="I301" s="66"/>
      <c r="J301" s="66"/>
      <c r="L301" s="62"/>
      <c r="N301" s="66"/>
    </row>
    <row r="302" spans="1:14" s="72" customFormat="1" ht="15.75" hidden="1" customHeight="1">
      <c r="A302" s="175"/>
      <c r="B302" s="70" t="s">
        <v>860</v>
      </c>
      <c r="C302" s="71" t="s">
        <v>1813</v>
      </c>
      <c r="D302" s="65">
        <f>+'Alimentazione CE Costi'!H281</f>
        <v>0</v>
      </c>
      <c r="E302" s="65" t="e">
        <f>+'Alimentazione CE Costi'!#REF!</f>
        <v>#REF!</v>
      </c>
      <c r="F302" s="65">
        <f>+'Alimentazione CE Costi'!I281</f>
        <v>0</v>
      </c>
      <c r="G302" s="65" t="e">
        <f>+'Alimentazione CE Costi'!#REF!</f>
        <v>#REF!</v>
      </c>
      <c r="H302" s="54"/>
      <c r="I302" s="66"/>
      <c r="J302" s="66"/>
      <c r="L302" s="62"/>
      <c r="N302" s="66"/>
    </row>
    <row r="303" spans="1:14" s="72" customFormat="1" ht="15.75" hidden="1" customHeight="1">
      <c r="A303" s="175"/>
      <c r="B303" s="70" t="s">
        <v>862</v>
      </c>
      <c r="C303" s="71" t="s">
        <v>1814</v>
      </c>
      <c r="D303" s="65">
        <f>+'Alimentazione CE Costi'!H282</f>
        <v>0</v>
      </c>
      <c r="E303" s="65" t="e">
        <f>+'Alimentazione CE Costi'!#REF!</f>
        <v>#REF!</v>
      </c>
      <c r="F303" s="65">
        <f>+'Alimentazione CE Costi'!I282</f>
        <v>0</v>
      </c>
      <c r="G303" s="65" t="e">
        <f>+'Alimentazione CE Costi'!#REF!</f>
        <v>#REF!</v>
      </c>
      <c r="H303" s="54"/>
      <c r="I303" s="66"/>
      <c r="J303" s="66"/>
      <c r="L303" s="62"/>
      <c r="N303" s="66"/>
    </row>
    <row r="304" spans="1:14" s="72" customFormat="1" ht="15.75" hidden="1" customHeight="1">
      <c r="A304" s="171"/>
      <c r="B304" s="70" t="s">
        <v>864</v>
      </c>
      <c r="C304" s="71" t="s">
        <v>1815</v>
      </c>
      <c r="D304" s="65">
        <f>+'Alimentazione CE Costi'!H283</f>
        <v>0</v>
      </c>
      <c r="E304" s="65" t="e">
        <f>+'Alimentazione CE Costi'!#REF!</f>
        <v>#REF!</v>
      </c>
      <c r="F304" s="65">
        <f>+'Alimentazione CE Costi'!I283</f>
        <v>0</v>
      </c>
      <c r="G304" s="65" t="e">
        <f>+'Alimentazione CE Costi'!#REF!</f>
        <v>#REF!</v>
      </c>
      <c r="H304" s="54"/>
      <c r="I304" s="66"/>
      <c r="J304" s="66"/>
      <c r="L304" s="62"/>
      <c r="N304" s="66"/>
    </row>
    <row r="305" spans="1:14" s="72" customFormat="1" ht="15.75" hidden="1" customHeight="1">
      <c r="A305" s="175"/>
      <c r="B305" s="70" t="s">
        <v>866</v>
      </c>
      <c r="C305" s="71" t="s">
        <v>1816</v>
      </c>
      <c r="D305" s="65">
        <f>+'Alimentazione CE Costi'!H284</f>
        <v>0</v>
      </c>
      <c r="E305" s="65" t="e">
        <f>+'Alimentazione CE Costi'!#REF!</f>
        <v>#REF!</v>
      </c>
      <c r="F305" s="65">
        <f>+'Alimentazione CE Costi'!I284</f>
        <v>0</v>
      </c>
      <c r="G305" s="65" t="e">
        <f>+'Alimentazione CE Costi'!#REF!</f>
        <v>#REF!</v>
      </c>
      <c r="H305" s="54"/>
      <c r="I305" s="66"/>
      <c r="J305" s="66"/>
      <c r="L305" s="62"/>
      <c r="N305" s="66"/>
    </row>
    <row r="306" spans="1:14" s="72" customFormat="1" ht="15.75" hidden="1" customHeight="1">
      <c r="A306" s="175"/>
      <c r="B306" s="70" t="s">
        <v>868</v>
      </c>
      <c r="C306" s="71" t="s">
        <v>1817</v>
      </c>
      <c r="D306" s="65">
        <f>+ROUND(SUM('Alimentazione CE Costi'!H286:H295),2)</f>
        <v>245565</v>
      </c>
      <c r="E306" s="65" t="e">
        <f>+ROUND(SUM('Alimentazione CE Costi'!#REF!),2)</f>
        <v>#REF!</v>
      </c>
      <c r="F306" s="65">
        <f>+ROUND(SUM('Alimentazione CE Costi'!I286:I295),2)</f>
        <v>698948</v>
      </c>
      <c r="G306" s="65" t="e">
        <f>+ROUND(SUM('Alimentazione CE Costi'!#REF!),2)</f>
        <v>#REF!</v>
      </c>
      <c r="H306" s="54"/>
      <c r="I306" s="66"/>
      <c r="J306" s="66"/>
      <c r="L306" s="62"/>
      <c r="N306" s="66"/>
    </row>
    <row r="307" spans="1:14" s="72" customFormat="1" ht="15.75" hidden="1" customHeight="1">
      <c r="A307" s="175" t="s">
        <v>1546</v>
      </c>
      <c r="B307" s="70" t="s">
        <v>879</v>
      </c>
      <c r="C307" s="71" t="s">
        <v>1818</v>
      </c>
      <c r="D307" s="65">
        <f>+'Alimentazione CE Costi'!H297+'Alimentazione CE Costi'!H298</f>
        <v>1071642</v>
      </c>
      <c r="E307" s="65" t="e">
        <f>+'Alimentazione CE Costi'!#REF!+'Alimentazione CE Costi'!#REF!</f>
        <v>#REF!</v>
      </c>
      <c r="F307" s="65">
        <f>+'Alimentazione CE Costi'!I297+'Alimentazione CE Costi'!I298</f>
        <v>1164003</v>
      </c>
      <c r="G307" s="65" t="e">
        <f>+'Alimentazione CE Costi'!#REF!+'Alimentazione CE Costi'!#REF!</f>
        <v>#REF!</v>
      </c>
      <c r="H307" s="54"/>
      <c r="I307" s="66"/>
      <c r="J307" s="66"/>
      <c r="L307" s="62"/>
      <c r="N307" s="66"/>
    </row>
    <row r="308" spans="1:14" s="79" customFormat="1" ht="15.75" hidden="1" customHeight="1">
      <c r="A308" s="171" t="s">
        <v>1546</v>
      </c>
      <c r="B308" s="70" t="s">
        <v>883</v>
      </c>
      <c r="C308" s="71" t="s">
        <v>1819</v>
      </c>
      <c r="D308" s="65">
        <f>+'Alimentazione CE Costi'!H299</f>
        <v>0</v>
      </c>
      <c r="E308" s="65" t="e">
        <f>+'Alimentazione CE Costi'!#REF!</f>
        <v>#REF!</v>
      </c>
      <c r="F308" s="65">
        <f>+'Alimentazione CE Costi'!I299</f>
        <v>0</v>
      </c>
      <c r="G308" s="65" t="e">
        <f>+'Alimentazione CE Costi'!#REF!</f>
        <v>#REF!</v>
      </c>
      <c r="H308" s="54"/>
      <c r="I308" s="84"/>
      <c r="J308" s="84"/>
      <c r="L308" s="62"/>
      <c r="N308" s="66"/>
    </row>
    <row r="309" spans="1:14" s="72" customFormat="1" ht="25.5" hidden="1" customHeight="1">
      <c r="A309" s="171"/>
      <c r="B309" s="132" t="s">
        <v>885</v>
      </c>
      <c r="C309" s="133" t="s">
        <v>1820</v>
      </c>
      <c r="D309" s="119">
        <f>SUM(D310:D312,D319)</f>
        <v>3362598</v>
      </c>
      <c r="E309" s="119" t="e">
        <f t="shared" ref="E309:F309" si="28">SUM(E310:E312,E319)</f>
        <v>#REF!</v>
      </c>
      <c r="F309" s="119">
        <f t="shared" si="28"/>
        <v>2554218</v>
      </c>
      <c r="G309" s="119" t="e">
        <f>SUM(G310:G312,G319)</f>
        <v>#REF!</v>
      </c>
      <c r="H309" s="54" t="s">
        <v>2114</v>
      </c>
      <c r="I309" s="66"/>
      <c r="J309" s="66"/>
      <c r="L309" s="62"/>
      <c r="N309" s="66"/>
    </row>
    <row r="310" spans="1:14" s="55" customFormat="1" ht="15.75" hidden="1" customHeight="1">
      <c r="A310" s="173" t="s">
        <v>1546</v>
      </c>
      <c r="B310" s="70" t="s">
        <v>887</v>
      </c>
      <c r="C310" s="71" t="s">
        <v>1821</v>
      </c>
      <c r="D310" s="65">
        <f>+'Alimentazione CE Costi'!H301</f>
        <v>91583</v>
      </c>
      <c r="E310" s="65" t="e">
        <f>+'Alimentazione CE Costi'!#REF!</f>
        <v>#REF!</v>
      </c>
      <c r="F310" s="65">
        <f>+'Alimentazione CE Costi'!I301</f>
        <v>69077</v>
      </c>
      <c r="G310" s="65" t="e">
        <f>+'Alimentazione CE Costi'!#REF!</f>
        <v>#REF!</v>
      </c>
      <c r="H310" s="54"/>
      <c r="I310" s="66"/>
      <c r="J310" s="66"/>
      <c r="L310" s="62"/>
      <c r="N310" s="66"/>
    </row>
    <row r="311" spans="1:14" s="55" customFormat="1" ht="15.75" hidden="1" customHeight="1">
      <c r="A311" s="173"/>
      <c r="B311" s="70" t="s">
        <v>889</v>
      </c>
      <c r="C311" s="71" t="s">
        <v>1822</v>
      </c>
      <c r="D311" s="65">
        <f>+'Alimentazione CE Costi'!H302</f>
        <v>14228</v>
      </c>
      <c r="E311" s="65" t="e">
        <f>+'Alimentazione CE Costi'!#REF!</f>
        <v>#REF!</v>
      </c>
      <c r="F311" s="65">
        <f>+'Alimentazione CE Costi'!I302</f>
        <v>14094</v>
      </c>
      <c r="G311" s="65" t="e">
        <f>+'Alimentazione CE Costi'!#REF!</f>
        <v>#REF!</v>
      </c>
      <c r="H311" s="54"/>
      <c r="I311" s="66"/>
      <c r="J311" s="66"/>
      <c r="L311" s="62"/>
      <c r="N311" s="66"/>
    </row>
    <row r="312" spans="1:14" s="55" customFormat="1" ht="25.5" hidden="1" customHeight="1">
      <c r="A312" s="173"/>
      <c r="B312" s="124" t="s">
        <v>891</v>
      </c>
      <c r="C312" s="125" t="s">
        <v>1823</v>
      </c>
      <c r="D312" s="122">
        <f>SUM(D313:D318)</f>
        <v>3256787</v>
      </c>
      <c r="E312" s="122" t="e">
        <f t="shared" ref="E312:F312" si="29">SUM(E313:E318)</f>
        <v>#REF!</v>
      </c>
      <c r="F312" s="122">
        <f t="shared" si="29"/>
        <v>2471047</v>
      </c>
      <c r="G312" s="122" t="e">
        <f>SUM(G313:G318)</f>
        <v>#REF!</v>
      </c>
      <c r="H312" s="54" t="s">
        <v>2114</v>
      </c>
      <c r="I312" s="66"/>
      <c r="J312" s="66"/>
      <c r="L312" s="62"/>
      <c r="N312" s="66"/>
    </row>
    <row r="313" spans="1:14" s="55" customFormat="1" ht="15.75" hidden="1" customHeight="1">
      <c r="A313" s="173"/>
      <c r="B313" s="73" t="s">
        <v>893</v>
      </c>
      <c r="C313" s="74" t="s">
        <v>1824</v>
      </c>
      <c r="D313" s="65">
        <f>+'Alimentazione CE Costi'!H304</f>
        <v>288461</v>
      </c>
      <c r="E313" s="65" t="e">
        <f>+'Alimentazione CE Costi'!#REF!</f>
        <v>#REF!</v>
      </c>
      <c r="F313" s="65">
        <f>+'Alimentazione CE Costi'!I304</f>
        <v>0</v>
      </c>
      <c r="G313" s="65" t="e">
        <f>+'Alimentazione CE Costi'!#REF!</f>
        <v>#REF!</v>
      </c>
      <c r="H313" s="54"/>
      <c r="I313" s="66"/>
      <c r="J313" s="66"/>
      <c r="L313" s="62"/>
      <c r="N313" s="66"/>
    </row>
    <row r="314" spans="1:14" s="55" customFormat="1" ht="15.75" hidden="1" customHeight="1">
      <c r="A314" s="173"/>
      <c r="B314" s="73" t="s">
        <v>895</v>
      </c>
      <c r="C314" s="74" t="s">
        <v>1825</v>
      </c>
      <c r="D314" s="65">
        <f>+'Alimentazione CE Costi'!H306+'Alimentazione CE Costi'!H307+'Alimentazione CE Costi'!H308</f>
        <v>99997</v>
      </c>
      <c r="E314" s="65" t="e">
        <f>+'Alimentazione CE Costi'!#REF!+'Alimentazione CE Costi'!#REF!+'Alimentazione CE Costi'!#REF!</f>
        <v>#REF!</v>
      </c>
      <c r="F314" s="65">
        <f>+'Alimentazione CE Costi'!I306+'Alimentazione CE Costi'!I307+'Alimentazione CE Costi'!I308</f>
        <v>105556</v>
      </c>
      <c r="G314" s="65" t="e">
        <f>+'Alimentazione CE Costi'!#REF!+'Alimentazione CE Costi'!#REF!+'Alimentazione CE Costi'!#REF!</f>
        <v>#REF!</v>
      </c>
      <c r="H314" s="54"/>
      <c r="I314" s="66"/>
      <c r="J314" s="66"/>
      <c r="L314" s="62"/>
      <c r="N314" s="66"/>
    </row>
    <row r="315" spans="1:14" s="55" customFormat="1" ht="15.75" hidden="1" customHeight="1">
      <c r="A315" s="173"/>
      <c r="B315" s="73" t="s">
        <v>900</v>
      </c>
      <c r="C315" s="74" t="s">
        <v>1826</v>
      </c>
      <c r="D315" s="65">
        <f>+'Alimentazione CE Costi'!H310+'Alimentazione CE Costi'!H311+'Alimentazione CE Costi'!H312+'Alimentazione CE Costi'!H313</f>
        <v>1671360</v>
      </c>
      <c r="E315" s="65" t="e">
        <f>+'Alimentazione CE Costi'!#REF!+'Alimentazione CE Costi'!#REF!+'Alimentazione CE Costi'!#REF!+'Alimentazione CE Costi'!#REF!</f>
        <v>#REF!</v>
      </c>
      <c r="F315" s="65">
        <f>+'Alimentazione CE Costi'!I310+'Alimentazione CE Costi'!I311+'Alimentazione CE Costi'!I312+'Alimentazione CE Costi'!I313</f>
        <v>1406748</v>
      </c>
      <c r="G315" s="65" t="e">
        <f>+'Alimentazione CE Costi'!#REF!+'Alimentazione CE Costi'!#REF!+'Alimentazione CE Costi'!#REF!+'Alimentazione CE Costi'!#REF!</f>
        <v>#REF!</v>
      </c>
      <c r="H315" s="54"/>
      <c r="I315" s="66"/>
      <c r="J315" s="66"/>
      <c r="L315" s="62"/>
      <c r="N315" s="66"/>
    </row>
    <row r="316" spans="1:14" s="55" customFormat="1" ht="15.75" hidden="1" customHeight="1">
      <c r="A316" s="173"/>
      <c r="B316" s="73" t="s">
        <v>906</v>
      </c>
      <c r="C316" s="74" t="s">
        <v>1827</v>
      </c>
      <c r="D316" s="65">
        <f>+'Alimentazione CE Costi'!H315+'Alimentazione CE Costi'!H316</f>
        <v>668021</v>
      </c>
      <c r="E316" s="65" t="e">
        <f>+'Alimentazione CE Costi'!#REF!+'Alimentazione CE Costi'!#REF!</f>
        <v>#REF!</v>
      </c>
      <c r="F316" s="65">
        <f>+'Alimentazione CE Costi'!I315+'Alimentazione CE Costi'!I316</f>
        <v>606967</v>
      </c>
      <c r="G316" s="65" t="e">
        <f>+'Alimentazione CE Costi'!#REF!+'Alimentazione CE Costi'!#REF!</f>
        <v>#REF!</v>
      </c>
      <c r="H316" s="54"/>
      <c r="I316" s="66"/>
      <c r="J316" s="66"/>
      <c r="L316" s="62"/>
      <c r="N316" s="66"/>
    </row>
    <row r="317" spans="1:14" s="55" customFormat="1" ht="15.75" hidden="1" customHeight="1">
      <c r="A317" s="173"/>
      <c r="B317" s="73" t="s">
        <v>909</v>
      </c>
      <c r="C317" s="74" t="s">
        <v>1828</v>
      </c>
      <c r="D317" s="65">
        <f>+'Alimentazione CE Costi'!H317</f>
        <v>260224</v>
      </c>
      <c r="E317" s="65" t="e">
        <f>+'Alimentazione CE Costi'!#REF!</f>
        <v>#REF!</v>
      </c>
      <c r="F317" s="65">
        <f>+'Alimentazione CE Costi'!I317</f>
        <v>59862</v>
      </c>
      <c r="G317" s="65" t="e">
        <f>+'Alimentazione CE Costi'!#REF!</f>
        <v>#REF!</v>
      </c>
      <c r="H317" s="54"/>
      <c r="I317" s="66"/>
      <c r="J317" s="66"/>
      <c r="L317" s="62"/>
      <c r="N317" s="66"/>
    </row>
    <row r="318" spans="1:14" s="55" customFormat="1" ht="15.75" hidden="1" customHeight="1">
      <c r="A318" s="173"/>
      <c r="B318" s="73" t="s">
        <v>911</v>
      </c>
      <c r="C318" s="74" t="s">
        <v>1829</v>
      </c>
      <c r="D318" s="65">
        <f>+ROUND(SUM('Alimentazione CE Costi'!H319:H327),2)</f>
        <v>268724</v>
      </c>
      <c r="E318" s="65" t="e">
        <f>+ROUND(SUM('Alimentazione CE Costi'!#REF!),2)</f>
        <v>#REF!</v>
      </c>
      <c r="F318" s="65">
        <f>+ROUND(SUM('Alimentazione CE Costi'!I319:I327),2)</f>
        <v>291914</v>
      </c>
      <c r="G318" s="65" t="e">
        <f>+ROUND(SUM('Alimentazione CE Costi'!#REF!),2)</f>
        <v>#REF!</v>
      </c>
      <c r="H318" s="54"/>
      <c r="I318" s="66"/>
      <c r="J318" s="66"/>
      <c r="L318" s="62"/>
      <c r="N318" s="66"/>
    </row>
    <row r="319" spans="1:14" s="55" customFormat="1" ht="15.75" hidden="1" customHeight="1">
      <c r="A319" s="173"/>
      <c r="B319" s="124" t="s">
        <v>922</v>
      </c>
      <c r="C319" s="125" t="s">
        <v>1830</v>
      </c>
      <c r="D319" s="122">
        <f>SUM(D320:D322)</f>
        <v>0</v>
      </c>
      <c r="E319" s="122" t="e">
        <f t="shared" ref="E319:F319" si="30">SUM(E320:E322)</f>
        <v>#REF!</v>
      </c>
      <c r="F319" s="122">
        <f t="shared" si="30"/>
        <v>0</v>
      </c>
      <c r="G319" s="122" t="e">
        <f>SUM(G320:G322)</f>
        <v>#REF!</v>
      </c>
      <c r="H319" s="54" t="s">
        <v>2114</v>
      </c>
      <c r="I319" s="66"/>
      <c r="J319" s="66"/>
      <c r="L319" s="62"/>
      <c r="N319" s="66"/>
    </row>
    <row r="320" spans="1:14" s="55" customFormat="1" ht="26.25" hidden="1" customHeight="1">
      <c r="A320" s="173" t="s">
        <v>1546</v>
      </c>
      <c r="B320" s="73" t="s">
        <v>924</v>
      </c>
      <c r="C320" s="74" t="s">
        <v>1831</v>
      </c>
      <c r="D320" s="65">
        <f>+'Alimentazione CE Costi'!H329</f>
        <v>0</v>
      </c>
      <c r="E320" s="65" t="e">
        <f>+'Alimentazione CE Costi'!#REF!</f>
        <v>#REF!</v>
      </c>
      <c r="F320" s="65">
        <f>+'Alimentazione CE Costi'!I329</f>
        <v>0</v>
      </c>
      <c r="G320" s="65" t="e">
        <f>+'Alimentazione CE Costi'!#REF!</f>
        <v>#REF!</v>
      </c>
      <c r="H320" s="54"/>
      <c r="I320" s="66"/>
      <c r="J320" s="66"/>
      <c r="L320" s="62"/>
      <c r="N320" s="66"/>
    </row>
    <row r="321" spans="1:14" s="55" customFormat="1" ht="26.25" hidden="1" customHeight="1">
      <c r="A321" s="173"/>
      <c r="B321" s="73" t="s">
        <v>926</v>
      </c>
      <c r="C321" s="74" t="s">
        <v>1832</v>
      </c>
      <c r="D321" s="65">
        <f>+'Alimentazione CE Costi'!H330</f>
        <v>0</v>
      </c>
      <c r="E321" s="65" t="e">
        <f>+'Alimentazione CE Costi'!#REF!</f>
        <v>#REF!</v>
      </c>
      <c r="F321" s="65">
        <f>+'Alimentazione CE Costi'!I330</f>
        <v>0</v>
      </c>
      <c r="G321" s="65" t="e">
        <f>+'Alimentazione CE Costi'!#REF!</f>
        <v>#REF!</v>
      </c>
      <c r="H321" s="54"/>
      <c r="I321" s="66"/>
      <c r="J321" s="66"/>
      <c r="L321" s="62"/>
      <c r="N321" s="66"/>
    </row>
    <row r="322" spans="1:14" s="55" customFormat="1" ht="26.25" hidden="1" customHeight="1">
      <c r="A322" s="173" t="s">
        <v>1595</v>
      </c>
      <c r="B322" s="73" t="s">
        <v>928</v>
      </c>
      <c r="C322" s="74" t="s">
        <v>1833</v>
      </c>
      <c r="D322" s="65">
        <f>+'Alimentazione CE Costi'!H331</f>
        <v>0</v>
      </c>
      <c r="E322" s="65" t="e">
        <f>+'Alimentazione CE Costi'!#REF!</f>
        <v>#REF!</v>
      </c>
      <c r="F322" s="65">
        <f>+'Alimentazione CE Costi'!I331</f>
        <v>0</v>
      </c>
      <c r="G322" s="65" t="e">
        <f>+'Alimentazione CE Costi'!#REF!</f>
        <v>#REF!</v>
      </c>
      <c r="H322" s="54"/>
      <c r="I322" s="66"/>
      <c r="J322" s="66"/>
      <c r="L322" s="62"/>
      <c r="N322" s="66"/>
    </row>
    <row r="323" spans="1:14" s="55" customFormat="1" ht="15.75" hidden="1" customHeight="1">
      <c r="A323" s="173"/>
      <c r="B323" s="132" t="s">
        <v>930</v>
      </c>
      <c r="C323" s="133" t="s">
        <v>1834</v>
      </c>
      <c r="D323" s="119">
        <f>SUM(D324:D330)</f>
        <v>548024</v>
      </c>
      <c r="E323" s="119" t="e">
        <f t="shared" ref="E323:F323" si="31">SUM(E324:E330)</f>
        <v>#REF!</v>
      </c>
      <c r="F323" s="119">
        <f t="shared" si="31"/>
        <v>736963</v>
      </c>
      <c r="G323" s="119" t="e">
        <f>SUM(G324:G330)</f>
        <v>#REF!</v>
      </c>
      <c r="H323" s="54" t="s">
        <v>2114</v>
      </c>
      <c r="I323" s="66"/>
      <c r="J323" s="66"/>
      <c r="L323" s="62"/>
      <c r="N323" s="66"/>
    </row>
    <row r="324" spans="1:14" s="55" customFormat="1" ht="26.25" hidden="1" customHeight="1">
      <c r="A324" s="178" t="s">
        <v>1546</v>
      </c>
      <c r="B324" s="70" t="s">
        <v>932</v>
      </c>
      <c r="C324" s="71" t="s">
        <v>1835</v>
      </c>
      <c r="D324" s="65">
        <f>+'Alimentazione CE Costi'!H333</f>
        <v>0</v>
      </c>
      <c r="E324" s="65" t="e">
        <f>+'Alimentazione CE Costi'!#REF!</f>
        <v>#REF!</v>
      </c>
      <c r="F324" s="65">
        <f>+'Alimentazione CE Costi'!I333</f>
        <v>0</v>
      </c>
      <c r="G324" s="65" t="e">
        <f>+'Alimentazione CE Costi'!#REF!</f>
        <v>#REF!</v>
      </c>
      <c r="H324" s="54"/>
      <c r="I324" s="66"/>
      <c r="J324" s="66"/>
      <c r="L324" s="62"/>
      <c r="N324" s="66"/>
    </row>
    <row r="325" spans="1:14" s="55" customFormat="1" ht="26.25" hidden="1" customHeight="1">
      <c r="A325" s="173"/>
      <c r="B325" s="70" t="s">
        <v>934</v>
      </c>
      <c r="C325" s="71" t="s">
        <v>1836</v>
      </c>
      <c r="D325" s="65">
        <f>+'Alimentazione CE Costi'!H334</f>
        <v>0</v>
      </c>
      <c r="E325" s="65" t="e">
        <f>+'Alimentazione CE Costi'!#REF!</f>
        <v>#REF!</v>
      </c>
      <c r="F325" s="65">
        <f>+'Alimentazione CE Costi'!I334</f>
        <v>0</v>
      </c>
      <c r="G325" s="65" t="e">
        <f>+'Alimentazione CE Costi'!#REF!</f>
        <v>#REF!</v>
      </c>
      <c r="H325" s="54"/>
      <c r="I325" s="66"/>
      <c r="J325" s="66"/>
      <c r="L325" s="62"/>
      <c r="N325" s="66"/>
    </row>
    <row r="326" spans="1:14" s="55" customFormat="1" ht="15.75" hidden="1" customHeight="1">
      <c r="A326" s="173" t="s">
        <v>1595</v>
      </c>
      <c r="B326" s="70" t="s">
        <v>936</v>
      </c>
      <c r="C326" s="71" t="s">
        <v>1837</v>
      </c>
      <c r="D326" s="65">
        <f>+'Alimentazione CE Costi'!H335</f>
        <v>0</v>
      </c>
      <c r="E326" s="65" t="e">
        <f>+'Alimentazione CE Costi'!#REF!</f>
        <v>#REF!</v>
      </c>
      <c r="F326" s="65">
        <f>+'Alimentazione CE Costi'!I335</f>
        <v>0</v>
      </c>
      <c r="G326" s="65" t="e">
        <f>+'Alimentazione CE Costi'!#REF!</f>
        <v>#REF!</v>
      </c>
      <c r="H326" s="54"/>
      <c r="I326" s="66"/>
      <c r="J326" s="66"/>
      <c r="L326" s="62"/>
      <c r="N326" s="66"/>
    </row>
    <row r="327" spans="1:14" s="55" customFormat="1" ht="15.75" hidden="1" customHeight="1">
      <c r="A327" s="178"/>
      <c r="B327" s="70" t="s">
        <v>938</v>
      </c>
      <c r="C327" s="71" t="s">
        <v>1838</v>
      </c>
      <c r="D327" s="65">
        <f>+'Alimentazione CE Costi'!H337+'Alimentazione CE Costi'!H338</f>
        <v>548024</v>
      </c>
      <c r="E327" s="65" t="e">
        <f>+'Alimentazione CE Costi'!#REF!+'Alimentazione CE Costi'!#REF!</f>
        <v>#REF!</v>
      </c>
      <c r="F327" s="65">
        <f>+'Alimentazione CE Costi'!I337+'Alimentazione CE Costi'!I338</f>
        <v>736963</v>
      </c>
      <c r="G327" s="65" t="e">
        <f>+'Alimentazione CE Costi'!#REF!+'Alimentazione CE Costi'!#REF!</f>
        <v>#REF!</v>
      </c>
      <c r="H327" s="54"/>
      <c r="I327" s="66"/>
      <c r="J327" s="66"/>
      <c r="L327" s="62"/>
      <c r="N327" s="66"/>
    </row>
    <row r="328" spans="1:14" s="72" customFormat="1" ht="15.75" hidden="1" customHeight="1">
      <c r="A328" s="175"/>
      <c r="B328" s="70" t="s">
        <v>941</v>
      </c>
      <c r="C328" s="71" t="s">
        <v>1839</v>
      </c>
      <c r="D328" s="65">
        <f>+'Alimentazione CE Costi'!H339</f>
        <v>0</v>
      </c>
      <c r="E328" s="65" t="e">
        <f>+'Alimentazione CE Costi'!#REF!</f>
        <v>#REF!</v>
      </c>
      <c r="F328" s="65">
        <f>+'Alimentazione CE Costi'!I339</f>
        <v>0</v>
      </c>
      <c r="G328" s="65" t="e">
        <f>+'Alimentazione CE Costi'!#REF!</f>
        <v>#REF!</v>
      </c>
      <c r="H328" s="54"/>
      <c r="I328" s="66"/>
      <c r="J328" s="66"/>
      <c r="L328" s="62"/>
      <c r="N328" s="66"/>
    </row>
    <row r="329" spans="1:14" s="72" customFormat="1" ht="15.75" hidden="1" customHeight="1">
      <c r="A329" s="175" t="s">
        <v>1546</v>
      </c>
      <c r="B329" s="70" t="s">
        <v>943</v>
      </c>
      <c r="C329" s="71" t="s">
        <v>1840</v>
      </c>
      <c r="D329" s="65">
        <f>+'Alimentazione CE Costi'!H340</f>
        <v>0</v>
      </c>
      <c r="E329" s="65" t="e">
        <f>+'Alimentazione CE Costi'!#REF!</f>
        <v>#REF!</v>
      </c>
      <c r="F329" s="65">
        <f>+'Alimentazione CE Costi'!I340</f>
        <v>0</v>
      </c>
      <c r="G329" s="65" t="e">
        <f>+'Alimentazione CE Costi'!#REF!</f>
        <v>#REF!</v>
      </c>
      <c r="H329" s="54"/>
      <c r="I329" s="66"/>
      <c r="J329" s="66"/>
      <c r="L329" s="62"/>
      <c r="N329" s="66"/>
    </row>
    <row r="330" spans="1:14" s="72" customFormat="1" ht="15.75" hidden="1" customHeight="1">
      <c r="A330" s="175" t="s">
        <v>1595</v>
      </c>
      <c r="B330" s="70" t="s">
        <v>945</v>
      </c>
      <c r="C330" s="71" t="s">
        <v>1841</v>
      </c>
      <c r="D330" s="65">
        <f>+'Alimentazione CE Costi'!H341</f>
        <v>0</v>
      </c>
      <c r="E330" s="65" t="e">
        <f>+'Alimentazione CE Costi'!#REF!</f>
        <v>#REF!</v>
      </c>
      <c r="F330" s="65">
        <f>+'Alimentazione CE Costi'!I341</f>
        <v>0</v>
      </c>
      <c r="G330" s="65" t="e">
        <f>+'Alimentazione CE Costi'!#REF!</f>
        <v>#REF!</v>
      </c>
      <c r="H330" s="54"/>
      <c r="I330" s="66"/>
      <c r="J330" s="66"/>
      <c r="L330" s="62"/>
      <c r="N330" s="66"/>
    </row>
    <row r="331" spans="1:14" s="72" customFormat="1" ht="15.75" hidden="1" customHeight="1">
      <c r="A331" s="179" t="s">
        <v>1591</v>
      </c>
      <c r="B331" s="67" t="s">
        <v>946</v>
      </c>
      <c r="C331" s="68" t="s">
        <v>1842</v>
      </c>
      <c r="D331" s="65">
        <f>+'Alimentazione CE Costi'!H342</f>
        <v>0</v>
      </c>
      <c r="E331" s="65" t="e">
        <f>+'Alimentazione CE Costi'!#REF!</f>
        <v>#REF!</v>
      </c>
      <c r="F331" s="65">
        <f>+'Alimentazione CE Costi'!I342</f>
        <v>0</v>
      </c>
      <c r="G331" s="65" t="e">
        <f>+'Alimentazione CE Costi'!#REF!</f>
        <v>#REF!</v>
      </c>
      <c r="H331" s="54"/>
      <c r="I331" s="66"/>
      <c r="J331" s="66"/>
      <c r="L331" s="62"/>
      <c r="N331" s="66"/>
    </row>
    <row r="332" spans="1:14" s="72" customFormat="1" ht="15.75" hidden="1" customHeight="1">
      <c r="A332" s="175"/>
      <c r="B332" s="106" t="s">
        <v>948</v>
      </c>
      <c r="C332" s="107" t="s">
        <v>1843</v>
      </c>
      <c r="D332" s="105">
        <f>+D333+D353+D367</f>
        <v>7895722</v>
      </c>
      <c r="E332" s="105" t="e">
        <f t="shared" ref="E332:F332" si="32">+E333+E353+E367</f>
        <v>#REF!</v>
      </c>
      <c r="F332" s="105">
        <f t="shared" si="32"/>
        <v>7412225</v>
      </c>
      <c r="G332" s="105" t="e">
        <f>+G333+G353+G367</f>
        <v>#REF!</v>
      </c>
      <c r="H332" s="54" t="s">
        <v>2114</v>
      </c>
      <c r="I332" s="66"/>
      <c r="J332" s="66"/>
      <c r="L332" s="62"/>
      <c r="N332" s="66"/>
    </row>
    <row r="333" spans="1:14" s="72" customFormat="1" ht="15.75" hidden="1" customHeight="1">
      <c r="A333" s="171"/>
      <c r="B333" s="132" t="s">
        <v>950</v>
      </c>
      <c r="C333" s="133" t="s">
        <v>1844</v>
      </c>
      <c r="D333" s="119">
        <f>+D334+D335+D336+D339+D340+D341+D342+D343+D344+D345+D346+D349</f>
        <v>7285742</v>
      </c>
      <c r="E333" s="119" t="e">
        <f t="shared" ref="E333:F333" si="33">+E334+E335+E336+E339+E340+E341+E342+E343+E344+E345+E346+E349</f>
        <v>#REF!</v>
      </c>
      <c r="F333" s="119">
        <f t="shared" si="33"/>
        <v>6938527</v>
      </c>
      <c r="G333" s="119" t="e">
        <f>+G334+G335+G336+G339+G340+G341+G342+G343+G344+G345+G346+G349</f>
        <v>#REF!</v>
      </c>
      <c r="H333" s="54" t="s">
        <v>2114</v>
      </c>
      <c r="I333" s="66"/>
      <c r="J333" s="66"/>
      <c r="L333" s="62"/>
      <c r="N333" s="66"/>
    </row>
    <row r="334" spans="1:14" s="72" customFormat="1" ht="15.75" hidden="1" customHeight="1">
      <c r="A334" s="171"/>
      <c r="B334" s="70" t="s">
        <v>952</v>
      </c>
      <c r="C334" s="71" t="s">
        <v>1845</v>
      </c>
      <c r="D334" s="65">
        <f>+'Alimentazione CE Costi'!H345</f>
        <v>286354</v>
      </c>
      <c r="E334" s="65" t="e">
        <f>+'Alimentazione CE Costi'!#REF!</f>
        <v>#REF!</v>
      </c>
      <c r="F334" s="65">
        <f>+'Alimentazione CE Costi'!I345</f>
        <v>273623</v>
      </c>
      <c r="G334" s="65" t="e">
        <f>+'Alimentazione CE Costi'!#REF!</f>
        <v>#REF!</v>
      </c>
      <c r="H334" s="54"/>
      <c r="I334" s="66"/>
      <c r="J334" s="66"/>
      <c r="L334" s="62"/>
      <c r="N334" s="66"/>
    </row>
    <row r="335" spans="1:14" s="72" customFormat="1" ht="15.75" hidden="1" customHeight="1">
      <c r="A335" s="171"/>
      <c r="B335" s="70" t="s">
        <v>954</v>
      </c>
      <c r="C335" s="71" t="s">
        <v>1846</v>
      </c>
      <c r="D335" s="65">
        <f>+'Alimentazione CE Costi'!H346</f>
        <v>1007370</v>
      </c>
      <c r="E335" s="65" t="e">
        <f>+'Alimentazione CE Costi'!#REF!</f>
        <v>#REF!</v>
      </c>
      <c r="F335" s="65">
        <f>+'Alimentazione CE Costi'!I346</f>
        <v>1008326</v>
      </c>
      <c r="G335" s="65" t="e">
        <f>+'Alimentazione CE Costi'!#REF!</f>
        <v>#REF!</v>
      </c>
      <c r="H335" s="54"/>
      <c r="I335" s="66"/>
      <c r="J335" s="66"/>
      <c r="L335" s="62"/>
      <c r="N335" s="66"/>
    </row>
    <row r="336" spans="1:14" s="72" customFormat="1" ht="15.75" hidden="1" customHeight="1">
      <c r="A336" s="171"/>
      <c r="B336" s="124" t="s">
        <v>956</v>
      </c>
      <c r="C336" s="125" t="s">
        <v>1847</v>
      </c>
      <c r="D336" s="122">
        <f>+D337+D338</f>
        <v>812880</v>
      </c>
      <c r="E336" s="122" t="e">
        <f t="shared" ref="E336:F336" si="34">+E337+E338</f>
        <v>#REF!</v>
      </c>
      <c r="F336" s="122">
        <f t="shared" si="34"/>
        <v>794268</v>
      </c>
      <c r="G336" s="122" t="e">
        <f>+G337+G338</f>
        <v>#REF!</v>
      </c>
      <c r="H336" s="54" t="s">
        <v>2114</v>
      </c>
      <c r="I336" s="66"/>
      <c r="J336" s="66"/>
      <c r="L336" s="62"/>
      <c r="N336" s="66"/>
    </row>
    <row r="337" spans="1:14" s="79" customFormat="1" ht="15.75" hidden="1" customHeight="1">
      <c r="A337" s="171"/>
      <c r="B337" s="70" t="s">
        <v>958</v>
      </c>
      <c r="C337" s="71" t="s">
        <v>1848</v>
      </c>
      <c r="D337" s="65">
        <f>+'Alimentazione CE Costi'!H348</f>
        <v>168291</v>
      </c>
      <c r="E337" s="65" t="e">
        <f>+'Alimentazione CE Costi'!#REF!</f>
        <v>#REF!</v>
      </c>
      <c r="F337" s="65">
        <f>+'Alimentazione CE Costi'!I348</f>
        <v>794268</v>
      </c>
      <c r="G337" s="65" t="e">
        <f>+'Alimentazione CE Costi'!#REF!</f>
        <v>#REF!</v>
      </c>
      <c r="H337" s="54"/>
      <c r="I337" s="66"/>
      <c r="J337" s="66"/>
      <c r="L337" s="62"/>
      <c r="N337" s="66"/>
    </row>
    <row r="338" spans="1:14" s="79" customFormat="1" ht="15.75" hidden="1" customHeight="1">
      <c r="A338" s="171"/>
      <c r="B338" s="70" t="s">
        <v>960</v>
      </c>
      <c r="C338" s="71" t="s">
        <v>1849</v>
      </c>
      <c r="D338" s="65">
        <f>+'Alimentazione CE Costi'!H349</f>
        <v>644589</v>
      </c>
      <c r="E338" s="65" t="e">
        <f>+'Alimentazione CE Costi'!#REF!</f>
        <v>#REF!</v>
      </c>
      <c r="F338" s="65">
        <f>+'Alimentazione CE Costi'!I349</f>
        <v>0</v>
      </c>
      <c r="G338" s="65" t="e">
        <f>+'Alimentazione CE Costi'!#REF!</f>
        <v>#REF!</v>
      </c>
      <c r="H338" s="54"/>
      <c r="I338" s="66"/>
      <c r="J338" s="66"/>
      <c r="L338" s="62"/>
      <c r="N338" s="66"/>
    </row>
    <row r="339" spans="1:14" s="72" customFormat="1" ht="15.75" hidden="1" customHeight="1">
      <c r="A339" s="171"/>
      <c r="B339" s="70" t="s">
        <v>962</v>
      </c>
      <c r="C339" s="71" t="s">
        <v>1850</v>
      </c>
      <c r="D339" s="65">
        <f>+'Alimentazione CE Costi'!H350</f>
        <v>1122124</v>
      </c>
      <c r="E339" s="65" t="e">
        <f>+'Alimentazione CE Costi'!#REF!</f>
        <v>#REF!</v>
      </c>
      <c r="F339" s="65">
        <f>+'Alimentazione CE Costi'!I350</f>
        <v>1197947</v>
      </c>
      <c r="G339" s="65" t="e">
        <f>+'Alimentazione CE Costi'!#REF!</f>
        <v>#REF!</v>
      </c>
      <c r="H339" s="54"/>
      <c r="I339" s="66"/>
      <c r="J339" s="66"/>
      <c r="L339" s="62"/>
      <c r="N339" s="66"/>
    </row>
    <row r="340" spans="1:14" s="72" customFormat="1" ht="15.75" hidden="1" customHeight="1">
      <c r="A340" s="171"/>
      <c r="B340" s="70" t="s">
        <v>964</v>
      </c>
      <c r="C340" s="71" t="s">
        <v>1851</v>
      </c>
      <c r="D340" s="65">
        <f>+'Alimentazione CE Costi'!H352+'Alimentazione CE Costi'!H353+'Alimentazione CE Costi'!H354</f>
        <v>0</v>
      </c>
      <c r="E340" s="65" t="e">
        <f>+'Alimentazione CE Costi'!#REF!+'Alimentazione CE Costi'!#REF!+'Alimentazione CE Costi'!#REF!</f>
        <v>#REF!</v>
      </c>
      <c r="F340" s="65">
        <f>+'Alimentazione CE Costi'!I352+'Alimentazione CE Costi'!I353+'Alimentazione CE Costi'!I354</f>
        <v>0</v>
      </c>
      <c r="G340" s="65" t="e">
        <f>+'Alimentazione CE Costi'!#REF!+'Alimentazione CE Costi'!#REF!+'Alimentazione CE Costi'!#REF!</f>
        <v>#REF!</v>
      </c>
      <c r="H340" s="54"/>
      <c r="I340" s="66"/>
      <c r="J340" s="66"/>
      <c r="L340" s="62"/>
      <c r="N340" s="66"/>
    </row>
    <row r="341" spans="1:14" s="72" customFormat="1" ht="15.75" hidden="1" customHeight="1">
      <c r="A341" s="171"/>
      <c r="B341" s="70" t="s">
        <v>969</v>
      </c>
      <c r="C341" s="71" t="s">
        <v>1852</v>
      </c>
      <c r="D341" s="65">
        <f>+'Alimentazione CE Costi'!H355</f>
        <v>299736</v>
      </c>
      <c r="E341" s="65" t="e">
        <f>+'Alimentazione CE Costi'!#REF!</f>
        <v>#REF!</v>
      </c>
      <c r="F341" s="65">
        <f>+'Alimentazione CE Costi'!I355</f>
        <v>301486</v>
      </c>
      <c r="G341" s="65" t="e">
        <f>+'Alimentazione CE Costi'!#REF!</f>
        <v>#REF!</v>
      </c>
      <c r="H341" s="54"/>
      <c r="I341" s="66"/>
      <c r="J341" s="66"/>
      <c r="L341" s="62"/>
      <c r="N341" s="66"/>
    </row>
    <row r="342" spans="1:14" s="72" customFormat="1" ht="15.75" hidden="1" customHeight="1">
      <c r="A342" s="171"/>
      <c r="B342" s="70" t="s">
        <v>971</v>
      </c>
      <c r="C342" s="71" t="s">
        <v>1853</v>
      </c>
      <c r="D342" s="65">
        <f>+'Alimentazione CE Costi'!H356</f>
        <v>206950</v>
      </c>
      <c r="E342" s="65" t="e">
        <f>+'Alimentazione CE Costi'!#REF!</f>
        <v>#REF!</v>
      </c>
      <c r="F342" s="65">
        <f>+'Alimentazione CE Costi'!I356</f>
        <v>219514</v>
      </c>
      <c r="G342" s="65" t="e">
        <f>+'Alimentazione CE Costi'!#REF!</f>
        <v>#REF!</v>
      </c>
      <c r="H342" s="54"/>
      <c r="I342" s="66"/>
      <c r="J342" s="66"/>
      <c r="L342" s="62"/>
      <c r="N342" s="66"/>
    </row>
    <row r="343" spans="1:14" s="72" customFormat="1" ht="15.75" hidden="1" customHeight="1">
      <c r="A343" s="171"/>
      <c r="B343" s="70" t="s">
        <v>973</v>
      </c>
      <c r="C343" s="71" t="s">
        <v>1854</v>
      </c>
      <c r="D343" s="65">
        <f>+'Alimentazione CE Costi'!H358+'Alimentazione CE Costi'!H359</f>
        <v>78463</v>
      </c>
      <c r="E343" s="65" t="e">
        <f>+'Alimentazione CE Costi'!#REF!+'Alimentazione CE Costi'!#REF!</f>
        <v>#REF!</v>
      </c>
      <c r="F343" s="65">
        <f>+'Alimentazione CE Costi'!I358+'Alimentazione CE Costi'!I359</f>
        <v>62565</v>
      </c>
      <c r="G343" s="65" t="e">
        <f>+'Alimentazione CE Costi'!#REF!+'Alimentazione CE Costi'!#REF!</f>
        <v>#REF!</v>
      </c>
      <c r="H343" s="54"/>
      <c r="I343" s="66"/>
      <c r="J343" s="66"/>
      <c r="L343" s="62"/>
      <c r="N343" s="66"/>
    </row>
    <row r="344" spans="1:14" s="72" customFormat="1" ht="15.75" hidden="1" customHeight="1">
      <c r="A344" s="171"/>
      <c r="B344" s="70" t="s">
        <v>977</v>
      </c>
      <c r="C344" s="71" t="s">
        <v>1855</v>
      </c>
      <c r="D344" s="65">
        <f>+'Alimentazione CE Costi'!H360</f>
        <v>774546</v>
      </c>
      <c r="E344" s="65" t="e">
        <f>+'Alimentazione CE Costi'!#REF!</f>
        <v>#REF!</v>
      </c>
      <c r="F344" s="65">
        <f>+'Alimentazione CE Costi'!I360</f>
        <v>795456</v>
      </c>
      <c r="G344" s="65" t="e">
        <f>+'Alimentazione CE Costi'!#REF!</f>
        <v>#REF!</v>
      </c>
      <c r="H344" s="54"/>
      <c r="I344" s="66"/>
      <c r="J344" s="66"/>
      <c r="L344" s="62"/>
      <c r="N344" s="66"/>
    </row>
    <row r="345" spans="1:14" s="72" customFormat="1" ht="15.75" hidden="1" customHeight="1">
      <c r="A345" s="171"/>
      <c r="B345" s="70" t="s">
        <v>979</v>
      </c>
      <c r="C345" s="71" t="s">
        <v>1856</v>
      </c>
      <c r="D345" s="65">
        <f>+ROUND(SUM('Alimentazione CE Costi'!H362:H366),2)</f>
        <v>172281</v>
      </c>
      <c r="E345" s="65" t="e">
        <f>+ROUND(SUM('Alimentazione CE Costi'!#REF!),2)</f>
        <v>#REF!</v>
      </c>
      <c r="F345" s="65">
        <f>+ROUND(SUM('Alimentazione CE Costi'!I362:I366),2)</f>
        <v>201027</v>
      </c>
      <c r="G345" s="65" t="e">
        <f>+ROUND(SUM('Alimentazione CE Costi'!#REF!),2)</f>
        <v>#REF!</v>
      </c>
      <c r="H345" s="54"/>
      <c r="I345" s="66"/>
      <c r="J345" s="66"/>
      <c r="L345" s="62"/>
      <c r="N345" s="66"/>
    </row>
    <row r="346" spans="1:14" s="72" customFormat="1" ht="15.75" hidden="1" customHeight="1">
      <c r="A346" s="175"/>
      <c r="B346" s="124" t="s">
        <v>985</v>
      </c>
      <c r="C346" s="125" t="s">
        <v>1857</v>
      </c>
      <c r="D346" s="122">
        <f>+D347+D348</f>
        <v>64897</v>
      </c>
      <c r="E346" s="122" t="e">
        <f t="shared" ref="E346:F346" si="35">+E347+E348</f>
        <v>#REF!</v>
      </c>
      <c r="F346" s="122">
        <f t="shared" si="35"/>
        <v>65578</v>
      </c>
      <c r="G346" s="122" t="e">
        <f>+G347+G348</f>
        <v>#REF!</v>
      </c>
      <c r="H346" s="54" t="s">
        <v>2114</v>
      </c>
      <c r="I346" s="66"/>
      <c r="J346" s="66"/>
      <c r="L346" s="62"/>
      <c r="N346" s="66"/>
    </row>
    <row r="347" spans="1:14" s="72" customFormat="1" ht="15.75" hidden="1" customHeight="1">
      <c r="A347" s="175"/>
      <c r="B347" s="73" t="s">
        <v>987</v>
      </c>
      <c r="C347" s="74" t="s">
        <v>1858</v>
      </c>
      <c r="D347" s="65">
        <f>+'Alimentazione CE Costi'!H368</f>
        <v>0</v>
      </c>
      <c r="E347" s="65" t="e">
        <f>+'Alimentazione CE Costi'!#REF!</f>
        <v>#REF!</v>
      </c>
      <c r="F347" s="65">
        <f>+'Alimentazione CE Costi'!I368</f>
        <v>0</v>
      </c>
      <c r="G347" s="65" t="e">
        <f>+'Alimentazione CE Costi'!#REF!</f>
        <v>#REF!</v>
      </c>
      <c r="H347" s="54"/>
      <c r="I347" s="84"/>
      <c r="J347" s="84"/>
      <c r="L347" s="62"/>
      <c r="N347" s="66"/>
    </row>
    <row r="348" spans="1:14" s="72" customFormat="1" ht="15.75" hidden="1" customHeight="1">
      <c r="A348" s="175"/>
      <c r="B348" s="73" t="s">
        <v>989</v>
      </c>
      <c r="C348" s="74" t="s">
        <v>1859</v>
      </c>
      <c r="D348" s="65">
        <f>+'Alimentazione CE Costi'!H369</f>
        <v>64897</v>
      </c>
      <c r="E348" s="65" t="e">
        <f>+'Alimentazione CE Costi'!#REF!</f>
        <v>#REF!</v>
      </c>
      <c r="F348" s="65">
        <f>+'Alimentazione CE Costi'!I369</f>
        <v>65578</v>
      </c>
      <c r="G348" s="65" t="e">
        <f>+'Alimentazione CE Costi'!#REF!</f>
        <v>#REF!</v>
      </c>
      <c r="H348" s="54"/>
      <c r="I348" s="66"/>
      <c r="J348" s="66"/>
      <c r="L348" s="62"/>
      <c r="N348" s="66"/>
    </row>
    <row r="349" spans="1:14" s="72" customFormat="1" ht="15.75" hidden="1" customHeight="1">
      <c r="A349" s="175"/>
      <c r="B349" s="124" t="s">
        <v>991</v>
      </c>
      <c r="C349" s="125" t="s">
        <v>1860</v>
      </c>
      <c r="D349" s="122">
        <f>+D350+D351+D352</f>
        <v>2460141</v>
      </c>
      <c r="E349" s="122" t="e">
        <f t="shared" ref="E349:F349" si="36">+E350+E351+E352</f>
        <v>#REF!</v>
      </c>
      <c r="F349" s="122">
        <f t="shared" si="36"/>
        <v>2018737</v>
      </c>
      <c r="G349" s="122" t="e">
        <f>+G350+G351+G352</f>
        <v>#REF!</v>
      </c>
      <c r="H349" s="54" t="s">
        <v>2114</v>
      </c>
      <c r="I349" s="66"/>
      <c r="J349" s="66"/>
      <c r="L349" s="62"/>
      <c r="N349" s="66"/>
    </row>
    <row r="350" spans="1:14" s="72" customFormat="1" ht="15.75" hidden="1" customHeight="1">
      <c r="A350" s="175" t="s">
        <v>1546</v>
      </c>
      <c r="B350" s="73" t="s">
        <v>993</v>
      </c>
      <c r="C350" s="74" t="s">
        <v>1861</v>
      </c>
      <c r="D350" s="65">
        <f>+'Alimentazione CE Costi'!H371</f>
        <v>474990</v>
      </c>
      <c r="E350" s="65" t="e">
        <f>+'Alimentazione CE Costi'!#REF!</f>
        <v>#REF!</v>
      </c>
      <c r="F350" s="65">
        <f>+'Alimentazione CE Costi'!I371</f>
        <v>514598</v>
      </c>
      <c r="G350" s="65" t="e">
        <f>+'Alimentazione CE Costi'!#REF!</f>
        <v>#REF!</v>
      </c>
      <c r="H350" s="54"/>
      <c r="I350" s="66"/>
      <c r="J350" s="66"/>
      <c r="L350" s="62"/>
      <c r="N350" s="66"/>
    </row>
    <row r="351" spans="1:14" s="72" customFormat="1" ht="15.75" hidden="1" customHeight="1">
      <c r="A351" s="171"/>
      <c r="B351" s="73" t="s">
        <v>995</v>
      </c>
      <c r="C351" s="74" t="s">
        <v>1862</v>
      </c>
      <c r="D351" s="65">
        <f>+'Alimentazione CE Costi'!H373+'Alimentazione CE Costi'!H374</f>
        <v>30744</v>
      </c>
      <c r="E351" s="65" t="e">
        <f>+'Alimentazione CE Costi'!#REF!+'Alimentazione CE Costi'!#REF!</f>
        <v>#REF!</v>
      </c>
      <c r="F351" s="65">
        <f>+'Alimentazione CE Costi'!I373+'Alimentazione CE Costi'!I374</f>
        <v>23809</v>
      </c>
      <c r="G351" s="65" t="e">
        <f>+'Alimentazione CE Costi'!#REF!+'Alimentazione CE Costi'!#REF!</f>
        <v>#REF!</v>
      </c>
      <c r="H351" s="54"/>
      <c r="I351" s="66"/>
      <c r="J351" s="66"/>
      <c r="L351" s="62"/>
      <c r="N351" s="66"/>
    </row>
    <row r="352" spans="1:14" s="72" customFormat="1" ht="15.75" hidden="1" customHeight="1">
      <c r="A352" s="175"/>
      <c r="B352" s="73" t="s">
        <v>999</v>
      </c>
      <c r="C352" s="74" t="s">
        <v>1863</v>
      </c>
      <c r="D352" s="65">
        <f>+ROUND(SUM('Alimentazione CE Costi'!H376:H390),2)</f>
        <v>1954407</v>
      </c>
      <c r="E352" s="65" t="e">
        <f>+ROUND(SUM('Alimentazione CE Costi'!#REF!),2)</f>
        <v>#REF!</v>
      </c>
      <c r="F352" s="65">
        <f>+ROUND(SUM('Alimentazione CE Costi'!I376:I390),2)</f>
        <v>1480330</v>
      </c>
      <c r="G352" s="65" t="e">
        <f>+ROUND(SUM('Alimentazione CE Costi'!#REF!),2)</f>
        <v>#REF!</v>
      </c>
      <c r="H352" s="54"/>
      <c r="I352" s="66"/>
      <c r="J352" s="66"/>
      <c r="L352" s="62"/>
      <c r="N352" s="66"/>
    </row>
    <row r="353" spans="1:14" s="72" customFormat="1" ht="15.75" hidden="1" customHeight="1">
      <c r="A353" s="171"/>
      <c r="B353" s="132" t="s">
        <v>1015</v>
      </c>
      <c r="C353" s="133" t="s">
        <v>1864</v>
      </c>
      <c r="D353" s="119">
        <f>+D354+D355+D356+D363</f>
        <v>488267</v>
      </c>
      <c r="E353" s="119" t="e">
        <f t="shared" ref="E353:F353" si="37">+E354+E355+E356+E363</f>
        <v>#REF!</v>
      </c>
      <c r="F353" s="119">
        <f t="shared" si="37"/>
        <v>377244</v>
      </c>
      <c r="G353" s="119" t="e">
        <f>+G354+G355+G356+G363</f>
        <v>#REF!</v>
      </c>
      <c r="H353" s="54" t="s">
        <v>2114</v>
      </c>
      <c r="I353" s="66"/>
      <c r="J353" s="66"/>
      <c r="L353" s="62"/>
      <c r="N353" s="66"/>
    </row>
    <row r="354" spans="1:14" s="72" customFormat="1" ht="15.75" hidden="1" customHeight="1">
      <c r="A354" s="171" t="s">
        <v>1546</v>
      </c>
      <c r="B354" s="70" t="s">
        <v>1017</v>
      </c>
      <c r="C354" s="71" t="s">
        <v>1865</v>
      </c>
      <c r="D354" s="65">
        <f>+'Alimentazione CE Costi'!H392</f>
        <v>1980</v>
      </c>
      <c r="E354" s="65" t="e">
        <f>+'Alimentazione CE Costi'!#REF!</f>
        <v>#REF!</v>
      </c>
      <c r="F354" s="65">
        <f>+'Alimentazione CE Costi'!I392</f>
        <v>2321</v>
      </c>
      <c r="G354" s="65" t="e">
        <f>+'Alimentazione CE Costi'!#REF!</f>
        <v>#REF!</v>
      </c>
      <c r="H354" s="54"/>
      <c r="I354" s="66"/>
      <c r="J354" s="66"/>
      <c r="L354" s="62"/>
      <c r="N354" s="66"/>
    </row>
    <row r="355" spans="1:14" s="72" customFormat="1" ht="15.75" hidden="1" customHeight="1">
      <c r="A355" s="171"/>
      <c r="B355" s="70" t="s">
        <v>1019</v>
      </c>
      <c r="C355" s="71" t="s">
        <v>1866</v>
      </c>
      <c r="D355" s="65">
        <f>+'Alimentazione CE Costi'!H393</f>
        <v>0</v>
      </c>
      <c r="E355" s="65" t="e">
        <f>+'Alimentazione CE Costi'!#REF!</f>
        <v>#REF!</v>
      </c>
      <c r="F355" s="65">
        <f>+'Alimentazione CE Costi'!I393</f>
        <v>0</v>
      </c>
      <c r="G355" s="65" t="e">
        <f>+'Alimentazione CE Costi'!#REF!</f>
        <v>#REF!</v>
      </c>
      <c r="H355" s="54"/>
      <c r="I355" s="66"/>
      <c r="J355" s="66"/>
      <c r="L355" s="62"/>
      <c r="N355" s="66"/>
    </row>
    <row r="356" spans="1:14" s="72" customFormat="1" ht="15.75" hidden="1" customHeight="1">
      <c r="A356" s="171"/>
      <c r="B356" s="124" t="s">
        <v>1021</v>
      </c>
      <c r="C356" s="125" t="s">
        <v>1867</v>
      </c>
      <c r="D356" s="122">
        <f>SUM(D357:D362)</f>
        <v>484661</v>
      </c>
      <c r="E356" s="122" t="e">
        <f t="shared" ref="E356:F356" si="38">SUM(E357:E362)</f>
        <v>#REF!</v>
      </c>
      <c r="F356" s="122">
        <f t="shared" si="38"/>
        <v>374923</v>
      </c>
      <c r="G356" s="122" t="e">
        <f>SUM(G357:G362)</f>
        <v>#REF!</v>
      </c>
      <c r="H356" s="54" t="s">
        <v>2114</v>
      </c>
      <c r="I356" s="66"/>
      <c r="J356" s="66"/>
      <c r="L356" s="62"/>
      <c r="N356" s="66"/>
    </row>
    <row r="357" spans="1:14" s="72" customFormat="1" ht="15.75" hidden="1" customHeight="1">
      <c r="A357" s="171"/>
      <c r="B357" s="73" t="s">
        <v>1023</v>
      </c>
      <c r="C357" s="74" t="s">
        <v>1868</v>
      </c>
      <c r="D357" s="65">
        <f>+'Alimentazione CE Costi'!H396+'Alimentazione CE Costi'!H397+'Alimentazione CE Costi'!H398+'Alimentazione CE Costi'!H399+'Alimentazione CE Costi'!H400</f>
        <v>19379</v>
      </c>
      <c r="E357" s="65" t="e">
        <f>+'Alimentazione CE Costi'!#REF!+'Alimentazione CE Costi'!#REF!+'Alimentazione CE Costi'!#REF!+'Alimentazione CE Costi'!#REF!+'Alimentazione CE Costi'!#REF!</f>
        <v>#REF!</v>
      </c>
      <c r="F357" s="65">
        <f>+'Alimentazione CE Costi'!I396+'Alimentazione CE Costi'!I397+'Alimentazione CE Costi'!I398+'Alimentazione CE Costi'!I399+'Alimentazione CE Costi'!I400</f>
        <v>40026</v>
      </c>
      <c r="G357" s="65" t="e">
        <f>+'Alimentazione CE Costi'!#REF!+'Alimentazione CE Costi'!#REF!+'Alimentazione CE Costi'!#REF!+'Alimentazione CE Costi'!#REF!+'Alimentazione CE Costi'!#REF!</f>
        <v>#REF!</v>
      </c>
      <c r="H357" s="54"/>
      <c r="I357" s="66"/>
      <c r="J357" s="66"/>
      <c r="L357" s="62"/>
      <c r="N357" s="66"/>
    </row>
    <row r="358" spans="1:14" s="72" customFormat="1" ht="15.75" hidden="1" customHeight="1">
      <c r="A358" s="171"/>
      <c r="B358" s="73" t="s">
        <v>1030</v>
      </c>
      <c r="C358" s="74" t="s">
        <v>1869</v>
      </c>
      <c r="D358" s="65">
        <f>+'Alimentazione CE Costi'!H401</f>
        <v>0</v>
      </c>
      <c r="E358" s="65" t="e">
        <f>+'Alimentazione CE Costi'!#REF!</f>
        <v>#REF!</v>
      </c>
      <c r="F358" s="65">
        <f>+'Alimentazione CE Costi'!I401</f>
        <v>0</v>
      </c>
      <c r="G358" s="65" t="e">
        <f>+'Alimentazione CE Costi'!#REF!</f>
        <v>#REF!</v>
      </c>
      <c r="H358" s="54"/>
      <c r="I358" s="66"/>
      <c r="J358" s="66"/>
      <c r="L358" s="62"/>
      <c r="N358" s="66"/>
    </row>
    <row r="359" spans="1:14" s="72" customFormat="1" ht="15.75" hidden="1" customHeight="1">
      <c r="A359" s="171"/>
      <c r="B359" s="73" t="s">
        <v>1032</v>
      </c>
      <c r="C359" s="74" t="s">
        <v>1870</v>
      </c>
      <c r="D359" s="65">
        <f>+'Alimentazione CE Costi'!H402</f>
        <v>0</v>
      </c>
      <c r="E359" s="65" t="e">
        <f>+'Alimentazione CE Costi'!#REF!</f>
        <v>#REF!</v>
      </c>
      <c r="F359" s="65">
        <f>+'Alimentazione CE Costi'!I402</f>
        <v>0</v>
      </c>
      <c r="G359" s="65" t="e">
        <f>+'Alimentazione CE Costi'!#REF!</f>
        <v>#REF!</v>
      </c>
      <c r="H359" s="54"/>
      <c r="I359" s="66"/>
      <c r="J359" s="66"/>
      <c r="L359" s="62"/>
      <c r="N359" s="66"/>
    </row>
    <row r="360" spans="1:14" s="72" customFormat="1" ht="15.75" hidden="1" customHeight="1">
      <c r="A360" s="171"/>
      <c r="B360" s="73" t="s">
        <v>1034</v>
      </c>
      <c r="C360" s="74" t="s">
        <v>1871</v>
      </c>
      <c r="D360" s="65">
        <f>+'Alimentazione CE Costi'!H403</f>
        <v>435367</v>
      </c>
      <c r="E360" s="65" t="e">
        <f>+'Alimentazione CE Costi'!#REF!</f>
        <v>#REF!</v>
      </c>
      <c r="F360" s="65">
        <f>+'Alimentazione CE Costi'!I403</f>
        <v>307834</v>
      </c>
      <c r="G360" s="65" t="e">
        <f>+'Alimentazione CE Costi'!#REF!</f>
        <v>#REF!</v>
      </c>
      <c r="H360" s="54"/>
      <c r="I360" s="66"/>
      <c r="J360" s="66"/>
      <c r="L360" s="62"/>
      <c r="N360" s="66"/>
    </row>
    <row r="361" spans="1:14" s="72" customFormat="1" ht="15.75" hidden="1" customHeight="1">
      <c r="A361" s="171"/>
      <c r="B361" s="73" t="s">
        <v>1036</v>
      </c>
      <c r="C361" s="74" t="s">
        <v>1872</v>
      </c>
      <c r="D361" s="80">
        <f>+SUM('Alimentazione CE Costi'!H405:H409)</f>
        <v>29915</v>
      </c>
      <c r="E361" s="80" t="e">
        <f>+SUM('Alimentazione CE Costi'!#REF!)</f>
        <v>#REF!</v>
      </c>
      <c r="F361" s="80">
        <f>+SUM('Alimentazione CE Costi'!I405:I409)</f>
        <v>27063</v>
      </c>
      <c r="G361" s="80" t="e">
        <f>+SUM('Alimentazione CE Costi'!#REF!)</f>
        <v>#REF!</v>
      </c>
      <c r="H361" s="54"/>
      <c r="I361" s="66"/>
      <c r="J361" s="66"/>
      <c r="L361" s="62"/>
      <c r="N361" s="66"/>
    </row>
    <row r="362" spans="1:14" s="55" customFormat="1" ht="26.25" hidden="1" customHeight="1">
      <c r="A362" s="173"/>
      <c r="B362" s="70" t="s">
        <v>1042</v>
      </c>
      <c r="C362" s="71" t="s">
        <v>1873</v>
      </c>
      <c r="D362" s="65">
        <f>+'Alimentazione CE Costi'!H410</f>
        <v>0</v>
      </c>
      <c r="E362" s="65" t="e">
        <f>+'Alimentazione CE Costi'!#REF!</f>
        <v>#REF!</v>
      </c>
      <c r="F362" s="65">
        <f>+'Alimentazione CE Costi'!I410</f>
        <v>0</v>
      </c>
      <c r="G362" s="65" t="e">
        <f>+'Alimentazione CE Costi'!#REF!</f>
        <v>#REF!</v>
      </c>
      <c r="H362" s="54"/>
      <c r="I362" s="66"/>
      <c r="J362" s="66"/>
      <c r="L362" s="62"/>
      <c r="N362" s="66"/>
    </row>
    <row r="363" spans="1:14" s="72" customFormat="1" ht="15.75" hidden="1" customHeight="1">
      <c r="A363" s="171"/>
      <c r="B363" s="124" t="s">
        <v>1044</v>
      </c>
      <c r="C363" s="125" t="s">
        <v>1874</v>
      </c>
      <c r="D363" s="122">
        <f>SUM(D364:D366)</f>
        <v>1626</v>
      </c>
      <c r="E363" s="122" t="e">
        <f t="shared" ref="E363:F363" si="39">SUM(E364:E366)</f>
        <v>#REF!</v>
      </c>
      <c r="F363" s="122">
        <f t="shared" si="39"/>
        <v>0</v>
      </c>
      <c r="G363" s="122" t="e">
        <f>SUM(G364:G366)</f>
        <v>#REF!</v>
      </c>
      <c r="H363" s="54" t="s">
        <v>2114</v>
      </c>
      <c r="I363" s="66"/>
      <c r="J363" s="66"/>
      <c r="L363" s="62"/>
      <c r="N363" s="66"/>
    </row>
    <row r="364" spans="1:14" s="55" customFormat="1" ht="26.25" hidden="1" customHeight="1">
      <c r="A364" s="173" t="s">
        <v>1546</v>
      </c>
      <c r="B364" s="70" t="s">
        <v>1046</v>
      </c>
      <c r="C364" s="71" t="s">
        <v>1875</v>
      </c>
      <c r="D364" s="65">
        <f>+'Alimentazione CE Costi'!H412</f>
        <v>0</v>
      </c>
      <c r="E364" s="65" t="e">
        <f>+'Alimentazione CE Costi'!#REF!</f>
        <v>#REF!</v>
      </c>
      <c r="F364" s="65">
        <f>+'Alimentazione CE Costi'!I412</f>
        <v>0</v>
      </c>
      <c r="G364" s="65" t="e">
        <f>+'Alimentazione CE Costi'!#REF!</f>
        <v>#REF!</v>
      </c>
      <c r="H364" s="54"/>
      <c r="I364" s="66"/>
      <c r="J364" s="66"/>
      <c r="L364" s="62"/>
      <c r="N364" s="66"/>
    </row>
    <row r="365" spans="1:14" s="55" customFormat="1" ht="26.25" hidden="1" customHeight="1">
      <c r="A365" s="173"/>
      <c r="B365" s="70" t="s">
        <v>1048</v>
      </c>
      <c r="C365" s="71" t="s">
        <v>1876</v>
      </c>
      <c r="D365" s="65">
        <f>+'Alimentazione CE Costi'!H413</f>
        <v>1626</v>
      </c>
      <c r="E365" s="65" t="e">
        <f>+'Alimentazione CE Costi'!#REF!</f>
        <v>#REF!</v>
      </c>
      <c r="F365" s="65">
        <f>+'Alimentazione CE Costi'!I413</f>
        <v>0</v>
      </c>
      <c r="G365" s="65" t="e">
        <f>+'Alimentazione CE Costi'!#REF!</f>
        <v>#REF!</v>
      </c>
      <c r="H365" s="54"/>
      <c r="I365" s="66"/>
      <c r="J365" s="66"/>
      <c r="L365" s="62"/>
      <c r="N365" s="66"/>
    </row>
    <row r="366" spans="1:14" s="55" customFormat="1" ht="26.25" hidden="1" customHeight="1">
      <c r="A366" s="173" t="s">
        <v>1595</v>
      </c>
      <c r="B366" s="70" t="s">
        <v>1050</v>
      </c>
      <c r="C366" s="71" t="s">
        <v>1877</v>
      </c>
      <c r="D366" s="65">
        <f>+'Alimentazione CE Costi'!H414</f>
        <v>0</v>
      </c>
      <c r="E366" s="65" t="e">
        <f>+'Alimentazione CE Costi'!#REF!</f>
        <v>#REF!</v>
      </c>
      <c r="F366" s="65">
        <f>+'Alimentazione CE Costi'!I414</f>
        <v>0</v>
      </c>
      <c r="G366" s="65" t="e">
        <f>+'Alimentazione CE Costi'!#REF!</f>
        <v>#REF!</v>
      </c>
      <c r="H366" s="54"/>
      <c r="I366" s="66"/>
      <c r="J366" s="66"/>
      <c r="L366" s="62"/>
      <c r="N366" s="66"/>
    </row>
    <row r="367" spans="1:14" s="72" customFormat="1" ht="15.75" hidden="1" customHeight="1">
      <c r="A367" s="171"/>
      <c r="B367" s="132" t="s">
        <v>1052</v>
      </c>
      <c r="C367" s="133" t="s">
        <v>1878</v>
      </c>
      <c r="D367" s="119">
        <f>+D368+D369</f>
        <v>121713</v>
      </c>
      <c r="E367" s="119" t="e">
        <f t="shared" ref="E367:F367" si="40">+E368+E369</f>
        <v>#REF!</v>
      </c>
      <c r="F367" s="119">
        <f t="shared" si="40"/>
        <v>96454</v>
      </c>
      <c r="G367" s="119" t="e">
        <f>+G368+G369</f>
        <v>#REF!</v>
      </c>
      <c r="H367" s="54" t="s">
        <v>2114</v>
      </c>
      <c r="I367" s="66"/>
      <c r="J367" s="66"/>
      <c r="L367" s="62"/>
      <c r="N367" s="66"/>
    </row>
    <row r="368" spans="1:14" s="72" customFormat="1" ht="15.75" hidden="1" customHeight="1">
      <c r="A368" s="171"/>
      <c r="B368" s="70" t="s">
        <v>1054</v>
      </c>
      <c r="C368" s="71" t="s">
        <v>1879</v>
      </c>
      <c r="D368" s="65">
        <f>+'Alimentazione CE Costi'!H416</f>
        <v>2723</v>
      </c>
      <c r="E368" s="65" t="e">
        <f>+'Alimentazione CE Costi'!#REF!</f>
        <v>#REF!</v>
      </c>
      <c r="F368" s="65">
        <f>+'Alimentazione CE Costi'!I416</f>
        <v>0</v>
      </c>
      <c r="G368" s="65" t="e">
        <f>+'Alimentazione CE Costi'!#REF!</f>
        <v>#REF!</v>
      </c>
      <c r="H368" s="54"/>
      <c r="I368" s="66"/>
      <c r="J368" s="66"/>
      <c r="L368" s="62"/>
      <c r="N368" s="66"/>
    </row>
    <row r="369" spans="1:14" s="72" customFormat="1" ht="15.75" hidden="1" customHeight="1">
      <c r="A369" s="171"/>
      <c r="B369" s="70" t="s">
        <v>1056</v>
      </c>
      <c r="C369" s="71" t="s">
        <v>1880</v>
      </c>
      <c r="D369" s="65">
        <f>+'Alimentazione CE Costi'!H417</f>
        <v>118990</v>
      </c>
      <c r="E369" s="65" t="e">
        <f>+'Alimentazione CE Costi'!#REF!</f>
        <v>#REF!</v>
      </c>
      <c r="F369" s="65">
        <f>+'Alimentazione CE Costi'!I417</f>
        <v>96454</v>
      </c>
      <c r="G369" s="65" t="e">
        <f>+'Alimentazione CE Costi'!#REF!</f>
        <v>#REF!</v>
      </c>
      <c r="H369" s="54"/>
      <c r="I369" s="66"/>
      <c r="J369" s="66"/>
      <c r="L369" s="62"/>
      <c r="N369" s="66"/>
    </row>
    <row r="370" spans="1:14" s="72" customFormat="1" ht="15.75" hidden="1" customHeight="1">
      <c r="A370" s="171"/>
      <c r="B370" s="111" t="s">
        <v>1881</v>
      </c>
      <c r="C370" s="112" t="s">
        <v>1882</v>
      </c>
      <c r="D370" s="113">
        <f>SUM(D371:D377)</f>
        <v>1683760</v>
      </c>
      <c r="E370" s="113" t="e">
        <f t="shared" ref="E370:F370" si="41">SUM(E371:E377)</f>
        <v>#REF!</v>
      </c>
      <c r="F370" s="113">
        <f t="shared" si="41"/>
        <v>1576701</v>
      </c>
      <c r="G370" s="113" t="e">
        <f>SUM(G371:G377)</f>
        <v>#REF!</v>
      </c>
      <c r="H370" s="54" t="s">
        <v>2114</v>
      </c>
      <c r="I370" s="66"/>
      <c r="J370" s="66"/>
      <c r="L370" s="62"/>
      <c r="N370" s="66"/>
    </row>
    <row r="371" spans="1:14" s="72" customFormat="1" ht="15.75" hidden="1" customHeight="1">
      <c r="A371" s="171"/>
      <c r="B371" s="67" t="s">
        <v>1059</v>
      </c>
      <c r="C371" s="68" t="s">
        <v>1883</v>
      </c>
      <c r="D371" s="65">
        <f>+'Alimentazione CE Costi'!H419</f>
        <v>30000</v>
      </c>
      <c r="E371" s="65" t="e">
        <f>+'Alimentazione CE Costi'!#REF!</f>
        <v>#REF!</v>
      </c>
      <c r="F371" s="65">
        <f>+'Alimentazione CE Costi'!I419</f>
        <v>33191</v>
      </c>
      <c r="G371" s="65" t="e">
        <f>+'Alimentazione CE Costi'!#REF!</f>
        <v>#REF!</v>
      </c>
      <c r="H371" s="54"/>
      <c r="I371" s="66"/>
      <c r="J371" s="66"/>
      <c r="L371" s="62"/>
      <c r="N371" s="66"/>
    </row>
    <row r="372" spans="1:14" s="72" customFormat="1" ht="15.75" hidden="1" customHeight="1">
      <c r="A372" s="175"/>
      <c r="B372" s="67" t="s">
        <v>1061</v>
      </c>
      <c r="C372" s="68" t="s">
        <v>1884</v>
      </c>
      <c r="D372" s="65">
        <f>+'Alimentazione CE Costi'!H421+'Alimentazione CE Costi'!H422+'Alimentazione CE Costi'!H423</f>
        <v>233548</v>
      </c>
      <c r="E372" s="65" t="e">
        <f>+'Alimentazione CE Costi'!#REF!+'Alimentazione CE Costi'!#REF!+'Alimentazione CE Costi'!#REF!</f>
        <v>#REF!</v>
      </c>
      <c r="F372" s="65">
        <f>+'Alimentazione CE Costi'!I421+'Alimentazione CE Costi'!I422+'Alimentazione CE Costi'!I423</f>
        <v>239553</v>
      </c>
      <c r="G372" s="65" t="e">
        <f>+'Alimentazione CE Costi'!#REF!+'Alimentazione CE Costi'!#REF!+'Alimentazione CE Costi'!#REF!</f>
        <v>#REF!</v>
      </c>
      <c r="H372" s="54"/>
      <c r="I372" s="66"/>
      <c r="J372" s="66"/>
      <c r="L372" s="62"/>
      <c r="N372" s="66"/>
    </row>
    <row r="373" spans="1:14" s="72" customFormat="1" ht="15.75" hidden="1" customHeight="1">
      <c r="A373" s="175"/>
      <c r="B373" s="67" t="s">
        <v>1066</v>
      </c>
      <c r="C373" s="68" t="s">
        <v>1885</v>
      </c>
      <c r="D373" s="65">
        <f>+'Alimentazione CE Costi'!H424</f>
        <v>1228128</v>
      </c>
      <c r="E373" s="65" t="e">
        <f>+'Alimentazione CE Costi'!#REF!</f>
        <v>#REF!</v>
      </c>
      <c r="F373" s="65">
        <f>+'Alimentazione CE Costi'!I424</f>
        <v>1180073</v>
      </c>
      <c r="G373" s="65" t="e">
        <f>+'Alimentazione CE Costi'!#REF!</f>
        <v>#REF!</v>
      </c>
      <c r="H373" s="54"/>
      <c r="I373" s="66"/>
      <c r="J373" s="66"/>
      <c r="L373" s="62"/>
      <c r="N373" s="66"/>
    </row>
    <row r="374" spans="1:14" s="72" customFormat="1" ht="15.75" hidden="1" customHeight="1">
      <c r="A374" s="175"/>
      <c r="B374" s="67" t="s">
        <v>1068</v>
      </c>
      <c r="C374" s="68" t="s">
        <v>1886</v>
      </c>
      <c r="D374" s="65">
        <f>+'Alimentazione CE Costi'!H425</f>
        <v>0</v>
      </c>
      <c r="E374" s="65" t="e">
        <f>+'Alimentazione CE Costi'!#REF!</f>
        <v>#REF!</v>
      </c>
      <c r="F374" s="65">
        <f>+'Alimentazione CE Costi'!I425</f>
        <v>0</v>
      </c>
      <c r="G374" s="65" t="e">
        <f>+'Alimentazione CE Costi'!#REF!</f>
        <v>#REF!</v>
      </c>
      <c r="H374" s="54"/>
      <c r="I374" s="66"/>
      <c r="J374" s="66"/>
      <c r="L374" s="62"/>
      <c r="N374" s="66"/>
    </row>
    <row r="375" spans="1:14" s="72" customFormat="1" ht="15.75" hidden="1" customHeight="1">
      <c r="A375" s="175"/>
      <c r="B375" s="67" t="s">
        <v>1070</v>
      </c>
      <c r="C375" s="68" t="s">
        <v>1887</v>
      </c>
      <c r="D375" s="65">
        <f>+'Alimentazione CE Costi'!H426</f>
        <v>5492</v>
      </c>
      <c r="E375" s="65" t="e">
        <f>+'Alimentazione CE Costi'!#REF!</f>
        <v>#REF!</v>
      </c>
      <c r="F375" s="65">
        <f>+'Alimentazione CE Costi'!I426</f>
        <v>5226</v>
      </c>
      <c r="G375" s="65" t="e">
        <f>+'Alimentazione CE Costi'!#REF!</f>
        <v>#REF!</v>
      </c>
      <c r="H375" s="54"/>
      <c r="I375" s="66"/>
      <c r="J375" s="66"/>
      <c r="L375" s="62"/>
      <c r="N375" s="66"/>
    </row>
    <row r="376" spans="1:14" s="72" customFormat="1" ht="15.75" hidden="1" customHeight="1">
      <c r="A376" s="175"/>
      <c r="B376" s="67" t="s">
        <v>1072</v>
      </c>
      <c r="C376" s="68" t="s">
        <v>1888</v>
      </c>
      <c r="D376" s="65">
        <f>+'Alimentazione CE Costi'!H428+'Alimentazione CE Costi'!H429+'Alimentazione CE Costi'!H430</f>
        <v>186592</v>
      </c>
      <c r="E376" s="65" t="e">
        <f>+'Alimentazione CE Costi'!#REF!+'Alimentazione CE Costi'!#REF!+'Alimentazione CE Costi'!#REF!</f>
        <v>#REF!</v>
      </c>
      <c r="F376" s="65">
        <f>+'Alimentazione CE Costi'!I428+'Alimentazione CE Costi'!I429+'Alimentazione CE Costi'!I430</f>
        <v>118658</v>
      </c>
      <c r="G376" s="65" t="e">
        <f>+'Alimentazione CE Costi'!#REF!+'Alimentazione CE Costi'!#REF!+'Alimentazione CE Costi'!#REF!</f>
        <v>#REF!</v>
      </c>
      <c r="H376" s="54"/>
      <c r="I376" s="66"/>
      <c r="J376" s="66"/>
      <c r="L376" s="62"/>
      <c r="N376" s="66"/>
    </row>
    <row r="377" spans="1:14" s="72" customFormat="1" ht="15.75" hidden="1" customHeight="1">
      <c r="A377" s="180" t="s">
        <v>1546</v>
      </c>
      <c r="B377" s="67" t="s">
        <v>1076</v>
      </c>
      <c r="C377" s="68" t="s">
        <v>1889</v>
      </c>
      <c r="D377" s="65">
        <f>+'Alimentazione CE Costi'!H431</f>
        <v>0</v>
      </c>
      <c r="E377" s="65" t="e">
        <f>+'Alimentazione CE Costi'!#REF!</f>
        <v>#REF!</v>
      </c>
      <c r="F377" s="65">
        <f>+'Alimentazione CE Costi'!I431</f>
        <v>0</v>
      </c>
      <c r="G377" s="65" t="e">
        <f>+'Alimentazione CE Costi'!#REF!</f>
        <v>#REF!</v>
      </c>
      <c r="H377" s="54"/>
      <c r="I377" s="66"/>
      <c r="J377" s="66"/>
      <c r="L377" s="62"/>
      <c r="N377" s="66"/>
    </row>
    <row r="378" spans="1:14" s="72" customFormat="1" ht="15.75" hidden="1" customHeight="1">
      <c r="A378" s="171"/>
      <c r="B378" s="111" t="s">
        <v>1077</v>
      </c>
      <c r="C378" s="112" t="s">
        <v>1890</v>
      </c>
      <c r="D378" s="113">
        <f>+D379+D380+D383+D386+D387</f>
        <v>300970</v>
      </c>
      <c r="E378" s="113" t="e">
        <f t="shared" ref="E378:F378" si="42">+E379+E380+E383+E386+E387</f>
        <v>#REF!</v>
      </c>
      <c r="F378" s="113">
        <f t="shared" si="42"/>
        <v>247472</v>
      </c>
      <c r="G378" s="113" t="e">
        <f>+G379+G380+G383+G386+G387</f>
        <v>#REF!</v>
      </c>
      <c r="H378" s="54" t="s">
        <v>2114</v>
      </c>
      <c r="I378" s="66"/>
      <c r="J378" s="66"/>
      <c r="L378" s="62"/>
      <c r="N378" s="66"/>
    </row>
    <row r="379" spans="1:14" s="72" customFormat="1" ht="15.75" hidden="1" customHeight="1">
      <c r="A379" s="171"/>
      <c r="B379" s="67" t="s">
        <v>1079</v>
      </c>
      <c r="C379" s="68" t="s">
        <v>1891</v>
      </c>
      <c r="D379" s="65">
        <f>+'Alimentazione CE Costi'!H434+'Alimentazione CE Costi'!H435</f>
        <v>30517</v>
      </c>
      <c r="E379" s="65" t="e">
        <f>+'Alimentazione CE Costi'!#REF!+'Alimentazione CE Costi'!#REF!</f>
        <v>#REF!</v>
      </c>
      <c r="F379" s="65">
        <f>+'Alimentazione CE Costi'!I434+'Alimentazione CE Costi'!I435</f>
        <v>32342</v>
      </c>
      <c r="G379" s="65" t="e">
        <f>+'Alimentazione CE Costi'!#REF!+'Alimentazione CE Costi'!#REF!</f>
        <v>#REF!</v>
      </c>
      <c r="H379" s="54"/>
      <c r="I379" s="66"/>
      <c r="J379" s="66"/>
      <c r="L379" s="62"/>
      <c r="N379" s="66"/>
    </row>
    <row r="380" spans="1:14" s="72" customFormat="1" ht="15.75" hidden="1" customHeight="1">
      <c r="A380" s="171"/>
      <c r="B380" s="106" t="s">
        <v>1083</v>
      </c>
      <c r="C380" s="107" t="s">
        <v>1892</v>
      </c>
      <c r="D380" s="105">
        <f>+D381+D382</f>
        <v>270453</v>
      </c>
      <c r="E380" s="105" t="e">
        <f t="shared" ref="E380:F380" si="43">+E381+E382</f>
        <v>#REF!</v>
      </c>
      <c r="F380" s="105">
        <f t="shared" si="43"/>
        <v>215130</v>
      </c>
      <c r="G380" s="105" t="e">
        <f>+G381+G382</f>
        <v>#REF!</v>
      </c>
      <c r="H380" s="54" t="s">
        <v>2114</v>
      </c>
      <c r="I380" s="66"/>
      <c r="J380" s="66"/>
      <c r="L380" s="62"/>
      <c r="N380" s="66"/>
    </row>
    <row r="381" spans="1:14" s="72" customFormat="1" ht="15.75" hidden="1" customHeight="1">
      <c r="A381" s="171"/>
      <c r="B381" s="70" t="s">
        <v>1085</v>
      </c>
      <c r="C381" s="71" t="s">
        <v>1893</v>
      </c>
      <c r="D381" s="65">
        <f>+'Alimentazione CE Costi'!H437</f>
        <v>244316</v>
      </c>
      <c r="E381" s="65" t="e">
        <f>+'Alimentazione CE Costi'!#REF!</f>
        <v>#REF!</v>
      </c>
      <c r="F381" s="65">
        <f>+'Alimentazione CE Costi'!I437</f>
        <v>203137</v>
      </c>
      <c r="G381" s="65" t="e">
        <f>+'Alimentazione CE Costi'!#REF!</f>
        <v>#REF!</v>
      </c>
      <c r="H381" s="54"/>
      <c r="I381" s="66"/>
      <c r="J381" s="66"/>
      <c r="L381" s="62"/>
      <c r="N381" s="66"/>
    </row>
    <row r="382" spans="1:14" s="72" customFormat="1" ht="15.75" hidden="1" customHeight="1">
      <c r="A382" s="171"/>
      <c r="B382" s="70" t="s">
        <v>1087</v>
      </c>
      <c r="C382" s="71" t="s">
        <v>1894</v>
      </c>
      <c r="D382" s="65">
        <f>+ROUND(SUM('Alimentazione CE Costi'!H439:H442),2)</f>
        <v>26137</v>
      </c>
      <c r="E382" s="65" t="e">
        <f>+ROUND(SUM('Alimentazione CE Costi'!#REF!),2)</f>
        <v>#REF!</v>
      </c>
      <c r="F382" s="65">
        <f>+ROUND(SUM('Alimentazione CE Costi'!I439:I442),2)</f>
        <v>11993</v>
      </c>
      <c r="G382" s="65" t="e">
        <f>+ROUND(SUM('Alimentazione CE Costi'!#REF!),2)</f>
        <v>#REF!</v>
      </c>
      <c r="H382" s="54"/>
      <c r="I382" s="66"/>
      <c r="J382" s="66"/>
      <c r="L382" s="62"/>
      <c r="N382" s="66"/>
    </row>
    <row r="383" spans="1:14" s="72" customFormat="1" ht="15.75" hidden="1" customHeight="1">
      <c r="A383" s="171"/>
      <c r="B383" s="106" t="s">
        <v>1093</v>
      </c>
      <c r="C383" s="107" t="s">
        <v>1895</v>
      </c>
      <c r="D383" s="105">
        <f>+D384+D385</f>
        <v>0</v>
      </c>
      <c r="E383" s="105" t="e">
        <f t="shared" ref="E383:F383" si="44">+E384+E385</f>
        <v>#REF!</v>
      </c>
      <c r="F383" s="105">
        <f t="shared" si="44"/>
        <v>0</v>
      </c>
      <c r="G383" s="105" t="e">
        <f>+G384+G385</f>
        <v>#REF!</v>
      </c>
      <c r="H383" s="54" t="s">
        <v>2114</v>
      </c>
      <c r="I383" s="66"/>
      <c r="J383" s="66"/>
      <c r="L383" s="62"/>
      <c r="N383" s="66"/>
    </row>
    <row r="384" spans="1:14" s="72" customFormat="1" ht="15.75" hidden="1" customHeight="1">
      <c r="A384" s="171"/>
      <c r="B384" s="70" t="s">
        <v>1095</v>
      </c>
      <c r="C384" s="71" t="s">
        <v>1896</v>
      </c>
      <c r="D384" s="65">
        <f>+'Alimentazione CE Costi'!H445+'Alimentazione CE Costi'!H446</f>
        <v>0</v>
      </c>
      <c r="E384" s="65" t="e">
        <f>+'Alimentazione CE Costi'!#REF!+'Alimentazione CE Costi'!#REF!</f>
        <v>#REF!</v>
      </c>
      <c r="F384" s="65">
        <f>+'Alimentazione CE Costi'!I445+'Alimentazione CE Costi'!I446</f>
        <v>0</v>
      </c>
      <c r="G384" s="65" t="e">
        <f>+'Alimentazione CE Costi'!#REF!+'Alimentazione CE Costi'!#REF!</f>
        <v>#REF!</v>
      </c>
      <c r="H384" s="54"/>
      <c r="I384" s="66"/>
      <c r="J384" s="66"/>
      <c r="L384" s="62"/>
      <c r="N384" s="66"/>
    </row>
    <row r="385" spans="1:14" s="72" customFormat="1" ht="15.75" hidden="1" customHeight="1">
      <c r="A385" s="171"/>
      <c r="B385" s="70" t="s">
        <v>1099</v>
      </c>
      <c r="C385" s="71" t="s">
        <v>1897</v>
      </c>
      <c r="D385" s="65">
        <f>+'Alimentazione CE Costi'!H448+'Alimentazione CE Costi'!H449</f>
        <v>0</v>
      </c>
      <c r="E385" s="65" t="e">
        <f>+'Alimentazione CE Costi'!#REF!+'Alimentazione CE Costi'!#REF!</f>
        <v>#REF!</v>
      </c>
      <c r="F385" s="65">
        <f>+'Alimentazione CE Costi'!I448+'Alimentazione CE Costi'!I449</f>
        <v>0</v>
      </c>
      <c r="G385" s="65" t="e">
        <f>+'Alimentazione CE Costi'!#REF!+'Alimentazione CE Costi'!#REF!</f>
        <v>#REF!</v>
      </c>
      <c r="H385" s="54"/>
      <c r="I385" s="66"/>
      <c r="J385" s="66"/>
      <c r="L385" s="62"/>
      <c r="N385" s="66"/>
    </row>
    <row r="386" spans="1:14" s="55" customFormat="1" ht="15.75" hidden="1" customHeight="1">
      <c r="A386" s="173"/>
      <c r="B386" s="67" t="s">
        <v>1101</v>
      </c>
      <c r="C386" s="68" t="s">
        <v>1898</v>
      </c>
      <c r="D386" s="65">
        <f>+'Alimentazione CE Costi'!H450</f>
        <v>0</v>
      </c>
      <c r="E386" s="65" t="e">
        <f>+'Alimentazione CE Costi'!#REF!</f>
        <v>#REF!</v>
      </c>
      <c r="F386" s="65">
        <f>+'Alimentazione CE Costi'!I450</f>
        <v>0</v>
      </c>
      <c r="G386" s="65" t="e">
        <f>+'Alimentazione CE Costi'!#REF!</f>
        <v>#REF!</v>
      </c>
      <c r="H386" s="54"/>
      <c r="I386" s="66"/>
      <c r="J386" s="66"/>
      <c r="L386" s="62"/>
      <c r="N386" s="66"/>
    </row>
    <row r="387" spans="1:14" s="55" customFormat="1" ht="15.75" hidden="1" customHeight="1">
      <c r="A387" s="181" t="s">
        <v>1546</v>
      </c>
      <c r="B387" s="67" t="s">
        <v>1103</v>
      </c>
      <c r="C387" s="68" t="s">
        <v>1899</v>
      </c>
      <c r="D387" s="65">
        <f>+'Alimentazione CE Costi'!H451</f>
        <v>0</v>
      </c>
      <c r="E387" s="65" t="e">
        <f>+'Alimentazione CE Costi'!#REF!</f>
        <v>#REF!</v>
      </c>
      <c r="F387" s="65">
        <f>+'Alimentazione CE Costi'!I451</f>
        <v>0</v>
      </c>
      <c r="G387" s="65" t="e">
        <f>+'Alimentazione CE Costi'!#REF!</f>
        <v>#REF!</v>
      </c>
      <c r="H387" s="54"/>
      <c r="I387" s="66"/>
      <c r="J387" s="66"/>
      <c r="L387" s="62"/>
      <c r="N387" s="66"/>
    </row>
    <row r="388" spans="1:14" s="72" customFormat="1" ht="15.75" hidden="1" customHeight="1">
      <c r="A388" s="171"/>
      <c r="B388" s="134" t="s">
        <v>1900</v>
      </c>
      <c r="C388" s="135" t="s">
        <v>1901</v>
      </c>
      <c r="D388" s="136">
        <f>+D389+D403+D412+D421</f>
        <v>36730245</v>
      </c>
      <c r="E388" s="136" t="e">
        <f t="shared" ref="E388:F388" si="45">+E389+E403+E412+E421</f>
        <v>#REF!</v>
      </c>
      <c r="F388" s="136">
        <f t="shared" si="45"/>
        <v>35988711</v>
      </c>
      <c r="G388" s="136" t="e">
        <f>+G389+G403+G412+G421</f>
        <v>#REF!</v>
      </c>
      <c r="H388" s="54" t="s">
        <v>2114</v>
      </c>
      <c r="I388" s="66"/>
      <c r="J388" s="66"/>
      <c r="L388" s="62"/>
      <c r="N388" s="66"/>
    </row>
    <row r="389" spans="1:14" s="72" customFormat="1" ht="15.75" hidden="1" customHeight="1">
      <c r="A389" s="171"/>
      <c r="B389" s="111" t="s">
        <v>1105</v>
      </c>
      <c r="C389" s="112" t="s">
        <v>1902</v>
      </c>
      <c r="D389" s="113">
        <f>+D390+D399</f>
        <v>29550337</v>
      </c>
      <c r="E389" s="113" t="e">
        <f t="shared" ref="E389:F389" si="46">+E390+E399</f>
        <v>#REF!</v>
      </c>
      <c r="F389" s="113">
        <f t="shared" si="46"/>
        <v>29059565</v>
      </c>
      <c r="G389" s="113" t="e">
        <f>+G390+G399</f>
        <v>#REF!</v>
      </c>
      <c r="H389" s="54" t="s">
        <v>2114</v>
      </c>
      <c r="I389" s="66"/>
      <c r="J389" s="66"/>
      <c r="L389" s="62"/>
      <c r="N389" s="66"/>
    </row>
    <row r="390" spans="1:14" s="72" customFormat="1" ht="15.75" hidden="1" customHeight="1">
      <c r="A390" s="171"/>
      <c r="B390" s="106" t="s">
        <v>1107</v>
      </c>
      <c r="C390" s="107" t="s">
        <v>1903</v>
      </c>
      <c r="D390" s="105">
        <f>+D391+D395</f>
        <v>15131788</v>
      </c>
      <c r="E390" s="105" t="e">
        <f t="shared" ref="E390:F390" si="47">+E391+E395</f>
        <v>#REF!</v>
      </c>
      <c r="F390" s="105">
        <f t="shared" si="47"/>
        <v>14760008</v>
      </c>
      <c r="G390" s="105" t="e">
        <f>+G391+G395</f>
        <v>#REF!</v>
      </c>
      <c r="H390" s="54" t="s">
        <v>2114</v>
      </c>
      <c r="I390" s="66"/>
      <c r="J390" s="66"/>
      <c r="L390" s="62"/>
      <c r="N390" s="66"/>
    </row>
    <row r="391" spans="1:14" s="72" customFormat="1" ht="15.75" hidden="1" customHeight="1">
      <c r="A391" s="171"/>
      <c r="B391" s="117" t="s">
        <v>1109</v>
      </c>
      <c r="C391" s="118" t="s">
        <v>1904</v>
      </c>
      <c r="D391" s="119">
        <f>SUM(D392:D394)</f>
        <v>13555862</v>
      </c>
      <c r="E391" s="119" t="e">
        <f t="shared" ref="E391:F391" si="48">SUM(E392:E394)</f>
        <v>#REF!</v>
      </c>
      <c r="F391" s="119">
        <f t="shared" si="48"/>
        <v>13310753</v>
      </c>
      <c r="G391" s="119" t="e">
        <f>SUM(G392:G394)</f>
        <v>#REF!</v>
      </c>
      <c r="H391" s="54" t="s">
        <v>2114</v>
      </c>
      <c r="I391" s="66"/>
      <c r="J391" s="66"/>
      <c r="L391" s="62"/>
      <c r="N391" s="66"/>
    </row>
    <row r="392" spans="1:14" s="72" customFormat="1" ht="15.75" hidden="1" customHeight="1">
      <c r="A392" s="175"/>
      <c r="B392" s="70" t="s">
        <v>1111</v>
      </c>
      <c r="C392" s="71" t="s">
        <v>1905</v>
      </c>
      <c r="D392" s="65">
        <f>+ROUND(SUM('Alimentazione CE Costi'!H456:H471),2)</f>
        <v>12351694</v>
      </c>
      <c r="E392" s="65" t="e">
        <f>+ROUND(SUM('Alimentazione CE Costi'!#REF!),2)</f>
        <v>#REF!</v>
      </c>
      <c r="F392" s="65">
        <f>+ROUND(SUM('Alimentazione CE Costi'!I456:I471),2)</f>
        <v>12200359</v>
      </c>
      <c r="G392" s="65" t="e">
        <f>+ROUND(SUM('Alimentazione CE Costi'!#REF!),2)</f>
        <v>#REF!</v>
      </c>
      <c r="H392" s="54"/>
      <c r="I392" s="66"/>
      <c r="J392" s="66"/>
      <c r="L392" s="62"/>
      <c r="N392" s="66"/>
    </row>
    <row r="393" spans="1:14" s="72" customFormat="1" ht="15.75" hidden="1" customHeight="1">
      <c r="A393" s="175"/>
      <c r="B393" s="70" t="s">
        <v>1129</v>
      </c>
      <c r="C393" s="71" t="s">
        <v>1906</v>
      </c>
      <c r="D393" s="65">
        <f>+ROUND(SUM('Alimentazione CE Costi'!H473:H488),2)</f>
        <v>1204168</v>
      </c>
      <c r="E393" s="65" t="e">
        <f>+ROUND(SUM('Alimentazione CE Costi'!#REF!),2)</f>
        <v>#REF!</v>
      </c>
      <c r="F393" s="65">
        <f>+ROUND(SUM('Alimentazione CE Costi'!I473:I488),2)</f>
        <v>1110394</v>
      </c>
      <c r="G393" s="65" t="e">
        <f>+ROUND(SUM('Alimentazione CE Costi'!#REF!),2)</f>
        <v>#REF!</v>
      </c>
      <c r="H393" s="54"/>
      <c r="I393" s="66"/>
      <c r="J393" s="66"/>
      <c r="L393" s="62"/>
      <c r="N393" s="66"/>
    </row>
    <row r="394" spans="1:14" s="72" customFormat="1" ht="15.75" hidden="1" customHeight="1">
      <c r="A394" s="175"/>
      <c r="B394" s="70" t="s">
        <v>1131</v>
      </c>
      <c r="C394" s="71" t="s">
        <v>1907</v>
      </c>
      <c r="D394" s="65">
        <f>+'Alimentazione CE Costi'!H489</f>
        <v>0</v>
      </c>
      <c r="E394" s="65" t="e">
        <f>+'Alimentazione CE Costi'!#REF!</f>
        <v>#REF!</v>
      </c>
      <c r="F394" s="65">
        <f>+'Alimentazione CE Costi'!I489</f>
        <v>0</v>
      </c>
      <c r="G394" s="65" t="e">
        <f>+'Alimentazione CE Costi'!#REF!</f>
        <v>#REF!</v>
      </c>
      <c r="H394" s="54"/>
      <c r="I394" s="66"/>
      <c r="J394" s="66"/>
      <c r="L394" s="62"/>
      <c r="N394" s="66"/>
    </row>
    <row r="395" spans="1:14" s="72" customFormat="1" ht="15.75" hidden="1" customHeight="1">
      <c r="A395" s="171"/>
      <c r="B395" s="117" t="s">
        <v>1133</v>
      </c>
      <c r="C395" s="118" t="s">
        <v>1908</v>
      </c>
      <c r="D395" s="119">
        <f>SUM(D396:D398)</f>
        <v>1575926</v>
      </c>
      <c r="E395" s="119" t="e">
        <f t="shared" ref="E395:F395" si="49">SUM(E396:E398)</f>
        <v>#REF!</v>
      </c>
      <c r="F395" s="119">
        <f t="shared" si="49"/>
        <v>1449255</v>
      </c>
      <c r="G395" s="119" t="e">
        <f>SUM(G396:G398)</f>
        <v>#REF!</v>
      </c>
      <c r="H395" s="54" t="s">
        <v>2114</v>
      </c>
      <c r="I395" s="66"/>
      <c r="J395" s="66"/>
      <c r="L395" s="62"/>
      <c r="N395" s="66"/>
    </row>
    <row r="396" spans="1:14" s="72" customFormat="1" ht="15.75" hidden="1" customHeight="1">
      <c r="A396" s="175"/>
      <c r="B396" s="70" t="s">
        <v>1135</v>
      </c>
      <c r="C396" s="71" t="s">
        <v>1909</v>
      </c>
      <c r="D396" s="65">
        <f>+ROUND(SUM('Alimentazione CE Costi'!H492:H500),2)</f>
        <v>1317858</v>
      </c>
      <c r="E396" s="65" t="e">
        <f>+ROUND(SUM('Alimentazione CE Costi'!#REF!),2)</f>
        <v>#REF!</v>
      </c>
      <c r="F396" s="65">
        <f>+ROUND(SUM('Alimentazione CE Costi'!I492:I500),2)</f>
        <v>1196858</v>
      </c>
      <c r="G396" s="65" t="e">
        <f>+ROUND(SUM('Alimentazione CE Costi'!#REF!),2)</f>
        <v>#REF!</v>
      </c>
      <c r="H396" s="54"/>
      <c r="I396" s="66"/>
      <c r="J396" s="66"/>
      <c r="L396" s="62"/>
      <c r="N396" s="66"/>
    </row>
    <row r="397" spans="1:14" s="72" customFormat="1" ht="15.75" hidden="1" customHeight="1">
      <c r="A397" s="175"/>
      <c r="B397" s="70" t="s">
        <v>1142</v>
      </c>
      <c r="C397" s="71" t="s">
        <v>1910</v>
      </c>
      <c r="D397" s="65">
        <f>+ROUND(SUM('Alimentazione CE Costi'!H502:H510),2)</f>
        <v>258068</v>
      </c>
      <c r="E397" s="65" t="e">
        <f>+ROUND(SUM('Alimentazione CE Costi'!#REF!),2)</f>
        <v>#REF!</v>
      </c>
      <c r="F397" s="65">
        <f>+ROUND(SUM('Alimentazione CE Costi'!I502:I510),2)</f>
        <v>252397</v>
      </c>
      <c r="G397" s="65" t="e">
        <f>+ROUND(SUM('Alimentazione CE Costi'!#REF!),2)</f>
        <v>#REF!</v>
      </c>
      <c r="H397" s="54"/>
      <c r="I397" s="66"/>
      <c r="J397" s="66"/>
      <c r="L397" s="62"/>
      <c r="N397" s="66"/>
    </row>
    <row r="398" spans="1:14" s="72" customFormat="1" ht="15.75" hidden="1" customHeight="1">
      <c r="A398" s="175"/>
      <c r="B398" s="70" t="s">
        <v>1143</v>
      </c>
      <c r="C398" s="71" t="s">
        <v>1911</v>
      </c>
      <c r="D398" s="65">
        <f>+'Alimentazione CE Costi'!H511</f>
        <v>0</v>
      </c>
      <c r="E398" s="65" t="e">
        <f>+'Alimentazione CE Costi'!#REF!</f>
        <v>#REF!</v>
      </c>
      <c r="F398" s="65">
        <f>+'Alimentazione CE Costi'!I511</f>
        <v>0</v>
      </c>
      <c r="G398" s="65" t="e">
        <f>+'Alimentazione CE Costi'!#REF!</f>
        <v>#REF!</v>
      </c>
      <c r="H398" s="54"/>
      <c r="I398" s="66"/>
      <c r="J398" s="66"/>
      <c r="L398" s="62"/>
      <c r="N398" s="66"/>
    </row>
    <row r="399" spans="1:14" s="72" customFormat="1" ht="15.75" hidden="1" customHeight="1">
      <c r="A399" s="171"/>
      <c r="B399" s="132" t="s">
        <v>1145</v>
      </c>
      <c r="C399" s="133" t="s">
        <v>1912</v>
      </c>
      <c r="D399" s="119">
        <f>SUM(D400:D402)</f>
        <v>14418549</v>
      </c>
      <c r="E399" s="119" t="e">
        <f t="shared" ref="E399:F399" si="50">SUM(E400:E402)</f>
        <v>#REF!</v>
      </c>
      <c r="F399" s="119">
        <f t="shared" si="50"/>
        <v>14299557</v>
      </c>
      <c r="G399" s="119" t="e">
        <f>SUM(G400:G402)</f>
        <v>#REF!</v>
      </c>
      <c r="H399" s="54" t="s">
        <v>2114</v>
      </c>
      <c r="I399" s="66"/>
      <c r="J399" s="66"/>
      <c r="L399" s="62"/>
      <c r="N399" s="66"/>
    </row>
    <row r="400" spans="1:14" s="72" customFormat="1" ht="15.75" hidden="1" customHeight="1">
      <c r="A400" s="175"/>
      <c r="B400" s="70" t="s">
        <v>1147</v>
      </c>
      <c r="C400" s="71" t="s">
        <v>1913</v>
      </c>
      <c r="D400" s="65">
        <f>+ROUND(SUM('Alimentazione CE Costi'!H514:H523),2)</f>
        <v>13684636</v>
      </c>
      <c r="E400" s="65" t="e">
        <f>+ROUND(SUM('Alimentazione CE Costi'!#REF!),2)</f>
        <v>#REF!</v>
      </c>
      <c r="F400" s="65">
        <f>+ROUND(SUM('Alimentazione CE Costi'!I514:I523),2)</f>
        <v>13159504</v>
      </c>
      <c r="G400" s="65" t="e">
        <f>+ROUND(SUM('Alimentazione CE Costi'!#REF!),2)</f>
        <v>#REF!</v>
      </c>
      <c r="H400" s="54"/>
      <c r="I400" s="66"/>
      <c r="J400" s="66"/>
      <c r="L400" s="62"/>
      <c r="N400" s="66"/>
    </row>
    <row r="401" spans="1:14" s="72" customFormat="1" ht="15.75" hidden="1" customHeight="1">
      <c r="A401" s="175"/>
      <c r="B401" s="70" t="s">
        <v>1153</v>
      </c>
      <c r="C401" s="71" t="s">
        <v>1914</v>
      </c>
      <c r="D401" s="65">
        <f>+ROUND(SUM('Alimentazione CE Costi'!H525:H534),2)</f>
        <v>733913</v>
      </c>
      <c r="E401" s="65" t="e">
        <f>+ROUND(SUM('Alimentazione CE Costi'!#REF!),2)</f>
        <v>#REF!</v>
      </c>
      <c r="F401" s="65">
        <f>+ROUND(SUM('Alimentazione CE Costi'!I525:I534),2)</f>
        <v>1140053</v>
      </c>
      <c r="G401" s="65" t="e">
        <f>+ROUND(SUM('Alimentazione CE Costi'!#REF!),2)</f>
        <v>#REF!</v>
      </c>
      <c r="H401" s="54"/>
      <c r="I401" s="66"/>
      <c r="J401" s="66"/>
      <c r="L401" s="62"/>
      <c r="N401" s="66"/>
    </row>
    <row r="402" spans="1:14" s="72" customFormat="1" ht="15.75" hidden="1" customHeight="1">
      <c r="A402" s="175"/>
      <c r="B402" s="70" t="s">
        <v>1155</v>
      </c>
      <c r="C402" s="71" t="s">
        <v>1915</v>
      </c>
      <c r="D402" s="65">
        <f>+'Alimentazione CE Costi'!H535</f>
        <v>0</v>
      </c>
      <c r="E402" s="65" t="e">
        <f>+'Alimentazione CE Costi'!#REF!</f>
        <v>#REF!</v>
      </c>
      <c r="F402" s="65">
        <f>+'Alimentazione CE Costi'!I535</f>
        <v>0</v>
      </c>
      <c r="G402" s="65" t="e">
        <f>+'Alimentazione CE Costi'!#REF!</f>
        <v>#REF!</v>
      </c>
      <c r="H402" s="54"/>
      <c r="I402" s="66"/>
      <c r="J402" s="66"/>
      <c r="L402" s="62"/>
      <c r="N402" s="66"/>
    </row>
    <row r="403" spans="1:14" s="72" customFormat="1" ht="15.75" hidden="1" customHeight="1">
      <c r="A403" s="171"/>
      <c r="B403" s="111" t="s">
        <v>1157</v>
      </c>
      <c r="C403" s="112" t="s">
        <v>1916</v>
      </c>
      <c r="D403" s="113">
        <f>+D404+D408</f>
        <v>144868</v>
      </c>
      <c r="E403" s="113" t="e">
        <f t="shared" ref="E403:F403" si="51">+E404+E408</f>
        <v>#REF!</v>
      </c>
      <c r="F403" s="113">
        <f t="shared" si="51"/>
        <v>199185</v>
      </c>
      <c r="G403" s="113" t="e">
        <f>+G404+G408</f>
        <v>#REF!</v>
      </c>
      <c r="H403" s="54" t="s">
        <v>2114</v>
      </c>
      <c r="I403" s="66"/>
      <c r="J403" s="66"/>
      <c r="L403" s="62"/>
      <c r="N403" s="66"/>
    </row>
    <row r="404" spans="1:14" s="72" customFormat="1" ht="15.75" hidden="1" customHeight="1">
      <c r="A404" s="171"/>
      <c r="B404" s="106" t="s">
        <v>1159</v>
      </c>
      <c r="C404" s="107" t="s">
        <v>1917</v>
      </c>
      <c r="D404" s="105">
        <f>SUM(D405:D407)</f>
        <v>144868</v>
      </c>
      <c r="E404" s="105" t="e">
        <f t="shared" ref="E404:F404" si="52">SUM(E405:E407)</f>
        <v>#REF!</v>
      </c>
      <c r="F404" s="105">
        <f t="shared" si="52"/>
        <v>199185</v>
      </c>
      <c r="G404" s="105" t="e">
        <f>SUM(G405:G407)</f>
        <v>#REF!</v>
      </c>
      <c r="H404" s="54" t="s">
        <v>2114</v>
      </c>
      <c r="I404" s="66"/>
      <c r="J404" s="66"/>
      <c r="L404" s="62"/>
      <c r="N404" s="66"/>
    </row>
    <row r="405" spans="1:14" s="72" customFormat="1" ht="15.75" hidden="1" customHeight="1">
      <c r="A405" s="175"/>
      <c r="B405" s="70" t="s">
        <v>1161</v>
      </c>
      <c r="C405" s="71" t="s">
        <v>1918</v>
      </c>
      <c r="D405" s="65">
        <f>+ROUND(SUM('Alimentazione CE Costi'!H539:H547),2)</f>
        <v>85362</v>
      </c>
      <c r="E405" s="65" t="e">
        <f>+ROUND(SUM('Alimentazione CE Costi'!#REF!),2)</f>
        <v>#REF!</v>
      </c>
      <c r="F405" s="65">
        <f>+ROUND(SUM('Alimentazione CE Costi'!I539:I547),2)</f>
        <v>162445</v>
      </c>
      <c r="G405" s="65" t="e">
        <f>+ROUND(SUM('Alimentazione CE Costi'!#REF!),2)</f>
        <v>#REF!</v>
      </c>
      <c r="H405" s="54"/>
      <c r="I405" s="66"/>
      <c r="J405" s="66"/>
      <c r="L405" s="62"/>
      <c r="N405" s="66"/>
    </row>
    <row r="406" spans="1:14" s="72" customFormat="1" ht="15.75" hidden="1" customHeight="1">
      <c r="A406" s="175"/>
      <c r="B406" s="70" t="s">
        <v>1164</v>
      </c>
      <c r="C406" s="71" t="s">
        <v>1919</v>
      </c>
      <c r="D406" s="65">
        <f>+ROUND(SUM('Alimentazione CE Costi'!H549:H557),2)</f>
        <v>59506</v>
      </c>
      <c r="E406" s="65" t="e">
        <f>+ROUND(SUM('Alimentazione CE Costi'!#REF!),2)</f>
        <v>#REF!</v>
      </c>
      <c r="F406" s="65">
        <f>+ROUND(SUM('Alimentazione CE Costi'!I549:I557),2)</f>
        <v>36740</v>
      </c>
      <c r="G406" s="65" t="e">
        <f>+ROUND(SUM('Alimentazione CE Costi'!#REF!),2)</f>
        <v>#REF!</v>
      </c>
      <c r="H406" s="54"/>
      <c r="I406" s="66"/>
      <c r="J406" s="66"/>
      <c r="L406" s="62"/>
      <c r="N406" s="66"/>
    </row>
    <row r="407" spans="1:14" s="72" customFormat="1" ht="15.75" hidden="1" customHeight="1">
      <c r="A407" s="175"/>
      <c r="B407" s="70" t="s">
        <v>1166</v>
      </c>
      <c r="C407" s="71" t="s">
        <v>1920</v>
      </c>
      <c r="D407" s="65">
        <f>+'Alimentazione CE Costi'!H558</f>
        <v>0</v>
      </c>
      <c r="E407" s="65" t="e">
        <f>+'Alimentazione CE Costi'!#REF!</f>
        <v>#REF!</v>
      </c>
      <c r="F407" s="65">
        <f>+'Alimentazione CE Costi'!I558</f>
        <v>0</v>
      </c>
      <c r="G407" s="65" t="e">
        <f>+'Alimentazione CE Costi'!#REF!</f>
        <v>#REF!</v>
      </c>
      <c r="H407" s="54"/>
      <c r="I407" s="66"/>
      <c r="J407" s="66"/>
      <c r="L407" s="62"/>
      <c r="N407" s="66"/>
    </row>
    <row r="408" spans="1:14" s="72" customFormat="1" ht="15.75" hidden="1" customHeight="1">
      <c r="A408" s="171"/>
      <c r="B408" s="106" t="s">
        <v>1168</v>
      </c>
      <c r="C408" s="107" t="s">
        <v>1921</v>
      </c>
      <c r="D408" s="105">
        <f>SUM(D409:D411)</f>
        <v>0</v>
      </c>
      <c r="E408" s="105" t="e">
        <f t="shared" ref="E408:F408" si="53">SUM(E409:E411)</f>
        <v>#REF!</v>
      </c>
      <c r="F408" s="105">
        <f t="shared" si="53"/>
        <v>0</v>
      </c>
      <c r="G408" s="105" t="e">
        <f>SUM(G409:G411)</f>
        <v>#REF!</v>
      </c>
      <c r="H408" s="54" t="s">
        <v>2114</v>
      </c>
      <c r="I408" s="66"/>
      <c r="J408" s="66"/>
      <c r="L408" s="62"/>
      <c r="N408" s="66"/>
    </row>
    <row r="409" spans="1:14" s="72" customFormat="1" ht="15.75" hidden="1" customHeight="1">
      <c r="A409" s="175"/>
      <c r="B409" s="70" t="s">
        <v>1170</v>
      </c>
      <c r="C409" s="71" t="s">
        <v>1922</v>
      </c>
      <c r="D409" s="65">
        <f>+ROUND(SUM('Alimentazione CE Costi'!H561:H570),2)</f>
        <v>0</v>
      </c>
      <c r="E409" s="65" t="e">
        <f>+ROUND(SUM('Alimentazione CE Costi'!#REF!),2)</f>
        <v>#REF!</v>
      </c>
      <c r="F409" s="65">
        <f>+ROUND(SUM('Alimentazione CE Costi'!I561:I570),2)</f>
        <v>0</v>
      </c>
      <c r="G409" s="65" t="e">
        <f>+ROUND(SUM('Alimentazione CE Costi'!#REF!),2)</f>
        <v>#REF!</v>
      </c>
      <c r="H409" s="54"/>
      <c r="I409" s="66"/>
      <c r="J409" s="66"/>
      <c r="L409" s="62"/>
      <c r="N409" s="66"/>
    </row>
    <row r="410" spans="1:14" s="72" customFormat="1" ht="15.75" hidden="1" customHeight="1">
      <c r="A410" s="175"/>
      <c r="B410" s="70" t="s">
        <v>1172</v>
      </c>
      <c r="C410" s="71" t="s">
        <v>1923</v>
      </c>
      <c r="D410" s="65">
        <f>+ROUND(SUM('Alimentazione CE Costi'!H572:H581),2)</f>
        <v>0</v>
      </c>
      <c r="E410" s="65" t="e">
        <f>+ROUND(SUM('Alimentazione CE Costi'!#REF!),2)</f>
        <v>#REF!</v>
      </c>
      <c r="F410" s="65">
        <f>+ROUND(SUM('Alimentazione CE Costi'!I572:I581),2)</f>
        <v>0</v>
      </c>
      <c r="G410" s="65" t="e">
        <f>+ROUND(SUM('Alimentazione CE Costi'!#REF!),2)</f>
        <v>#REF!</v>
      </c>
      <c r="H410" s="54"/>
      <c r="I410" s="66"/>
      <c r="J410" s="66"/>
      <c r="L410" s="62"/>
      <c r="N410" s="66"/>
    </row>
    <row r="411" spans="1:14" s="72" customFormat="1" ht="15.75" hidden="1" customHeight="1">
      <c r="A411" s="175"/>
      <c r="B411" s="70" t="s">
        <v>1174</v>
      </c>
      <c r="C411" s="71" t="s">
        <v>1924</v>
      </c>
      <c r="D411" s="65">
        <f>+'Alimentazione CE Costi'!H582</f>
        <v>0</v>
      </c>
      <c r="E411" s="65" t="e">
        <f>+'Alimentazione CE Costi'!#REF!</f>
        <v>#REF!</v>
      </c>
      <c r="F411" s="65">
        <f>+'Alimentazione CE Costi'!I582</f>
        <v>0</v>
      </c>
      <c r="G411" s="65" t="e">
        <f>+'Alimentazione CE Costi'!#REF!</f>
        <v>#REF!</v>
      </c>
      <c r="H411" s="54"/>
      <c r="I411" s="66"/>
      <c r="J411" s="66"/>
      <c r="L411" s="62"/>
      <c r="N411" s="66"/>
    </row>
    <row r="412" spans="1:14" s="72" customFormat="1" ht="15.75" hidden="1" customHeight="1">
      <c r="A412" s="171"/>
      <c r="B412" s="111" t="s">
        <v>1176</v>
      </c>
      <c r="C412" s="112" t="s">
        <v>1925</v>
      </c>
      <c r="D412" s="113">
        <f>+D413+D417</f>
        <v>4258726</v>
      </c>
      <c r="E412" s="113" t="e">
        <f t="shared" ref="E412:F412" si="54">+E413+E417</f>
        <v>#REF!</v>
      </c>
      <c r="F412" s="113">
        <f t="shared" si="54"/>
        <v>4132554</v>
      </c>
      <c r="G412" s="113" t="e">
        <f>+G413+G417</f>
        <v>#REF!</v>
      </c>
      <c r="H412" s="54" t="s">
        <v>2114</v>
      </c>
      <c r="I412" s="66"/>
      <c r="J412" s="66"/>
      <c r="L412" s="62"/>
      <c r="N412" s="66"/>
    </row>
    <row r="413" spans="1:14" s="72" customFormat="1" ht="15.75" hidden="1" customHeight="1">
      <c r="A413" s="171"/>
      <c r="B413" s="106" t="s">
        <v>1178</v>
      </c>
      <c r="C413" s="107" t="s">
        <v>1926</v>
      </c>
      <c r="D413" s="105">
        <f>SUM(D414:D416)</f>
        <v>195219</v>
      </c>
      <c r="E413" s="105" t="e">
        <f t="shared" ref="E413:F413" si="55">SUM(E414:E416)</f>
        <v>#REF!</v>
      </c>
      <c r="F413" s="105">
        <f t="shared" si="55"/>
        <v>121682</v>
      </c>
      <c r="G413" s="105" t="e">
        <f>SUM(G414:G416)</f>
        <v>#REF!</v>
      </c>
      <c r="H413" s="54" t="s">
        <v>2114</v>
      </c>
      <c r="I413" s="66"/>
      <c r="J413" s="66"/>
      <c r="L413" s="62"/>
      <c r="N413" s="66"/>
    </row>
    <row r="414" spans="1:14" s="72" customFormat="1" ht="15.75" hidden="1" customHeight="1">
      <c r="A414" s="175"/>
      <c r="B414" s="70" t="s">
        <v>1180</v>
      </c>
      <c r="C414" s="71" t="s">
        <v>1927</v>
      </c>
      <c r="D414" s="65">
        <f>+ROUND(SUM('Alimentazione CE Costi'!H586:H594),2)</f>
        <v>79476</v>
      </c>
      <c r="E414" s="65" t="e">
        <f>+ROUND(SUM('Alimentazione CE Costi'!#REF!),2)</f>
        <v>#REF!</v>
      </c>
      <c r="F414" s="65">
        <f>+ROUND(SUM('Alimentazione CE Costi'!I586:I594),2)</f>
        <v>78529</v>
      </c>
      <c r="G414" s="65" t="e">
        <f>+ROUND(SUM('Alimentazione CE Costi'!#REF!),2)</f>
        <v>#REF!</v>
      </c>
      <c r="H414" s="54"/>
      <c r="I414" s="66"/>
      <c r="J414" s="66"/>
      <c r="L414" s="62"/>
      <c r="N414" s="66"/>
    </row>
    <row r="415" spans="1:14" s="72" customFormat="1" ht="15.75" hidden="1" customHeight="1">
      <c r="A415" s="175"/>
      <c r="B415" s="70" t="s">
        <v>1183</v>
      </c>
      <c r="C415" s="71" t="s">
        <v>1928</v>
      </c>
      <c r="D415" s="65">
        <f>+ROUND(SUM('Alimentazione CE Costi'!H596:H604),2)</f>
        <v>115743</v>
      </c>
      <c r="E415" s="65" t="e">
        <f>+ROUND(SUM('Alimentazione CE Costi'!#REF!),2)</f>
        <v>#REF!</v>
      </c>
      <c r="F415" s="65">
        <f>+ROUND(SUM('Alimentazione CE Costi'!I596:I604),2)</f>
        <v>43153</v>
      </c>
      <c r="G415" s="65" t="e">
        <f>+ROUND(SUM('Alimentazione CE Costi'!#REF!),2)</f>
        <v>#REF!</v>
      </c>
      <c r="H415" s="54"/>
      <c r="I415" s="66"/>
      <c r="J415" s="66"/>
      <c r="L415" s="62"/>
      <c r="N415" s="66"/>
    </row>
    <row r="416" spans="1:14" s="72" customFormat="1" ht="15.75" hidden="1" customHeight="1">
      <c r="A416" s="175"/>
      <c r="B416" s="70" t="s">
        <v>1185</v>
      </c>
      <c r="C416" s="71" t="s">
        <v>1929</v>
      </c>
      <c r="D416" s="65">
        <f>+'Alimentazione CE Costi'!H605</f>
        <v>0</v>
      </c>
      <c r="E416" s="65" t="e">
        <f>+'Alimentazione CE Costi'!#REF!</f>
        <v>#REF!</v>
      </c>
      <c r="F416" s="65">
        <f>+'Alimentazione CE Costi'!I605</f>
        <v>0</v>
      </c>
      <c r="G416" s="65" t="e">
        <f>+'Alimentazione CE Costi'!#REF!</f>
        <v>#REF!</v>
      </c>
      <c r="H416" s="54"/>
      <c r="I416" s="66"/>
      <c r="J416" s="66"/>
      <c r="L416" s="62"/>
      <c r="N416" s="66"/>
    </row>
    <row r="417" spans="1:14" s="72" customFormat="1" ht="15.75" hidden="1" customHeight="1">
      <c r="A417" s="171"/>
      <c r="B417" s="106" t="s">
        <v>1187</v>
      </c>
      <c r="C417" s="107" t="s">
        <v>1930</v>
      </c>
      <c r="D417" s="105">
        <f>SUM(D418:D420)</f>
        <v>4063507</v>
      </c>
      <c r="E417" s="105" t="e">
        <f t="shared" ref="E417:F417" si="56">SUM(E418:E420)</f>
        <v>#REF!</v>
      </c>
      <c r="F417" s="105">
        <f t="shared" si="56"/>
        <v>4010872</v>
      </c>
      <c r="G417" s="105" t="e">
        <f>SUM(G418:G420)</f>
        <v>#REF!</v>
      </c>
      <c r="H417" s="54" t="s">
        <v>2114</v>
      </c>
      <c r="I417" s="66"/>
      <c r="J417" s="66"/>
      <c r="L417" s="62"/>
      <c r="N417" s="66"/>
    </row>
    <row r="418" spans="1:14" s="72" customFormat="1" ht="15.75" hidden="1" customHeight="1">
      <c r="A418" s="175"/>
      <c r="B418" s="70" t="s">
        <v>1189</v>
      </c>
      <c r="C418" s="71" t="s">
        <v>1931</v>
      </c>
      <c r="D418" s="65">
        <f>+ROUND(SUM('Alimentazione CE Costi'!H608:H617),2)</f>
        <v>3954529</v>
      </c>
      <c r="E418" s="65" t="e">
        <f>+ROUND(SUM('Alimentazione CE Costi'!#REF!),2)</f>
        <v>#REF!</v>
      </c>
      <c r="F418" s="65">
        <f>+ROUND(SUM('Alimentazione CE Costi'!I608:I617),2)</f>
        <v>3859451</v>
      </c>
      <c r="G418" s="65" t="e">
        <f>+ROUND(SUM('Alimentazione CE Costi'!#REF!),2)</f>
        <v>#REF!</v>
      </c>
      <c r="H418" s="54"/>
      <c r="I418" s="66"/>
      <c r="J418" s="66"/>
      <c r="L418" s="62"/>
      <c r="N418" s="66"/>
    </row>
    <row r="419" spans="1:14" s="72" customFormat="1" ht="15.75" hidden="1" customHeight="1">
      <c r="A419" s="175"/>
      <c r="B419" s="70" t="s">
        <v>1191</v>
      </c>
      <c r="C419" s="71" t="s">
        <v>1932</v>
      </c>
      <c r="D419" s="65">
        <f>+ROUND(SUM('Alimentazione CE Costi'!H619:H628),2)</f>
        <v>108978</v>
      </c>
      <c r="E419" s="65" t="e">
        <f>+ROUND(SUM('Alimentazione CE Costi'!#REF!),2)</f>
        <v>#REF!</v>
      </c>
      <c r="F419" s="65">
        <f>+ROUND(SUM('Alimentazione CE Costi'!I619:I628),2)</f>
        <v>151421</v>
      </c>
      <c r="G419" s="65" t="e">
        <f>+ROUND(SUM('Alimentazione CE Costi'!#REF!),2)</f>
        <v>#REF!</v>
      </c>
      <c r="H419" s="54"/>
      <c r="I419" s="66"/>
      <c r="J419" s="66"/>
      <c r="L419" s="62"/>
      <c r="N419" s="66"/>
    </row>
    <row r="420" spans="1:14" s="72" customFormat="1" ht="15.75" hidden="1" customHeight="1">
      <c r="A420" s="175"/>
      <c r="B420" s="70" t="s">
        <v>1193</v>
      </c>
      <c r="C420" s="71" t="s">
        <v>1933</v>
      </c>
      <c r="D420" s="65">
        <f>+'Alimentazione CE Costi'!H629</f>
        <v>0</v>
      </c>
      <c r="E420" s="65" t="e">
        <f>+'Alimentazione CE Costi'!#REF!</f>
        <v>#REF!</v>
      </c>
      <c r="F420" s="65">
        <f>+'Alimentazione CE Costi'!I629</f>
        <v>0</v>
      </c>
      <c r="G420" s="65" t="e">
        <f>+'Alimentazione CE Costi'!#REF!</f>
        <v>#REF!</v>
      </c>
      <c r="H420" s="54"/>
      <c r="I420" s="66"/>
      <c r="J420" s="66"/>
      <c r="L420" s="62"/>
      <c r="N420" s="66"/>
    </row>
    <row r="421" spans="1:14" s="72" customFormat="1" ht="15.75" hidden="1" customHeight="1">
      <c r="A421" s="171"/>
      <c r="B421" s="111" t="s">
        <v>1195</v>
      </c>
      <c r="C421" s="112" t="s">
        <v>1934</v>
      </c>
      <c r="D421" s="113">
        <f>+D422+D426</f>
        <v>2776314</v>
      </c>
      <c r="E421" s="113" t="e">
        <f t="shared" ref="E421:F421" si="57">+E422+E426</f>
        <v>#REF!</v>
      </c>
      <c r="F421" s="113">
        <f t="shared" si="57"/>
        <v>2597407</v>
      </c>
      <c r="G421" s="113" t="e">
        <f>+G422+G426</f>
        <v>#REF!</v>
      </c>
      <c r="H421" s="54" t="s">
        <v>2114</v>
      </c>
      <c r="I421" s="66"/>
      <c r="J421" s="66"/>
      <c r="L421" s="62"/>
      <c r="N421" s="66"/>
    </row>
    <row r="422" spans="1:14" s="72" customFormat="1" ht="15.75" hidden="1" customHeight="1">
      <c r="A422" s="171"/>
      <c r="B422" s="106" t="s">
        <v>1197</v>
      </c>
      <c r="C422" s="107" t="s">
        <v>1935</v>
      </c>
      <c r="D422" s="105">
        <f>SUM(D423:D425)</f>
        <v>508335</v>
      </c>
      <c r="E422" s="105" t="e">
        <f t="shared" ref="E422:F422" si="58">SUM(E423:E425)</f>
        <v>#REF!</v>
      </c>
      <c r="F422" s="105">
        <f t="shared" si="58"/>
        <v>368896</v>
      </c>
      <c r="G422" s="105" t="e">
        <f>SUM(G423:G425)</f>
        <v>#REF!</v>
      </c>
      <c r="H422" s="54" t="s">
        <v>2114</v>
      </c>
      <c r="I422" s="66"/>
      <c r="J422" s="66"/>
      <c r="L422" s="62"/>
      <c r="N422" s="66"/>
    </row>
    <row r="423" spans="1:14" s="72" customFormat="1" ht="15.75" hidden="1" customHeight="1">
      <c r="A423" s="175"/>
      <c r="B423" s="70" t="s">
        <v>1199</v>
      </c>
      <c r="C423" s="71" t="s">
        <v>1936</v>
      </c>
      <c r="D423" s="65">
        <f>+ROUND(SUM('Alimentazione CE Costi'!H633:H641),2)</f>
        <v>283875</v>
      </c>
      <c r="E423" s="65" t="e">
        <f>+ROUND(SUM('Alimentazione CE Costi'!#REF!),2)</f>
        <v>#REF!</v>
      </c>
      <c r="F423" s="65">
        <f>+ROUND(SUM('Alimentazione CE Costi'!I633:I641),2)</f>
        <v>207238</v>
      </c>
      <c r="G423" s="65" t="e">
        <f>+ROUND(SUM('Alimentazione CE Costi'!#REF!),2)</f>
        <v>#REF!</v>
      </c>
      <c r="H423" s="54"/>
      <c r="I423" s="66"/>
      <c r="J423" s="66"/>
      <c r="L423" s="62"/>
      <c r="N423" s="66"/>
    </row>
    <row r="424" spans="1:14" s="72" customFormat="1" ht="15.75" hidden="1" customHeight="1">
      <c r="A424" s="175"/>
      <c r="B424" s="70" t="s">
        <v>1202</v>
      </c>
      <c r="C424" s="71" t="s">
        <v>1937</v>
      </c>
      <c r="D424" s="65">
        <f>+ROUND(SUM('Alimentazione CE Costi'!H643:H651),2)</f>
        <v>224460</v>
      </c>
      <c r="E424" s="65" t="e">
        <f>+ROUND(SUM('Alimentazione CE Costi'!#REF!),2)</f>
        <v>#REF!</v>
      </c>
      <c r="F424" s="65">
        <f>+ROUND(SUM('Alimentazione CE Costi'!I643:I651),2)</f>
        <v>161658</v>
      </c>
      <c r="G424" s="65" t="e">
        <f>+ROUND(SUM('Alimentazione CE Costi'!#REF!),2)</f>
        <v>#REF!</v>
      </c>
      <c r="H424" s="54"/>
      <c r="I424" s="66"/>
      <c r="J424" s="66"/>
      <c r="L424" s="62"/>
      <c r="N424" s="66"/>
    </row>
    <row r="425" spans="1:14" s="72" customFormat="1" ht="15.75" hidden="1" customHeight="1">
      <c r="A425" s="175"/>
      <c r="B425" s="70" t="s">
        <v>1204</v>
      </c>
      <c r="C425" s="71" t="s">
        <v>1938</v>
      </c>
      <c r="D425" s="65">
        <f>+'Alimentazione CE Costi'!H652</f>
        <v>0</v>
      </c>
      <c r="E425" s="65" t="e">
        <f>+'Alimentazione CE Costi'!#REF!</f>
        <v>#REF!</v>
      </c>
      <c r="F425" s="65">
        <f>+'Alimentazione CE Costi'!I652</f>
        <v>0</v>
      </c>
      <c r="G425" s="65" t="e">
        <f>+'Alimentazione CE Costi'!#REF!</f>
        <v>#REF!</v>
      </c>
      <c r="H425" s="54"/>
      <c r="I425" s="66"/>
      <c r="J425" s="66"/>
      <c r="L425" s="62"/>
      <c r="N425" s="66"/>
    </row>
    <row r="426" spans="1:14" s="72" customFormat="1" ht="15.75" hidden="1" customHeight="1">
      <c r="A426" s="171"/>
      <c r="B426" s="106" t="s">
        <v>1206</v>
      </c>
      <c r="C426" s="107" t="s">
        <v>1939</v>
      </c>
      <c r="D426" s="105">
        <f>SUM(D427:D429)</f>
        <v>2267979</v>
      </c>
      <c r="E426" s="105" t="e">
        <f t="shared" ref="E426:F426" si="59">SUM(E427:E429)</f>
        <v>#REF!</v>
      </c>
      <c r="F426" s="105">
        <f t="shared" si="59"/>
        <v>2228511</v>
      </c>
      <c r="G426" s="105" t="e">
        <f>SUM(G427:G429)</f>
        <v>#REF!</v>
      </c>
      <c r="H426" s="54" t="s">
        <v>2114</v>
      </c>
      <c r="I426" s="66"/>
      <c r="J426" s="66"/>
      <c r="L426" s="62"/>
      <c r="N426" s="66"/>
    </row>
    <row r="427" spans="1:14" s="72" customFormat="1" ht="15.75" hidden="1" customHeight="1">
      <c r="A427" s="175"/>
      <c r="B427" s="70" t="s">
        <v>1208</v>
      </c>
      <c r="C427" s="71" t="s">
        <v>1940</v>
      </c>
      <c r="D427" s="65">
        <f>+ROUND(SUM('Alimentazione CE Costi'!H655:H664),2)</f>
        <v>2200997</v>
      </c>
      <c r="E427" s="65" t="e">
        <f>+ROUND(SUM('Alimentazione CE Costi'!#REF!),2)</f>
        <v>#REF!</v>
      </c>
      <c r="F427" s="65">
        <f>+ROUND(SUM('Alimentazione CE Costi'!I655:I664),2)</f>
        <v>2167276</v>
      </c>
      <c r="G427" s="65" t="e">
        <f>+ROUND(SUM('Alimentazione CE Costi'!#REF!),2)</f>
        <v>#REF!</v>
      </c>
      <c r="H427" s="54"/>
      <c r="I427" s="66"/>
      <c r="J427" s="66"/>
      <c r="L427" s="62"/>
      <c r="N427" s="66"/>
    </row>
    <row r="428" spans="1:14" s="72" customFormat="1" ht="15.75" hidden="1" customHeight="1">
      <c r="A428" s="175"/>
      <c r="B428" s="70" t="s">
        <v>1210</v>
      </c>
      <c r="C428" s="71" t="s">
        <v>1941</v>
      </c>
      <c r="D428" s="65">
        <f>+ROUND(SUM('Alimentazione CE Costi'!H666:H675),2)</f>
        <v>66982</v>
      </c>
      <c r="E428" s="65" t="e">
        <f>+ROUND(SUM('Alimentazione CE Costi'!#REF!),2)</f>
        <v>#REF!</v>
      </c>
      <c r="F428" s="65">
        <f>+ROUND(SUM('Alimentazione CE Costi'!I666:I675),2)</f>
        <v>61235</v>
      </c>
      <c r="G428" s="65" t="e">
        <f>+ROUND(SUM('Alimentazione CE Costi'!#REF!),2)</f>
        <v>#REF!</v>
      </c>
      <c r="H428" s="54"/>
      <c r="I428" s="66"/>
      <c r="J428" s="66"/>
      <c r="L428" s="62"/>
      <c r="N428" s="66"/>
    </row>
    <row r="429" spans="1:14" s="72" customFormat="1" ht="15.75" hidden="1" customHeight="1">
      <c r="A429" s="175"/>
      <c r="B429" s="70" t="s">
        <v>1212</v>
      </c>
      <c r="C429" s="71" t="s">
        <v>1942</v>
      </c>
      <c r="D429" s="65">
        <f>+'Alimentazione CE Costi'!H676</f>
        <v>0</v>
      </c>
      <c r="E429" s="65" t="e">
        <f>+'Alimentazione CE Costi'!#REF!</f>
        <v>#REF!</v>
      </c>
      <c r="F429" s="65">
        <f>+'Alimentazione CE Costi'!I676</f>
        <v>0</v>
      </c>
      <c r="G429" s="65" t="e">
        <f>+'Alimentazione CE Costi'!#REF!</f>
        <v>#REF!</v>
      </c>
      <c r="H429" s="54"/>
      <c r="I429" s="66"/>
      <c r="J429" s="66"/>
      <c r="L429" s="62"/>
      <c r="N429" s="66"/>
    </row>
    <row r="430" spans="1:14" s="72" customFormat="1" ht="15.75" hidden="1" customHeight="1">
      <c r="A430" s="171"/>
      <c r="B430" s="111" t="s">
        <v>1213</v>
      </c>
      <c r="C430" s="112" t="s">
        <v>1943</v>
      </c>
      <c r="D430" s="113">
        <f>+D431+D432+D433</f>
        <v>873901</v>
      </c>
      <c r="E430" s="113" t="e">
        <f t="shared" ref="E430:F430" si="60">+E431+E432+E433</f>
        <v>#REF!</v>
      </c>
      <c r="F430" s="113">
        <f t="shared" si="60"/>
        <v>946889</v>
      </c>
      <c r="G430" s="113" t="e">
        <f>+G431+G432+G433</f>
        <v>#REF!</v>
      </c>
      <c r="H430" s="54" t="s">
        <v>2114</v>
      </c>
      <c r="I430" s="66"/>
      <c r="J430" s="66"/>
      <c r="L430" s="62"/>
      <c r="N430" s="66"/>
    </row>
    <row r="431" spans="1:14" s="72" customFormat="1" ht="15.75" hidden="1" customHeight="1">
      <c r="A431" s="171"/>
      <c r="B431" s="67" t="s">
        <v>1215</v>
      </c>
      <c r="C431" s="68" t="s">
        <v>1944</v>
      </c>
      <c r="D431" s="80">
        <f>+ROUND(SUM('Alimentazione CE Costi'!H679:H685),2)</f>
        <v>123460</v>
      </c>
      <c r="E431" s="80" t="e">
        <f>+ROUND(SUM('Alimentazione CE Costi'!#REF!),2)</f>
        <v>#REF!</v>
      </c>
      <c r="F431" s="80">
        <f>+ROUND(SUM('Alimentazione CE Costi'!I679:I685),2)</f>
        <v>104285</v>
      </c>
      <c r="G431" s="80" t="e">
        <f>+ROUND(SUM('Alimentazione CE Costi'!#REF!),2)</f>
        <v>#REF!</v>
      </c>
      <c r="H431" s="54"/>
      <c r="I431" s="66"/>
      <c r="J431" s="66"/>
      <c r="L431" s="62"/>
      <c r="N431" s="66"/>
    </row>
    <row r="432" spans="1:14" s="72" customFormat="1" ht="15.75" hidden="1" customHeight="1">
      <c r="A432" s="171"/>
      <c r="B432" s="67" t="s">
        <v>1224</v>
      </c>
      <c r="C432" s="68" t="s">
        <v>1945</v>
      </c>
      <c r="D432" s="80">
        <f>+'Alimentazione CE Costi'!H686</f>
        <v>0</v>
      </c>
      <c r="E432" s="80" t="e">
        <f>+'Alimentazione CE Costi'!#REF!</f>
        <v>#REF!</v>
      </c>
      <c r="F432" s="80">
        <f>+'Alimentazione CE Costi'!I686</f>
        <v>0</v>
      </c>
      <c r="G432" s="80" t="e">
        <f>+'Alimentazione CE Costi'!#REF!</f>
        <v>#REF!</v>
      </c>
      <c r="H432" s="54"/>
      <c r="I432" s="66"/>
      <c r="J432" s="66"/>
      <c r="L432" s="62"/>
      <c r="N432" s="66"/>
    </row>
    <row r="433" spans="1:14" s="72" customFormat="1" ht="15.75" hidden="1" customHeight="1">
      <c r="A433" s="171"/>
      <c r="B433" s="106" t="s">
        <v>1226</v>
      </c>
      <c r="C433" s="107" t="s">
        <v>1946</v>
      </c>
      <c r="D433" s="105">
        <f>+D434+D435+D436+D437</f>
        <v>750441</v>
      </c>
      <c r="E433" s="105" t="e">
        <f t="shared" ref="E433:F433" si="61">+E434+E435+E436+E437</f>
        <v>#REF!</v>
      </c>
      <c r="F433" s="105">
        <f t="shared" si="61"/>
        <v>842604</v>
      </c>
      <c r="G433" s="105" t="e">
        <f>+G434+G435+G436+G437</f>
        <v>#REF!</v>
      </c>
      <c r="H433" s="54" t="s">
        <v>2114</v>
      </c>
      <c r="I433" s="66"/>
      <c r="J433" s="66"/>
      <c r="L433" s="62"/>
      <c r="N433" s="66"/>
    </row>
    <row r="434" spans="1:14" s="72" customFormat="1" ht="15.75" hidden="1" customHeight="1">
      <c r="A434" s="171"/>
      <c r="B434" s="70" t="s">
        <v>1228</v>
      </c>
      <c r="C434" s="71" t="s">
        <v>1947</v>
      </c>
      <c r="D434" s="65">
        <f>+ROUND(SUM('Alimentazione CE Costi'!H690:H700),2)</f>
        <v>750431</v>
      </c>
      <c r="E434" s="65" t="e">
        <f>+ROUND(SUM('Alimentazione CE Costi'!#REF!),2)</f>
        <v>#REF!</v>
      </c>
      <c r="F434" s="65">
        <f>+ROUND(SUM('Alimentazione CE Costi'!I690:I700),2)</f>
        <v>842604</v>
      </c>
      <c r="G434" s="65" t="e">
        <f>+ROUND(SUM('Alimentazione CE Costi'!#REF!),2)</f>
        <v>#REF!</v>
      </c>
      <c r="H434" s="54"/>
      <c r="I434" s="66"/>
      <c r="J434" s="66"/>
      <c r="L434" s="62"/>
      <c r="N434" s="66"/>
    </row>
    <row r="435" spans="1:14" s="72" customFormat="1" ht="15.75" hidden="1" customHeight="1">
      <c r="A435" s="175"/>
      <c r="B435" s="70" t="s">
        <v>1236</v>
      </c>
      <c r="C435" s="71" t="s">
        <v>1948</v>
      </c>
      <c r="D435" s="65">
        <f>+'Alimentazione CE Costi'!H702+'Alimentazione CE Costi'!H703+'Alimentazione CE Costi'!H704</f>
        <v>10</v>
      </c>
      <c r="E435" s="65" t="e">
        <f>+'Alimentazione CE Costi'!#REF!+'Alimentazione CE Costi'!#REF!+'Alimentazione CE Costi'!#REF!</f>
        <v>#REF!</v>
      </c>
      <c r="F435" s="65">
        <f>+'Alimentazione CE Costi'!I702+'Alimentazione CE Costi'!I703+'Alimentazione CE Costi'!I704</f>
        <v>0</v>
      </c>
      <c r="G435" s="65" t="e">
        <f>+'Alimentazione CE Costi'!#REF!+'Alimentazione CE Costi'!#REF!+'Alimentazione CE Costi'!#REF!</f>
        <v>#REF!</v>
      </c>
      <c r="H435" s="54"/>
      <c r="I435" s="66"/>
      <c r="J435" s="66"/>
      <c r="L435" s="62"/>
      <c r="N435" s="66"/>
    </row>
    <row r="436" spans="1:14" s="79" customFormat="1" ht="15.75" hidden="1" customHeight="1">
      <c r="A436" s="175" t="s">
        <v>1546</v>
      </c>
      <c r="B436" s="70" t="s">
        <v>1240</v>
      </c>
      <c r="C436" s="71" t="s">
        <v>1949</v>
      </c>
      <c r="D436" s="65">
        <f>+'Alimentazione CE Costi'!H705</f>
        <v>0</v>
      </c>
      <c r="E436" s="65" t="e">
        <f>+'Alimentazione CE Costi'!#REF!</f>
        <v>#REF!</v>
      </c>
      <c r="F436" s="65">
        <f>+'Alimentazione CE Costi'!I705</f>
        <v>0</v>
      </c>
      <c r="G436" s="65" t="e">
        <f>+'Alimentazione CE Costi'!#REF!</f>
        <v>#REF!</v>
      </c>
      <c r="H436" s="54"/>
      <c r="I436" s="66"/>
      <c r="J436" s="66"/>
      <c r="L436" s="62"/>
      <c r="N436" s="66"/>
    </row>
    <row r="437" spans="1:14" s="79" customFormat="1" ht="15.75" hidden="1" customHeight="1">
      <c r="A437" s="175"/>
      <c r="B437" s="70" t="s">
        <v>1242</v>
      </c>
      <c r="C437" s="71" t="s">
        <v>1950</v>
      </c>
      <c r="D437" s="65">
        <f>+'Alimentazione CE Costi'!H706</f>
        <v>0</v>
      </c>
      <c r="E437" s="65" t="e">
        <f>+'Alimentazione CE Costi'!#REF!</f>
        <v>#REF!</v>
      </c>
      <c r="F437" s="65">
        <f>+'Alimentazione CE Costi'!I706</f>
        <v>0</v>
      </c>
      <c r="G437" s="65" t="e">
        <f>+'Alimentazione CE Costi'!#REF!</f>
        <v>#REF!</v>
      </c>
      <c r="H437" s="54"/>
      <c r="I437" s="66"/>
      <c r="J437" s="66"/>
      <c r="L437" s="62"/>
      <c r="N437" s="66"/>
    </row>
    <row r="438" spans="1:14" s="72" customFormat="1" ht="15.75" hidden="1" customHeight="1">
      <c r="A438" s="171"/>
      <c r="B438" s="137" t="s">
        <v>1951</v>
      </c>
      <c r="C438" s="138" t="s">
        <v>1952</v>
      </c>
      <c r="D438" s="127">
        <f>+D439+D440</f>
        <v>1724598</v>
      </c>
      <c r="E438" s="127" t="e">
        <f t="shared" ref="E438:F438" si="62">+E439+E440</f>
        <v>#REF!</v>
      </c>
      <c r="F438" s="127">
        <f t="shared" si="62"/>
        <v>1810739</v>
      </c>
      <c r="G438" s="127" t="e">
        <f>+G439+G440</f>
        <v>#REF!</v>
      </c>
      <c r="H438" s="54" t="s">
        <v>2114</v>
      </c>
      <c r="I438" s="66"/>
      <c r="J438" s="66"/>
      <c r="L438" s="62"/>
      <c r="N438" s="66"/>
    </row>
    <row r="439" spans="1:14" s="72" customFormat="1" ht="15.75" hidden="1" customHeight="1">
      <c r="A439" s="171"/>
      <c r="B439" s="63" t="s">
        <v>1244</v>
      </c>
      <c r="C439" s="64" t="s">
        <v>1953</v>
      </c>
      <c r="D439" s="65">
        <f>+ROUND(SUM('Alimentazione CE Costi'!H708:H715),2)</f>
        <v>854</v>
      </c>
      <c r="E439" s="65" t="e">
        <f>+ROUND(SUM('Alimentazione CE Costi'!#REF!),2)</f>
        <v>#REF!</v>
      </c>
      <c r="F439" s="65">
        <f>+ROUND(SUM('Alimentazione CE Costi'!I708:I715),2)</f>
        <v>1647</v>
      </c>
      <c r="G439" s="65" t="e">
        <f>+ROUND(SUM('Alimentazione CE Costi'!#REF!),2)</f>
        <v>#REF!</v>
      </c>
      <c r="H439" s="54"/>
      <c r="I439" s="66"/>
      <c r="J439" s="66"/>
      <c r="L439" s="62"/>
      <c r="N439" s="66"/>
    </row>
    <row r="440" spans="1:14" s="72" customFormat="1" ht="15.75" hidden="1" customHeight="1">
      <c r="A440" s="171"/>
      <c r="B440" s="111" t="s">
        <v>1254</v>
      </c>
      <c r="C440" s="112" t="s">
        <v>1954</v>
      </c>
      <c r="D440" s="113">
        <f>+D441+D444</f>
        <v>1723744</v>
      </c>
      <c r="E440" s="113" t="e">
        <f t="shared" ref="E440:F440" si="63">+E441+E444</f>
        <v>#REF!</v>
      </c>
      <c r="F440" s="113">
        <f t="shared" si="63"/>
        <v>1809092</v>
      </c>
      <c r="G440" s="113" t="e">
        <f>+G441+G444</f>
        <v>#REF!</v>
      </c>
      <c r="H440" s="54" t="s">
        <v>2114</v>
      </c>
      <c r="I440" s="66"/>
      <c r="J440" s="66"/>
      <c r="L440" s="62"/>
      <c r="N440" s="66"/>
    </row>
    <row r="441" spans="1:14" s="55" customFormat="1" ht="15.75" hidden="1" customHeight="1">
      <c r="A441" s="173"/>
      <c r="B441" s="106" t="s">
        <v>1256</v>
      </c>
      <c r="C441" s="107" t="s">
        <v>1955</v>
      </c>
      <c r="D441" s="105">
        <f>+D442+D443</f>
        <v>799008</v>
      </c>
      <c r="E441" s="105" t="e">
        <f t="shared" ref="E441:F441" si="64">+E442+E443</f>
        <v>#REF!</v>
      </c>
      <c r="F441" s="105">
        <f t="shared" si="64"/>
        <v>799534</v>
      </c>
      <c r="G441" s="105" t="e">
        <f>+G442+G443</f>
        <v>#REF!</v>
      </c>
      <c r="H441" s="54" t="s">
        <v>2114</v>
      </c>
      <c r="I441" s="66"/>
      <c r="J441" s="66"/>
      <c r="L441" s="62"/>
      <c r="N441" s="66"/>
    </row>
    <row r="442" spans="1:14" s="55" customFormat="1" ht="15.75" hidden="1" customHeight="1">
      <c r="A442" s="173"/>
      <c r="B442" s="70" t="s">
        <v>1258</v>
      </c>
      <c r="C442" s="71" t="s">
        <v>1956</v>
      </c>
      <c r="D442" s="65">
        <f>+'Alimentazione CE Costi'!H718</f>
        <v>47707</v>
      </c>
      <c r="E442" s="65" t="e">
        <f>+'Alimentazione CE Costi'!#REF!</f>
        <v>#REF!</v>
      </c>
      <c r="F442" s="65">
        <f>+'Alimentazione CE Costi'!I718</f>
        <v>48286</v>
      </c>
      <c r="G442" s="65" t="e">
        <f>+'Alimentazione CE Costi'!#REF!</f>
        <v>#REF!</v>
      </c>
      <c r="H442" s="54"/>
      <c r="I442" s="66"/>
      <c r="J442" s="66"/>
      <c r="L442" s="62"/>
      <c r="N442" s="66"/>
    </row>
    <row r="443" spans="1:14" s="55" customFormat="1" ht="15.75" hidden="1" customHeight="1">
      <c r="A443" s="173"/>
      <c r="B443" s="70" t="s">
        <v>1260</v>
      </c>
      <c r="C443" s="71" t="s">
        <v>1957</v>
      </c>
      <c r="D443" s="65">
        <f>+'Alimentazione CE Costi'!H719</f>
        <v>751301</v>
      </c>
      <c r="E443" s="65" t="e">
        <f>+'Alimentazione CE Costi'!#REF!</f>
        <v>#REF!</v>
      </c>
      <c r="F443" s="65">
        <f>+'Alimentazione CE Costi'!I719</f>
        <v>751248</v>
      </c>
      <c r="G443" s="65" t="e">
        <f>+'Alimentazione CE Costi'!#REF!</f>
        <v>#REF!</v>
      </c>
      <c r="H443" s="54"/>
      <c r="I443" s="66"/>
      <c r="J443" s="66"/>
      <c r="L443" s="62"/>
      <c r="N443" s="66"/>
    </row>
    <row r="444" spans="1:14" s="55" customFormat="1" ht="15.75" hidden="1" customHeight="1">
      <c r="A444" s="173"/>
      <c r="B444" s="63" t="s">
        <v>1262</v>
      </c>
      <c r="C444" s="64" t="s">
        <v>1958</v>
      </c>
      <c r="D444" s="65">
        <f>+ROUND(SUM('Alimentazione CE Costi'!H721:H725),2)</f>
        <v>924736</v>
      </c>
      <c r="E444" s="65" t="e">
        <f>+ROUND(SUM('Alimentazione CE Costi'!#REF!),2)</f>
        <v>#REF!</v>
      </c>
      <c r="F444" s="65">
        <f>+ROUND(SUM('Alimentazione CE Costi'!I721:I725),2)</f>
        <v>1009558</v>
      </c>
      <c r="G444" s="65" t="e">
        <f>+ROUND(SUM('Alimentazione CE Costi'!#REF!),2)</f>
        <v>#REF!</v>
      </c>
      <c r="H444" s="54"/>
      <c r="I444" s="66"/>
      <c r="J444" s="66"/>
      <c r="L444" s="62"/>
      <c r="N444" s="66"/>
    </row>
    <row r="445" spans="1:14" s="55" customFormat="1" ht="15.75" hidden="1" customHeight="1">
      <c r="A445" s="173"/>
      <c r="B445" s="111" t="s">
        <v>1269</v>
      </c>
      <c r="C445" s="112" t="s">
        <v>1959</v>
      </c>
      <c r="D445" s="113">
        <f>+D446+D447</f>
        <v>90694</v>
      </c>
      <c r="E445" s="113" t="e">
        <f t="shared" ref="E445:F445" si="65">+E446+E447</f>
        <v>#REF!</v>
      </c>
      <c r="F445" s="113">
        <f t="shared" si="65"/>
        <v>1197556</v>
      </c>
      <c r="G445" s="113" t="e">
        <f>+G446+G447</f>
        <v>#REF!</v>
      </c>
      <c r="H445" s="54" t="s">
        <v>2114</v>
      </c>
      <c r="I445" s="66"/>
      <c r="J445" s="66"/>
      <c r="L445" s="62"/>
      <c r="N445" s="66"/>
    </row>
    <row r="446" spans="1:14" s="55" customFormat="1" ht="15.75" hidden="1" customHeight="1">
      <c r="A446" s="173"/>
      <c r="B446" s="67" t="s">
        <v>1271</v>
      </c>
      <c r="C446" s="68" t="s">
        <v>1960</v>
      </c>
      <c r="D446" s="80">
        <f>+ROUND(SUM('Alimentazione CE Costi'!H729:H743),2)</f>
        <v>0</v>
      </c>
      <c r="E446" s="80" t="e">
        <f>+ROUND(SUM('Alimentazione CE Costi'!#REF!),2)</f>
        <v>#REF!</v>
      </c>
      <c r="F446" s="80">
        <f>+ROUND(SUM('Alimentazione CE Costi'!I729:I743),2)</f>
        <v>0</v>
      </c>
      <c r="G446" s="80" t="e">
        <f>+ROUND(SUM('Alimentazione CE Costi'!#REF!),2)</f>
        <v>#REF!</v>
      </c>
      <c r="H446" s="54"/>
      <c r="I446" s="66"/>
      <c r="J446" s="66"/>
      <c r="L446" s="62"/>
      <c r="N446" s="66"/>
    </row>
    <row r="447" spans="1:14" s="55" customFormat="1" ht="15.75" hidden="1" customHeight="1">
      <c r="A447" s="173"/>
      <c r="B447" s="67" t="s">
        <v>1289</v>
      </c>
      <c r="C447" s="68" t="s">
        <v>1961</v>
      </c>
      <c r="D447" s="65">
        <f>+ROUND(SUM('Alimentazione CE Costi'!H745:H791),2)</f>
        <v>90694</v>
      </c>
      <c r="E447" s="65" t="e">
        <f>+ROUND(SUM('Alimentazione CE Costi'!#REF!),2)</f>
        <v>#REF!</v>
      </c>
      <c r="F447" s="65">
        <f>+ROUND(SUM('Alimentazione CE Costi'!I745:I791),2)</f>
        <v>1197556</v>
      </c>
      <c r="G447" s="65" t="e">
        <f>+ROUND(SUM('Alimentazione CE Costi'!#REF!),2)</f>
        <v>#REF!</v>
      </c>
      <c r="H447" s="54"/>
      <c r="I447" s="66"/>
      <c r="J447" s="66"/>
      <c r="L447" s="62"/>
      <c r="N447" s="66"/>
    </row>
    <row r="448" spans="1:14" s="55" customFormat="1" ht="15.75" hidden="1" customHeight="1">
      <c r="A448" s="173"/>
      <c r="B448" s="111" t="s">
        <v>1337</v>
      </c>
      <c r="C448" s="112" t="s">
        <v>1962</v>
      </c>
      <c r="D448" s="113">
        <f>+D449+D458</f>
        <v>-52203</v>
      </c>
      <c r="E448" s="113" t="e">
        <f t="shared" ref="E448:F448" si="66">+E449+E458</f>
        <v>#REF!</v>
      </c>
      <c r="F448" s="113">
        <f t="shared" si="66"/>
        <v>-6290</v>
      </c>
      <c r="G448" s="113" t="e">
        <f>+G449+G458</f>
        <v>#REF!</v>
      </c>
      <c r="H448" s="54" t="s">
        <v>2114</v>
      </c>
      <c r="I448" s="66"/>
      <c r="J448" s="66"/>
      <c r="L448" s="62"/>
      <c r="N448" s="66"/>
    </row>
    <row r="449" spans="1:14" s="55" customFormat="1" ht="15.75" hidden="1" customHeight="1">
      <c r="A449" s="173"/>
      <c r="B449" s="106" t="s">
        <v>1339</v>
      </c>
      <c r="C449" s="107" t="s">
        <v>1963</v>
      </c>
      <c r="D449" s="105">
        <f>SUM(D450:D457)</f>
        <v>-65465</v>
      </c>
      <c r="E449" s="105" t="e">
        <f t="shared" ref="E449:F449" si="67">SUM(E450:E457)</f>
        <v>#REF!</v>
      </c>
      <c r="F449" s="105">
        <f t="shared" si="67"/>
        <v>-319</v>
      </c>
      <c r="G449" s="105" t="e">
        <f>SUM(G450:G457)</f>
        <v>#REF!</v>
      </c>
      <c r="H449" s="54" t="s">
        <v>2114</v>
      </c>
      <c r="I449" s="66"/>
      <c r="J449" s="66"/>
      <c r="L449" s="62"/>
      <c r="N449" s="66"/>
    </row>
    <row r="450" spans="1:14" s="55" customFormat="1" ht="15.75" hidden="1" customHeight="1">
      <c r="A450" s="173"/>
      <c r="B450" s="70" t="s">
        <v>1340</v>
      </c>
      <c r="C450" s="71" t="s">
        <v>1964</v>
      </c>
      <c r="D450" s="65">
        <f>+'Alimentazione CE Costi'!H794</f>
        <v>22020</v>
      </c>
      <c r="E450" s="65" t="e">
        <f>+'Alimentazione CE Costi'!#REF!</f>
        <v>#REF!</v>
      </c>
      <c r="F450" s="65">
        <f>+'Alimentazione CE Costi'!I794</f>
        <v>-319</v>
      </c>
      <c r="G450" s="65" t="e">
        <f>+'Alimentazione CE Costi'!#REF!</f>
        <v>#REF!</v>
      </c>
      <c r="H450" s="54"/>
      <c r="I450" s="66"/>
      <c r="J450" s="66"/>
      <c r="L450" s="62"/>
      <c r="N450" s="66"/>
    </row>
    <row r="451" spans="1:14" s="55" customFormat="1" ht="15.75" hidden="1" customHeight="1">
      <c r="A451" s="173"/>
      <c r="B451" s="70" t="s">
        <v>1341</v>
      </c>
      <c r="C451" s="71" t="s">
        <v>1965</v>
      </c>
      <c r="D451" s="65">
        <f>+'Alimentazione CE Costi'!H795</f>
        <v>0</v>
      </c>
      <c r="E451" s="65" t="e">
        <f>+'Alimentazione CE Costi'!#REF!</f>
        <v>#REF!</v>
      </c>
      <c r="F451" s="65">
        <f>+'Alimentazione CE Costi'!I795</f>
        <v>0</v>
      </c>
      <c r="G451" s="65" t="e">
        <f>+'Alimentazione CE Costi'!#REF!</f>
        <v>#REF!</v>
      </c>
      <c r="H451" s="54"/>
      <c r="I451" s="66"/>
      <c r="J451" s="66"/>
      <c r="L451" s="62"/>
      <c r="N451" s="66"/>
    </row>
    <row r="452" spans="1:14" s="55" customFormat="1" ht="15.75" hidden="1" customHeight="1">
      <c r="A452" s="173"/>
      <c r="B452" s="70" t="s">
        <v>1342</v>
      </c>
      <c r="C452" s="71" t="s">
        <v>1966</v>
      </c>
      <c r="D452" s="65">
        <f>+'Alimentazione CE Costi'!H796</f>
        <v>-93937</v>
      </c>
      <c r="E452" s="65" t="e">
        <f>+'Alimentazione CE Costi'!#REF!</f>
        <v>#REF!</v>
      </c>
      <c r="F452" s="65">
        <f>+'Alimentazione CE Costi'!I796</f>
        <v>0</v>
      </c>
      <c r="G452" s="65" t="e">
        <f>+'Alimentazione CE Costi'!#REF!</f>
        <v>#REF!</v>
      </c>
      <c r="H452" s="54"/>
      <c r="I452" s="66"/>
      <c r="J452" s="66"/>
      <c r="L452" s="62"/>
      <c r="N452" s="66"/>
    </row>
    <row r="453" spans="1:14" s="55" customFormat="1" ht="15.75" hidden="1" customHeight="1">
      <c r="A453" s="173"/>
      <c r="B453" s="70" t="s">
        <v>1343</v>
      </c>
      <c r="C453" s="71" t="s">
        <v>1967</v>
      </c>
      <c r="D453" s="65">
        <f>+'Alimentazione CE Costi'!H797</f>
        <v>361</v>
      </c>
      <c r="E453" s="65" t="e">
        <f>+'Alimentazione CE Costi'!#REF!</f>
        <v>#REF!</v>
      </c>
      <c r="F453" s="65">
        <f>+'Alimentazione CE Costi'!I797</f>
        <v>0</v>
      </c>
      <c r="G453" s="65" t="e">
        <f>+'Alimentazione CE Costi'!#REF!</f>
        <v>#REF!</v>
      </c>
      <c r="H453" s="54"/>
      <c r="I453" s="66"/>
      <c r="J453" s="66"/>
      <c r="L453" s="62"/>
      <c r="N453" s="66"/>
    </row>
    <row r="454" spans="1:14" s="55" customFormat="1" ht="15.75" hidden="1" customHeight="1">
      <c r="A454" s="173"/>
      <c r="B454" s="70" t="s">
        <v>1344</v>
      </c>
      <c r="C454" s="71" t="s">
        <v>1968</v>
      </c>
      <c r="D454" s="65">
        <f>+'Alimentazione CE Costi'!H798</f>
        <v>0</v>
      </c>
      <c r="E454" s="65" t="e">
        <f>+'Alimentazione CE Costi'!#REF!</f>
        <v>#REF!</v>
      </c>
      <c r="F454" s="65">
        <f>+'Alimentazione CE Costi'!I798</f>
        <v>0</v>
      </c>
      <c r="G454" s="65" t="e">
        <f>+'Alimentazione CE Costi'!#REF!</f>
        <v>#REF!</v>
      </c>
      <c r="H454" s="54"/>
      <c r="I454" s="66"/>
      <c r="J454" s="66"/>
      <c r="L454" s="62"/>
      <c r="N454" s="66"/>
    </row>
    <row r="455" spans="1:14" s="55" customFormat="1" ht="15.75" hidden="1" customHeight="1">
      <c r="A455" s="173"/>
      <c r="B455" s="70" t="s">
        <v>1345</v>
      </c>
      <c r="C455" s="71" t="s">
        <v>1969</v>
      </c>
      <c r="D455" s="65">
        <f>+'Alimentazione CE Costi'!H799</f>
        <v>-5095</v>
      </c>
      <c r="E455" s="65" t="e">
        <f>+'Alimentazione CE Costi'!#REF!</f>
        <v>#REF!</v>
      </c>
      <c r="F455" s="65">
        <f>+'Alimentazione CE Costi'!I799</f>
        <v>0</v>
      </c>
      <c r="G455" s="65" t="e">
        <f>+'Alimentazione CE Costi'!#REF!</f>
        <v>#REF!</v>
      </c>
      <c r="H455" s="54"/>
      <c r="I455" s="66"/>
      <c r="J455" s="66"/>
      <c r="L455" s="62"/>
      <c r="N455" s="66"/>
    </row>
    <row r="456" spans="1:14" s="55" customFormat="1" ht="15.75" hidden="1" customHeight="1">
      <c r="A456" s="173"/>
      <c r="B456" s="70" t="s">
        <v>1346</v>
      </c>
      <c r="C456" s="71" t="s">
        <v>1970</v>
      </c>
      <c r="D456" s="65">
        <f>+'Alimentazione CE Costi'!H800</f>
        <v>0</v>
      </c>
      <c r="E456" s="65" t="e">
        <f>+'Alimentazione CE Costi'!#REF!</f>
        <v>#REF!</v>
      </c>
      <c r="F456" s="65">
        <f>+'Alimentazione CE Costi'!I800</f>
        <v>0</v>
      </c>
      <c r="G456" s="65" t="e">
        <f>+'Alimentazione CE Costi'!#REF!</f>
        <v>#REF!</v>
      </c>
      <c r="H456" s="54"/>
      <c r="I456" s="66"/>
      <c r="J456" s="66"/>
      <c r="L456" s="62"/>
      <c r="N456" s="66"/>
    </row>
    <row r="457" spans="1:14" s="55" customFormat="1" ht="15.75" hidden="1" customHeight="1">
      <c r="A457" s="173"/>
      <c r="B457" s="70" t="s">
        <v>1347</v>
      </c>
      <c r="C457" s="71" t="s">
        <v>1971</v>
      </c>
      <c r="D457" s="65">
        <f>+'Alimentazione CE Costi'!H801</f>
        <v>11186</v>
      </c>
      <c r="E457" s="65" t="e">
        <f>+'Alimentazione CE Costi'!#REF!</f>
        <v>#REF!</v>
      </c>
      <c r="F457" s="65">
        <f>+'Alimentazione CE Costi'!I801</f>
        <v>0</v>
      </c>
      <c r="G457" s="65" t="e">
        <f>+'Alimentazione CE Costi'!#REF!</f>
        <v>#REF!</v>
      </c>
      <c r="H457" s="54"/>
      <c r="I457" s="66"/>
      <c r="J457" s="66"/>
      <c r="L457" s="62"/>
      <c r="N457" s="66"/>
    </row>
    <row r="458" spans="1:14" s="55" customFormat="1" ht="15.75" hidden="1" customHeight="1">
      <c r="A458" s="173"/>
      <c r="B458" s="106" t="s">
        <v>1349</v>
      </c>
      <c r="C458" s="107" t="s">
        <v>1972</v>
      </c>
      <c r="D458" s="105">
        <f>SUM(D459:D464)</f>
        <v>13262</v>
      </c>
      <c r="E458" s="105" t="e">
        <f t="shared" ref="E458:F458" si="68">SUM(E459:E464)</f>
        <v>#REF!</v>
      </c>
      <c r="F458" s="105">
        <f t="shared" si="68"/>
        <v>-5971</v>
      </c>
      <c r="G458" s="105" t="e">
        <f>SUM(G459:G464)</f>
        <v>#REF!</v>
      </c>
      <c r="H458" s="54" t="s">
        <v>2114</v>
      </c>
      <c r="I458" s="66"/>
      <c r="J458" s="66"/>
      <c r="L458" s="62"/>
      <c r="N458" s="66"/>
    </row>
    <row r="459" spans="1:14" s="55" customFormat="1" ht="15.75" hidden="1" customHeight="1">
      <c r="A459" s="173"/>
      <c r="B459" s="70" t="s">
        <v>1350</v>
      </c>
      <c r="C459" s="71" t="s">
        <v>1973</v>
      </c>
      <c r="D459" s="65">
        <f>+'Alimentazione CE Costi'!H803</f>
        <v>0</v>
      </c>
      <c r="E459" s="65" t="e">
        <f>+'Alimentazione CE Costi'!#REF!</f>
        <v>#REF!</v>
      </c>
      <c r="F459" s="65">
        <f>+'Alimentazione CE Costi'!I803</f>
        <v>-5971</v>
      </c>
      <c r="G459" s="65" t="e">
        <f>+'Alimentazione CE Costi'!#REF!</f>
        <v>#REF!</v>
      </c>
      <c r="H459" s="54"/>
      <c r="I459" s="66"/>
      <c r="J459" s="66"/>
      <c r="L459" s="62"/>
      <c r="N459" s="66"/>
    </row>
    <row r="460" spans="1:14" s="55" customFormat="1" ht="15.75" hidden="1" customHeight="1">
      <c r="A460" s="173"/>
      <c r="B460" s="70" t="s">
        <v>1351</v>
      </c>
      <c r="C460" s="71" t="s">
        <v>1974</v>
      </c>
      <c r="D460" s="65">
        <f>+'Alimentazione CE Costi'!H804</f>
        <v>10810</v>
      </c>
      <c r="E460" s="65" t="e">
        <f>+'Alimentazione CE Costi'!#REF!</f>
        <v>#REF!</v>
      </c>
      <c r="F460" s="65">
        <f>+'Alimentazione CE Costi'!I804</f>
        <v>0</v>
      </c>
      <c r="G460" s="65" t="e">
        <f>+'Alimentazione CE Costi'!#REF!</f>
        <v>#REF!</v>
      </c>
      <c r="H460" s="54"/>
      <c r="I460" s="66"/>
      <c r="J460" s="66"/>
      <c r="L460" s="62"/>
      <c r="N460" s="66"/>
    </row>
    <row r="461" spans="1:14" s="55" customFormat="1" ht="15.75" hidden="1" customHeight="1">
      <c r="A461" s="173"/>
      <c r="B461" s="70" t="s">
        <v>1352</v>
      </c>
      <c r="C461" s="71" t="s">
        <v>1975</v>
      </c>
      <c r="D461" s="65">
        <f>+'Alimentazione CE Costi'!H805</f>
        <v>-2</v>
      </c>
      <c r="E461" s="65" t="e">
        <f>+'Alimentazione CE Costi'!#REF!</f>
        <v>#REF!</v>
      </c>
      <c r="F461" s="65">
        <f>+'Alimentazione CE Costi'!I805</f>
        <v>0</v>
      </c>
      <c r="G461" s="65" t="e">
        <f>+'Alimentazione CE Costi'!#REF!</f>
        <v>#REF!</v>
      </c>
      <c r="H461" s="54"/>
      <c r="I461" s="66"/>
      <c r="J461" s="66"/>
      <c r="L461" s="62"/>
      <c r="N461" s="66"/>
    </row>
    <row r="462" spans="1:14" s="55" customFormat="1" ht="15.75" hidden="1" customHeight="1">
      <c r="A462" s="173"/>
      <c r="B462" s="70" t="s">
        <v>1353</v>
      </c>
      <c r="C462" s="71" t="s">
        <v>1976</v>
      </c>
      <c r="D462" s="65">
        <f>+'Alimentazione CE Costi'!H806</f>
        <v>2131</v>
      </c>
      <c r="E462" s="65" t="e">
        <f>+'Alimentazione CE Costi'!#REF!</f>
        <v>#REF!</v>
      </c>
      <c r="F462" s="65">
        <f>+'Alimentazione CE Costi'!I806</f>
        <v>0</v>
      </c>
      <c r="G462" s="65" t="e">
        <f>+'Alimentazione CE Costi'!#REF!</f>
        <v>#REF!</v>
      </c>
      <c r="H462" s="54"/>
      <c r="I462" s="66"/>
      <c r="J462" s="66"/>
      <c r="L462" s="62"/>
      <c r="N462" s="66"/>
    </row>
    <row r="463" spans="1:14" s="55" customFormat="1" ht="15.75" hidden="1" customHeight="1">
      <c r="A463" s="173"/>
      <c r="B463" s="70" t="s">
        <v>1354</v>
      </c>
      <c r="C463" s="71" t="s">
        <v>1977</v>
      </c>
      <c r="D463" s="65">
        <f>+'Alimentazione CE Costi'!H807</f>
        <v>214</v>
      </c>
      <c r="E463" s="65" t="e">
        <f>+'Alimentazione CE Costi'!#REF!</f>
        <v>#REF!</v>
      </c>
      <c r="F463" s="65">
        <f>+'Alimentazione CE Costi'!I807</f>
        <v>0</v>
      </c>
      <c r="G463" s="65" t="e">
        <f>+'Alimentazione CE Costi'!#REF!</f>
        <v>#REF!</v>
      </c>
      <c r="H463" s="54"/>
      <c r="I463" s="66"/>
      <c r="J463" s="66"/>
      <c r="L463" s="62"/>
      <c r="N463" s="66"/>
    </row>
    <row r="464" spans="1:14" s="55" customFormat="1" ht="15.75" hidden="1" customHeight="1">
      <c r="A464" s="173"/>
      <c r="B464" s="70" t="s">
        <v>1355</v>
      </c>
      <c r="C464" s="71" t="s">
        <v>1978</v>
      </c>
      <c r="D464" s="65">
        <f>+'Alimentazione CE Costi'!H808</f>
        <v>109</v>
      </c>
      <c r="E464" s="65" t="e">
        <f>+'Alimentazione CE Costi'!#REF!</f>
        <v>#REF!</v>
      </c>
      <c r="F464" s="65">
        <f>+'Alimentazione CE Costi'!I808</f>
        <v>0</v>
      </c>
      <c r="G464" s="65" t="e">
        <f>+'Alimentazione CE Costi'!#REF!</f>
        <v>#REF!</v>
      </c>
      <c r="H464" s="54"/>
      <c r="I464" s="66"/>
      <c r="J464" s="66"/>
      <c r="L464" s="62"/>
      <c r="N464" s="66"/>
    </row>
    <row r="465" spans="1:14" s="55" customFormat="1" ht="15.75" hidden="1" customHeight="1">
      <c r="A465" s="173"/>
      <c r="B465" s="111" t="s">
        <v>1357</v>
      </c>
      <c r="C465" s="112" t="s">
        <v>1979</v>
      </c>
      <c r="D465" s="113">
        <f>+D466+D474+D475+D482</f>
        <v>6105816</v>
      </c>
      <c r="E465" s="113" t="e">
        <f t="shared" ref="E465:F465" si="69">+E466+E474+E475+E482</f>
        <v>#REF!</v>
      </c>
      <c r="F465" s="113">
        <f t="shared" si="69"/>
        <v>4997491</v>
      </c>
      <c r="G465" s="113" t="e">
        <f>+G466+G474+G475+G482</f>
        <v>#REF!</v>
      </c>
      <c r="H465" s="54" t="s">
        <v>2114</v>
      </c>
      <c r="I465" s="66"/>
      <c r="J465" s="66"/>
      <c r="L465" s="62"/>
      <c r="N465" s="66"/>
    </row>
    <row r="466" spans="1:14" s="55" customFormat="1" ht="15.75" hidden="1" customHeight="1">
      <c r="A466" s="173"/>
      <c r="B466" s="106" t="s">
        <v>1359</v>
      </c>
      <c r="C466" s="107" t="s">
        <v>1980</v>
      </c>
      <c r="D466" s="105">
        <f>SUM(D467:D473)</f>
        <v>573203</v>
      </c>
      <c r="E466" s="105" t="e">
        <f t="shared" ref="E466:F466" si="70">SUM(E467:E473)</f>
        <v>#REF!</v>
      </c>
      <c r="F466" s="105">
        <f t="shared" si="70"/>
        <v>1736874</v>
      </c>
      <c r="G466" s="105" t="e">
        <f>SUM(G467:G473)</f>
        <v>#REF!</v>
      </c>
      <c r="H466" s="54" t="s">
        <v>2114</v>
      </c>
      <c r="I466" s="66"/>
      <c r="J466" s="66"/>
      <c r="L466" s="62"/>
      <c r="N466" s="66"/>
    </row>
    <row r="467" spans="1:14" s="55" customFormat="1" ht="15.75" hidden="1" customHeight="1">
      <c r="A467" s="173"/>
      <c r="B467" s="70" t="s">
        <v>1361</v>
      </c>
      <c r="C467" s="71" t="s">
        <v>1981</v>
      </c>
      <c r="D467" s="65">
        <f>+'Alimentazione CE Costi'!H811</f>
        <v>564234</v>
      </c>
      <c r="E467" s="65" t="e">
        <f>+'Alimentazione CE Costi'!#REF!</f>
        <v>#REF!</v>
      </c>
      <c r="F467" s="65">
        <f>+'Alimentazione CE Costi'!I811</f>
        <v>830367</v>
      </c>
      <c r="G467" s="65" t="e">
        <f>+'Alimentazione CE Costi'!#REF!</f>
        <v>#REF!</v>
      </c>
      <c r="H467" s="54"/>
      <c r="I467" s="66"/>
      <c r="J467" s="66"/>
      <c r="L467" s="62"/>
      <c r="N467" s="66"/>
    </row>
    <row r="468" spans="1:14" s="55" customFormat="1" ht="15.75" hidden="1" customHeight="1">
      <c r="A468" s="173"/>
      <c r="B468" s="70" t="s">
        <v>1363</v>
      </c>
      <c r="C468" s="71" t="s">
        <v>1982</v>
      </c>
      <c r="D468" s="65">
        <f>+'Alimentazione CE Costi'!H812</f>
        <v>0</v>
      </c>
      <c r="E468" s="65" t="e">
        <f>+'Alimentazione CE Costi'!#REF!</f>
        <v>#REF!</v>
      </c>
      <c r="F468" s="65">
        <f>+'Alimentazione CE Costi'!I812</f>
        <v>269775</v>
      </c>
      <c r="G468" s="65" t="e">
        <f>+'Alimentazione CE Costi'!#REF!</f>
        <v>#REF!</v>
      </c>
      <c r="H468" s="54"/>
      <c r="I468" s="66"/>
      <c r="J468" s="66"/>
      <c r="L468" s="62"/>
      <c r="N468" s="66"/>
    </row>
    <row r="469" spans="1:14" s="55" customFormat="1" ht="15.75" hidden="1" customHeight="1">
      <c r="A469" s="173"/>
      <c r="B469" s="70" t="s">
        <v>1365</v>
      </c>
      <c r="C469" s="71" t="s">
        <v>1983</v>
      </c>
      <c r="D469" s="65">
        <f>+'Alimentazione CE Costi'!H813</f>
        <v>0</v>
      </c>
      <c r="E469" s="65" t="e">
        <f>+'Alimentazione CE Costi'!#REF!</f>
        <v>#REF!</v>
      </c>
      <c r="F469" s="65">
        <f>+'Alimentazione CE Costi'!I813</f>
        <v>0</v>
      </c>
      <c r="G469" s="65" t="e">
        <f>+'Alimentazione CE Costi'!#REF!</f>
        <v>#REF!</v>
      </c>
      <c r="H469" s="54"/>
      <c r="I469" s="66"/>
      <c r="J469" s="66"/>
      <c r="L469" s="62"/>
      <c r="N469" s="66"/>
    </row>
    <row r="470" spans="1:14" s="55" customFormat="1" ht="15.75" hidden="1" customHeight="1">
      <c r="A470" s="173"/>
      <c r="B470" s="70" t="s">
        <v>1367</v>
      </c>
      <c r="C470" s="71" t="s">
        <v>1984</v>
      </c>
      <c r="D470" s="65">
        <f>+'Alimentazione CE Costi'!H814</f>
        <v>0</v>
      </c>
      <c r="E470" s="65" t="e">
        <f>+'Alimentazione CE Costi'!#REF!</f>
        <v>#REF!</v>
      </c>
      <c r="F470" s="65">
        <f>+'Alimentazione CE Costi'!I814</f>
        <v>0</v>
      </c>
      <c r="G470" s="65" t="e">
        <f>+'Alimentazione CE Costi'!#REF!</f>
        <v>#REF!</v>
      </c>
      <c r="H470" s="54"/>
      <c r="I470" s="66"/>
      <c r="J470" s="66"/>
      <c r="L470" s="62"/>
      <c r="N470" s="66"/>
    </row>
    <row r="471" spans="1:14" s="55" customFormat="1" ht="15.75" hidden="1" customHeight="1">
      <c r="A471" s="173"/>
      <c r="B471" s="70" t="s">
        <v>1369</v>
      </c>
      <c r="C471" s="71" t="s">
        <v>1985</v>
      </c>
      <c r="D471" s="65">
        <f>+'Alimentazione CE Costi'!H815</f>
        <v>0</v>
      </c>
      <c r="E471" s="65" t="e">
        <f>+'Alimentazione CE Costi'!#REF!</f>
        <v>#REF!</v>
      </c>
      <c r="F471" s="65">
        <f>+'Alimentazione CE Costi'!I815</f>
        <v>0</v>
      </c>
      <c r="G471" s="65" t="e">
        <f>+'Alimentazione CE Costi'!#REF!</f>
        <v>#REF!</v>
      </c>
      <c r="H471" s="54"/>
      <c r="I471" s="66"/>
      <c r="J471" s="66"/>
      <c r="L471" s="62"/>
      <c r="N471" s="66"/>
    </row>
    <row r="472" spans="1:14" s="55" customFormat="1" ht="15.75" hidden="1" customHeight="1">
      <c r="A472" s="173"/>
      <c r="B472" s="70" t="s">
        <v>1371</v>
      </c>
      <c r="C472" s="71" t="s">
        <v>1986</v>
      </c>
      <c r="D472" s="65">
        <f>+'Alimentazione CE Costi'!H817+'Alimentazione CE Costi'!H818+'Alimentazione CE Costi'!H819</f>
        <v>8969</v>
      </c>
      <c r="E472" s="65" t="e">
        <f>+'Alimentazione CE Costi'!#REF!+'Alimentazione CE Costi'!#REF!+'Alimentazione CE Costi'!#REF!</f>
        <v>#REF!</v>
      </c>
      <c r="F472" s="65">
        <f>+'Alimentazione CE Costi'!I817+'Alimentazione CE Costi'!I818+'Alimentazione CE Costi'!I819</f>
        <v>636732</v>
      </c>
      <c r="G472" s="65" t="e">
        <f>+'Alimentazione CE Costi'!#REF!+'Alimentazione CE Costi'!#REF!+'Alimentazione CE Costi'!#REF!</f>
        <v>#REF!</v>
      </c>
      <c r="H472" s="54"/>
      <c r="I472" s="66"/>
      <c r="J472" s="66"/>
      <c r="L472" s="62"/>
      <c r="N472" s="66"/>
    </row>
    <row r="473" spans="1:14" s="54" customFormat="1" ht="15.75" hidden="1" customHeight="1">
      <c r="A473" s="173"/>
      <c r="B473" s="70" t="s">
        <v>1375</v>
      </c>
      <c r="C473" s="71" t="s">
        <v>1987</v>
      </c>
      <c r="D473" s="65">
        <f>+'Alimentazione CE Costi'!H820</f>
        <v>0</v>
      </c>
      <c r="E473" s="65" t="e">
        <f>+'Alimentazione CE Costi'!#REF!</f>
        <v>#REF!</v>
      </c>
      <c r="F473" s="65">
        <f>+'Alimentazione CE Costi'!I820</f>
        <v>0</v>
      </c>
      <c r="G473" s="65" t="e">
        <f>+'Alimentazione CE Costi'!#REF!</f>
        <v>#REF!</v>
      </c>
      <c r="I473" s="66"/>
      <c r="J473" s="66"/>
      <c r="L473" s="62"/>
      <c r="N473" s="66"/>
    </row>
    <row r="474" spans="1:14" s="55" customFormat="1" ht="15.75" hidden="1" customHeight="1">
      <c r="A474" s="173"/>
      <c r="B474" s="67" t="s">
        <v>1377</v>
      </c>
      <c r="C474" s="68" t="s">
        <v>1988</v>
      </c>
      <c r="D474" s="65">
        <f>+'Alimentazione CE Costi'!H822+'Alimentazione CE Costi'!H823</f>
        <v>0</v>
      </c>
      <c r="E474" s="65" t="e">
        <f>+'Alimentazione CE Costi'!#REF!+'Alimentazione CE Costi'!#REF!</f>
        <v>#REF!</v>
      </c>
      <c r="F474" s="65">
        <f>+'Alimentazione CE Costi'!I822+'Alimentazione CE Costi'!I823</f>
        <v>0</v>
      </c>
      <c r="G474" s="65" t="e">
        <f>+'Alimentazione CE Costi'!#REF!+'Alimentazione CE Costi'!#REF!</f>
        <v>#REF!</v>
      </c>
      <c r="H474" s="54"/>
      <c r="I474" s="66"/>
      <c r="J474" s="66"/>
      <c r="L474" s="62"/>
      <c r="N474" s="66"/>
    </row>
    <row r="475" spans="1:14" s="55" customFormat="1" ht="15.75" hidden="1" customHeight="1">
      <c r="A475" s="173"/>
      <c r="B475" s="106" t="s">
        <v>1381</v>
      </c>
      <c r="C475" s="107" t="s">
        <v>1989</v>
      </c>
      <c r="D475" s="105">
        <f>SUM(D476:D481)</f>
        <v>5362916</v>
      </c>
      <c r="E475" s="105" t="e">
        <f t="shared" ref="E475:F475" si="71">SUM(E476:E481)</f>
        <v>#REF!</v>
      </c>
      <c r="F475" s="105">
        <f t="shared" si="71"/>
        <v>2736103</v>
      </c>
      <c r="G475" s="105" t="e">
        <f>SUM(G476:G481)</f>
        <v>#REF!</v>
      </c>
      <c r="H475" s="54" t="s">
        <v>2114</v>
      </c>
      <c r="I475" s="66"/>
      <c r="J475" s="66"/>
      <c r="L475" s="62"/>
      <c r="N475" s="66"/>
    </row>
    <row r="476" spans="1:14" s="55" customFormat="1" ht="26.25" hidden="1" customHeight="1">
      <c r="A476" s="173"/>
      <c r="B476" s="70" t="s">
        <v>1383</v>
      </c>
      <c r="C476" s="71" t="s">
        <v>1990</v>
      </c>
      <c r="D476" s="65">
        <f>+'Alimentazione CE Costi'!H825</f>
        <v>0</v>
      </c>
      <c r="E476" s="65" t="e">
        <f>+'Alimentazione CE Costi'!#REF!</f>
        <v>#REF!</v>
      </c>
      <c r="F476" s="65">
        <f>+'Alimentazione CE Costi'!I825</f>
        <v>0</v>
      </c>
      <c r="G476" s="65" t="e">
        <f>+'Alimentazione CE Costi'!#REF!</f>
        <v>#REF!</v>
      </c>
      <c r="H476" s="54"/>
      <c r="I476" s="66"/>
      <c r="J476" s="66"/>
      <c r="L476" s="62"/>
      <c r="N476" s="66"/>
    </row>
    <row r="477" spans="1:14" s="55" customFormat="1" ht="15.75" hidden="1" customHeight="1">
      <c r="A477" s="173"/>
      <c r="B477" s="70" t="s">
        <v>1385</v>
      </c>
      <c r="C477" s="71" t="s">
        <v>1991</v>
      </c>
      <c r="D477" s="65">
        <f>+'Alimentazione CE Costi'!H826</f>
        <v>0</v>
      </c>
      <c r="E477" s="65" t="e">
        <f>+'Alimentazione CE Costi'!#REF!</f>
        <v>#REF!</v>
      </c>
      <c r="F477" s="65">
        <f>+'Alimentazione CE Costi'!I826</f>
        <v>0</v>
      </c>
      <c r="G477" s="65" t="e">
        <f>+'Alimentazione CE Costi'!#REF!</f>
        <v>#REF!</v>
      </c>
      <c r="H477" s="54"/>
      <c r="I477" s="66"/>
      <c r="J477" s="66"/>
      <c r="L477" s="62"/>
      <c r="N477" s="66"/>
    </row>
    <row r="478" spans="1:14" s="55" customFormat="1" ht="15.75" hidden="1" customHeight="1">
      <c r="A478" s="173"/>
      <c r="B478" s="70" t="s">
        <v>1387</v>
      </c>
      <c r="C478" s="71" t="s">
        <v>1992</v>
      </c>
      <c r="D478" s="65">
        <f>+'Alimentazione CE Costi'!H827</f>
        <v>104000</v>
      </c>
      <c r="E478" s="65" t="e">
        <f>+'Alimentazione CE Costi'!#REF!</f>
        <v>#REF!</v>
      </c>
      <c r="F478" s="65">
        <f>+'Alimentazione CE Costi'!I827</f>
        <v>52000</v>
      </c>
      <c r="G478" s="65" t="e">
        <f>+'Alimentazione CE Costi'!#REF!</f>
        <v>#REF!</v>
      </c>
      <c r="H478" s="54"/>
      <c r="I478" s="66"/>
      <c r="J478" s="66"/>
      <c r="L478" s="62"/>
      <c r="N478" s="66"/>
    </row>
    <row r="479" spans="1:14" s="55" customFormat="1" ht="15.75" hidden="1" customHeight="1">
      <c r="A479" s="173"/>
      <c r="B479" s="70" t="s">
        <v>1389</v>
      </c>
      <c r="C479" s="71" t="s">
        <v>1993</v>
      </c>
      <c r="D479" s="65">
        <f>+'Alimentazione CE Costi'!H828</f>
        <v>4758935</v>
      </c>
      <c r="E479" s="65" t="e">
        <f>+'Alimentazione CE Costi'!#REF!</f>
        <v>#REF!</v>
      </c>
      <c r="F479" s="65">
        <f>+'Alimentazione CE Costi'!I828</f>
        <v>2382747</v>
      </c>
      <c r="G479" s="65" t="e">
        <f>+'Alimentazione CE Costi'!#REF!</f>
        <v>#REF!</v>
      </c>
      <c r="H479" s="54"/>
      <c r="I479" s="66"/>
      <c r="J479" s="66"/>
      <c r="L479" s="62"/>
      <c r="N479" s="66"/>
    </row>
    <row r="480" spans="1:14" s="55" customFormat="1" ht="15.75" hidden="1" customHeight="1">
      <c r="A480" s="173"/>
      <c r="B480" s="70" t="s">
        <v>1391</v>
      </c>
      <c r="C480" s="71" t="s">
        <v>1994</v>
      </c>
      <c r="D480" s="65">
        <f>+'Alimentazione CE Costi'!H830+'Alimentazione CE Costi'!H831</f>
        <v>65048</v>
      </c>
      <c r="E480" s="65" t="e">
        <f>+'Alimentazione CE Costi'!#REF!+'Alimentazione CE Costi'!#REF!</f>
        <v>#REF!</v>
      </c>
      <c r="F480" s="65">
        <f>+'Alimentazione CE Costi'!I830+'Alimentazione CE Costi'!I831</f>
        <v>301356</v>
      </c>
      <c r="G480" s="65" t="e">
        <f>+'Alimentazione CE Costi'!#REF!+'Alimentazione CE Costi'!#REF!</f>
        <v>#REF!</v>
      </c>
      <c r="H480" s="54"/>
      <c r="I480" s="66"/>
      <c r="J480" s="66"/>
      <c r="L480" s="62"/>
      <c r="N480" s="66"/>
    </row>
    <row r="481" spans="1:14" s="54" customFormat="1" ht="15.75" hidden="1" customHeight="1">
      <c r="A481" s="173"/>
      <c r="B481" s="70" t="s">
        <v>1395</v>
      </c>
      <c r="C481" s="71" t="s">
        <v>1995</v>
      </c>
      <c r="D481" s="65">
        <f>+'Alimentazione CE Costi'!H832</f>
        <v>434933</v>
      </c>
      <c r="E481" s="65" t="e">
        <f>+'Alimentazione CE Costi'!#REF!</f>
        <v>#REF!</v>
      </c>
      <c r="F481" s="65">
        <f>+'Alimentazione CE Costi'!I832</f>
        <v>0</v>
      </c>
      <c r="G481" s="65" t="e">
        <f>+'Alimentazione CE Costi'!#REF!</f>
        <v>#REF!</v>
      </c>
      <c r="I481" s="66"/>
      <c r="J481" s="66"/>
      <c r="L481" s="62"/>
      <c r="N481" s="66"/>
    </row>
    <row r="482" spans="1:14" s="55" customFormat="1" ht="15.75" hidden="1" customHeight="1">
      <c r="A482" s="173"/>
      <c r="B482" s="106" t="s">
        <v>1397</v>
      </c>
      <c r="C482" s="107" t="s">
        <v>1996</v>
      </c>
      <c r="D482" s="105">
        <f>SUM(D483:D492)</f>
        <v>169697</v>
      </c>
      <c r="E482" s="105" t="e">
        <f t="shared" ref="E482:F482" si="72">SUM(E483:E492)</f>
        <v>#REF!</v>
      </c>
      <c r="F482" s="105">
        <f t="shared" si="72"/>
        <v>524514</v>
      </c>
      <c r="G482" s="105" t="e">
        <f>SUM(G483:G492)</f>
        <v>#REF!</v>
      </c>
      <c r="H482" s="54" t="s">
        <v>2114</v>
      </c>
      <c r="I482" s="66"/>
      <c r="J482" s="66"/>
      <c r="L482" s="62"/>
      <c r="N482" s="66"/>
    </row>
    <row r="483" spans="1:14" s="55" customFormat="1" ht="15.75" hidden="1" customHeight="1">
      <c r="A483" s="173"/>
      <c r="B483" s="85" t="s">
        <v>1399</v>
      </c>
      <c r="C483" s="86" t="s">
        <v>1997</v>
      </c>
      <c r="D483" s="65">
        <f>+'Alimentazione CE Costi'!H834</f>
        <v>0</v>
      </c>
      <c r="E483" s="65" t="e">
        <f>+'Alimentazione CE Costi'!#REF!</f>
        <v>#REF!</v>
      </c>
      <c r="F483" s="65">
        <f>+'Alimentazione CE Costi'!I834</f>
        <v>0</v>
      </c>
      <c r="G483" s="65" t="e">
        <f>+'Alimentazione CE Costi'!#REF!</f>
        <v>#REF!</v>
      </c>
      <c r="H483" s="54"/>
      <c r="I483" s="66"/>
      <c r="J483" s="66"/>
      <c r="L483" s="62"/>
      <c r="N483" s="66"/>
    </row>
    <row r="484" spans="1:14" s="55" customFormat="1" ht="15.75" hidden="1" customHeight="1">
      <c r="A484" s="173"/>
      <c r="B484" s="85" t="s">
        <v>1401</v>
      </c>
      <c r="C484" s="86" t="s">
        <v>1998</v>
      </c>
      <c r="D484" s="65">
        <f>+'Alimentazione CE Costi'!H835</f>
        <v>0</v>
      </c>
      <c r="E484" s="65" t="e">
        <f>+'Alimentazione CE Costi'!#REF!</f>
        <v>#REF!</v>
      </c>
      <c r="F484" s="65">
        <f>+'Alimentazione CE Costi'!I835</f>
        <v>0</v>
      </c>
      <c r="G484" s="65" t="e">
        <f>+'Alimentazione CE Costi'!#REF!</f>
        <v>#REF!</v>
      </c>
      <c r="H484" s="54"/>
      <c r="I484" s="66"/>
      <c r="J484" s="66"/>
      <c r="L484" s="62"/>
      <c r="N484" s="66"/>
    </row>
    <row r="485" spans="1:14" s="55" customFormat="1" ht="15.75" hidden="1" customHeight="1">
      <c r="A485" s="173"/>
      <c r="B485" s="85" t="s">
        <v>1403</v>
      </c>
      <c r="C485" s="86" t="s">
        <v>1999</v>
      </c>
      <c r="D485" s="65">
        <f>+'Alimentazione CE Costi'!H836</f>
        <v>78172</v>
      </c>
      <c r="E485" s="65" t="e">
        <f>+'Alimentazione CE Costi'!#REF!</f>
        <v>#REF!</v>
      </c>
      <c r="F485" s="65">
        <f>+'Alimentazione CE Costi'!I836</f>
        <v>404768</v>
      </c>
      <c r="G485" s="65" t="e">
        <f>+'Alimentazione CE Costi'!#REF!</f>
        <v>#REF!</v>
      </c>
      <c r="H485" s="54"/>
      <c r="I485" s="66"/>
      <c r="J485" s="66"/>
      <c r="L485" s="62"/>
      <c r="N485" s="66"/>
    </row>
    <row r="486" spans="1:14" s="55" customFormat="1" ht="15.75" hidden="1" customHeight="1">
      <c r="A486" s="173"/>
      <c r="B486" s="70" t="s">
        <v>1405</v>
      </c>
      <c r="C486" s="71" t="s">
        <v>2000</v>
      </c>
      <c r="D486" s="65">
        <f>+'Alimentazione CE Costi'!H837</f>
        <v>13795</v>
      </c>
      <c r="E486" s="65" t="e">
        <f>+'Alimentazione CE Costi'!#REF!</f>
        <v>#REF!</v>
      </c>
      <c r="F486" s="65">
        <f>+'Alimentazione CE Costi'!I837</f>
        <v>91524</v>
      </c>
      <c r="G486" s="65" t="e">
        <f>+'Alimentazione CE Costi'!#REF!</f>
        <v>#REF!</v>
      </c>
      <c r="H486" s="54"/>
      <c r="I486" s="66"/>
      <c r="J486" s="66"/>
      <c r="L486" s="62"/>
      <c r="N486" s="66"/>
    </row>
    <row r="487" spans="1:14" s="55" customFormat="1" ht="15.75" hidden="1" customHeight="1">
      <c r="A487" s="173"/>
      <c r="B487" s="70" t="s">
        <v>1407</v>
      </c>
      <c r="C487" s="71" t="s">
        <v>2001</v>
      </c>
      <c r="D487" s="65">
        <f>+'Alimentazione CE Costi'!H838</f>
        <v>45176</v>
      </c>
      <c r="E487" s="65" t="e">
        <f>+'Alimentazione CE Costi'!#REF!</f>
        <v>#REF!</v>
      </c>
      <c r="F487" s="65">
        <f>+'Alimentazione CE Costi'!I838</f>
        <v>0</v>
      </c>
      <c r="G487" s="65" t="e">
        <f>+'Alimentazione CE Costi'!#REF!</f>
        <v>#REF!</v>
      </c>
      <c r="H487" s="54"/>
      <c r="I487" s="66"/>
      <c r="J487" s="66"/>
      <c r="L487" s="62"/>
      <c r="N487" s="66"/>
    </row>
    <row r="488" spans="1:14" s="55" customFormat="1" ht="15.75" hidden="1" customHeight="1">
      <c r="A488" s="173"/>
      <c r="B488" s="70" t="s">
        <v>1409</v>
      </c>
      <c r="C488" s="71" t="s">
        <v>2002</v>
      </c>
      <c r="D488" s="65">
        <f>+'Alimentazione CE Costi'!H839</f>
        <v>0</v>
      </c>
      <c r="E488" s="65" t="e">
        <f>+'Alimentazione CE Costi'!#REF!</f>
        <v>#REF!</v>
      </c>
      <c r="F488" s="65">
        <f>+'Alimentazione CE Costi'!I839</f>
        <v>0</v>
      </c>
      <c r="G488" s="65" t="e">
        <f>+'Alimentazione CE Costi'!#REF!</f>
        <v>#REF!</v>
      </c>
      <c r="H488" s="54"/>
      <c r="I488" s="66"/>
      <c r="J488" s="66"/>
      <c r="L488" s="62"/>
      <c r="N488" s="66"/>
    </row>
    <row r="489" spans="1:14" s="55" customFormat="1" ht="15.75" hidden="1" customHeight="1">
      <c r="A489" s="173"/>
      <c r="B489" s="70" t="s">
        <v>1411</v>
      </c>
      <c r="C489" s="71" t="s">
        <v>2003</v>
      </c>
      <c r="D489" s="65">
        <f>+'Alimentazione CE Costi'!H840</f>
        <v>32554</v>
      </c>
      <c r="E489" s="65" t="e">
        <f>+'Alimentazione CE Costi'!#REF!</f>
        <v>#REF!</v>
      </c>
      <c r="F489" s="65">
        <f>+'Alimentazione CE Costi'!I840</f>
        <v>28222</v>
      </c>
      <c r="G489" s="65" t="e">
        <f>+'Alimentazione CE Costi'!#REF!</f>
        <v>#REF!</v>
      </c>
      <c r="H489" s="54"/>
      <c r="I489" s="66"/>
      <c r="J489" s="66"/>
      <c r="L489" s="62"/>
      <c r="N489" s="66"/>
    </row>
    <row r="490" spans="1:14" s="55" customFormat="1" ht="15.75" hidden="1" customHeight="1">
      <c r="A490" s="173"/>
      <c r="B490" s="70" t="s">
        <v>1413</v>
      </c>
      <c r="C490" s="71" t="s">
        <v>2004</v>
      </c>
      <c r="D490" s="65">
        <f>+'Alimentazione CE Costi'!H841</f>
        <v>0</v>
      </c>
      <c r="E490" s="65" t="e">
        <f>+'Alimentazione CE Costi'!#REF!</f>
        <v>#REF!</v>
      </c>
      <c r="F490" s="65">
        <f>+'Alimentazione CE Costi'!I841</f>
        <v>0</v>
      </c>
      <c r="G490" s="65" t="e">
        <f>+'Alimentazione CE Costi'!#REF!</f>
        <v>#REF!</v>
      </c>
      <c r="H490" s="54"/>
      <c r="I490" s="66"/>
      <c r="J490" s="66"/>
      <c r="L490" s="62"/>
      <c r="N490" s="66"/>
    </row>
    <row r="491" spans="1:14" s="55" customFormat="1" ht="15.75" hidden="1" customHeight="1">
      <c r="A491" s="173"/>
      <c r="B491" s="70" t="s">
        <v>1415</v>
      </c>
      <c r="C491" s="71" t="s">
        <v>2005</v>
      </c>
      <c r="D491" s="65">
        <f>+'Alimentazione CE Costi'!H842</f>
        <v>0</v>
      </c>
      <c r="E491" s="65" t="e">
        <f>+'Alimentazione CE Costi'!#REF!</f>
        <v>#REF!</v>
      </c>
      <c r="F491" s="65">
        <f>+'Alimentazione CE Costi'!I842</f>
        <v>0</v>
      </c>
      <c r="G491" s="65" t="e">
        <f>+'Alimentazione CE Costi'!#REF!</f>
        <v>#REF!</v>
      </c>
      <c r="H491" s="54"/>
      <c r="I491" s="66"/>
      <c r="J491" s="66"/>
      <c r="L491" s="62"/>
      <c r="N491" s="66"/>
    </row>
    <row r="492" spans="1:14" s="55" customFormat="1" ht="15.75" hidden="1" customHeight="1">
      <c r="A492" s="173"/>
      <c r="B492" s="85" t="s">
        <v>1416</v>
      </c>
      <c r="C492" s="87" t="s">
        <v>2006</v>
      </c>
      <c r="D492" s="65">
        <f>+'Alimentazione CE Costi'!H843</f>
        <v>0</v>
      </c>
      <c r="E492" s="65" t="e">
        <f>+'Alimentazione CE Costi'!#REF!</f>
        <v>#REF!</v>
      </c>
      <c r="F492" s="65">
        <f>+'Alimentazione CE Costi'!I843</f>
        <v>0</v>
      </c>
      <c r="G492" s="65" t="e">
        <f>+'Alimentazione CE Costi'!#REF!</f>
        <v>#REF!</v>
      </c>
      <c r="H492" s="54"/>
      <c r="I492" s="66"/>
      <c r="J492" s="66"/>
      <c r="L492" s="62"/>
      <c r="N492" s="66"/>
    </row>
    <row r="493" spans="1:14" s="72" customFormat="1" ht="15.75" hidden="1" customHeight="1">
      <c r="A493" s="171"/>
      <c r="B493" s="114" t="s">
        <v>2007</v>
      </c>
      <c r="C493" s="115" t="s">
        <v>2008</v>
      </c>
      <c r="D493" s="116">
        <f>+D465+D448+D438+D430+D388+D378+D370+D201+D161+D445</f>
        <v>73442229</v>
      </c>
      <c r="E493" s="116" t="e">
        <f t="shared" ref="E493:F493" si="73">+E465+E448+E438+E430+E388+E378+E370+E201+E161+E445</f>
        <v>#REF!</v>
      </c>
      <c r="F493" s="116">
        <f t="shared" si="73"/>
        <v>73296427</v>
      </c>
      <c r="G493" s="116" t="e">
        <f>+G465+G448+G438+G430+G388+G378+G370+G201+G161+G445</f>
        <v>#REF!</v>
      </c>
      <c r="H493" s="54"/>
      <c r="I493" s="66"/>
      <c r="J493" s="66"/>
      <c r="L493" s="62"/>
      <c r="N493" s="66"/>
    </row>
    <row r="494" spans="1:14" s="72" customFormat="1" ht="15.75" hidden="1" customHeight="1">
      <c r="A494" s="171"/>
      <c r="B494" s="128"/>
      <c r="C494" s="129" t="s">
        <v>2009</v>
      </c>
      <c r="D494" s="130"/>
      <c r="E494" s="130"/>
      <c r="F494" s="130"/>
      <c r="G494" s="130"/>
      <c r="H494" s="54"/>
      <c r="I494" s="66"/>
      <c r="J494" s="66"/>
      <c r="L494" s="62"/>
      <c r="N494" s="66"/>
    </row>
    <row r="495" spans="1:14" s="72" customFormat="1" ht="15.75" hidden="1" customHeight="1">
      <c r="A495" s="171"/>
      <c r="B495" s="111" t="s">
        <v>462</v>
      </c>
      <c r="C495" s="112" t="s">
        <v>2010</v>
      </c>
      <c r="D495" s="113">
        <f>+D496+D497+D498</f>
        <v>12</v>
      </c>
      <c r="E495" s="113" t="e">
        <f t="shared" ref="E495:F495" si="74">+E496+E497+E498</f>
        <v>#REF!</v>
      </c>
      <c r="F495" s="113">
        <f t="shared" si="74"/>
        <v>46</v>
      </c>
      <c r="G495" s="113" t="e">
        <f>+G496+G497+G498</f>
        <v>#REF!</v>
      </c>
      <c r="H495" s="54" t="s">
        <v>2114</v>
      </c>
      <c r="I495" s="66"/>
      <c r="J495" s="66"/>
      <c r="L495" s="62"/>
      <c r="N495" s="66"/>
    </row>
    <row r="496" spans="1:14" s="72" customFormat="1" ht="15.75" hidden="1" customHeight="1">
      <c r="A496" s="171"/>
      <c r="B496" s="67" t="s">
        <v>464</v>
      </c>
      <c r="C496" s="68" t="s">
        <v>2011</v>
      </c>
      <c r="D496" s="65">
        <f>+'Alimentazione CE Ricavi'!H232</f>
        <v>0</v>
      </c>
      <c r="E496" s="65" t="e">
        <f>+'Alimentazione CE Ricavi'!#REF!</f>
        <v>#REF!</v>
      </c>
      <c r="F496" s="65">
        <f>+'Alimentazione CE Ricavi'!I232</f>
        <v>0</v>
      </c>
      <c r="G496" s="65" t="e">
        <f>+'Alimentazione CE Ricavi'!#REF!</f>
        <v>#REF!</v>
      </c>
      <c r="H496" s="54"/>
      <c r="I496" s="66"/>
      <c r="J496" s="66"/>
      <c r="L496" s="62"/>
      <c r="N496" s="66"/>
    </row>
    <row r="497" spans="1:14" s="72" customFormat="1" ht="15.75" hidden="1" customHeight="1">
      <c r="A497" s="171"/>
      <c r="B497" s="67" t="s">
        <v>466</v>
      </c>
      <c r="C497" s="68" t="s">
        <v>2012</v>
      </c>
      <c r="D497" s="65">
        <f>+'Alimentazione CE Ricavi'!H234+'Alimentazione CE Ricavi'!H235</f>
        <v>12</v>
      </c>
      <c r="E497" s="65" t="e">
        <f>+'Alimentazione CE Ricavi'!#REF!+'Alimentazione CE Ricavi'!#REF!</f>
        <v>#REF!</v>
      </c>
      <c r="F497" s="65">
        <f>+'Alimentazione CE Ricavi'!I234+'Alimentazione CE Ricavi'!I235</f>
        <v>46</v>
      </c>
      <c r="G497" s="65" t="e">
        <f>+'Alimentazione CE Ricavi'!#REF!+'Alimentazione CE Ricavi'!#REF!</f>
        <v>#REF!</v>
      </c>
      <c r="H497" s="54"/>
      <c r="I497" s="66"/>
      <c r="J497" s="66"/>
      <c r="L497" s="62"/>
      <c r="N497" s="66"/>
    </row>
    <row r="498" spans="1:14" s="72" customFormat="1" ht="15.75" hidden="1" customHeight="1">
      <c r="A498" s="171"/>
      <c r="B498" s="67" t="s">
        <v>470</v>
      </c>
      <c r="C498" s="68" t="s">
        <v>2013</v>
      </c>
      <c r="D498" s="65">
        <f>+'Alimentazione CE Ricavi'!H237+'Alimentazione CE Ricavi'!H238+'Alimentazione CE Ricavi'!H239</f>
        <v>0</v>
      </c>
      <c r="E498" s="65" t="e">
        <f>+'Alimentazione CE Ricavi'!#REF!+'Alimentazione CE Ricavi'!#REF!+'Alimentazione CE Ricavi'!#REF!</f>
        <v>#REF!</v>
      </c>
      <c r="F498" s="65">
        <f>+'Alimentazione CE Ricavi'!I237+'Alimentazione CE Ricavi'!I238+'Alimentazione CE Ricavi'!I239</f>
        <v>0</v>
      </c>
      <c r="G498" s="65" t="e">
        <f>+'Alimentazione CE Ricavi'!#REF!+'Alimentazione CE Ricavi'!#REF!+'Alimentazione CE Ricavi'!#REF!</f>
        <v>#REF!</v>
      </c>
      <c r="H498" s="54"/>
      <c r="I498" s="66"/>
      <c r="J498" s="66"/>
      <c r="L498" s="62"/>
      <c r="N498" s="66"/>
    </row>
    <row r="499" spans="1:14" s="72" customFormat="1" ht="15.75" hidden="1" customHeight="1">
      <c r="A499" s="171"/>
      <c r="B499" s="111" t="s">
        <v>474</v>
      </c>
      <c r="C499" s="112" t="s">
        <v>2014</v>
      </c>
      <c r="D499" s="113">
        <f>SUM(D500:D504)</f>
        <v>0</v>
      </c>
      <c r="E499" s="113" t="e">
        <f t="shared" ref="E499:F499" si="75">SUM(E500:E504)</f>
        <v>#REF!</v>
      </c>
      <c r="F499" s="113">
        <f t="shared" si="75"/>
        <v>0</v>
      </c>
      <c r="G499" s="113" t="e">
        <f>SUM(G500:G504)</f>
        <v>#REF!</v>
      </c>
      <c r="H499" s="54" t="s">
        <v>2114</v>
      </c>
      <c r="I499" s="66"/>
      <c r="J499" s="66"/>
      <c r="L499" s="62"/>
      <c r="N499" s="66"/>
    </row>
    <row r="500" spans="1:14" s="72" customFormat="1" ht="15.75" hidden="1" customHeight="1">
      <c r="A500" s="171"/>
      <c r="B500" s="67" t="s">
        <v>476</v>
      </c>
      <c r="C500" s="68" t="s">
        <v>2015</v>
      </c>
      <c r="D500" s="65">
        <f>+'Alimentazione CE Ricavi'!H241</f>
        <v>0</v>
      </c>
      <c r="E500" s="65" t="e">
        <f>+'Alimentazione CE Ricavi'!#REF!</f>
        <v>#REF!</v>
      </c>
      <c r="F500" s="65">
        <f>+'Alimentazione CE Ricavi'!I241</f>
        <v>0</v>
      </c>
      <c r="G500" s="65" t="e">
        <f>+'Alimentazione CE Ricavi'!#REF!</f>
        <v>#REF!</v>
      </c>
      <c r="H500" s="54"/>
      <c r="I500" s="66"/>
      <c r="J500" s="66"/>
      <c r="L500" s="62"/>
      <c r="N500" s="66"/>
    </row>
    <row r="501" spans="1:14" s="72" customFormat="1" ht="15.75" hidden="1" customHeight="1">
      <c r="A501" s="171"/>
      <c r="B501" s="67" t="s">
        <v>478</v>
      </c>
      <c r="C501" s="68" t="s">
        <v>2016</v>
      </c>
      <c r="D501" s="65">
        <f>+'Alimentazione CE Ricavi'!H242</f>
        <v>0</v>
      </c>
      <c r="E501" s="65" t="e">
        <f>+'Alimentazione CE Ricavi'!#REF!</f>
        <v>#REF!</v>
      </c>
      <c r="F501" s="65">
        <f>+'Alimentazione CE Ricavi'!I242</f>
        <v>0</v>
      </c>
      <c r="G501" s="65" t="e">
        <f>+'Alimentazione CE Ricavi'!#REF!</f>
        <v>#REF!</v>
      </c>
      <c r="H501" s="54"/>
      <c r="I501" s="66"/>
      <c r="J501" s="66"/>
      <c r="L501" s="62"/>
      <c r="N501" s="66"/>
    </row>
    <row r="502" spans="1:14" s="72" customFormat="1" ht="15.75" hidden="1" customHeight="1">
      <c r="A502" s="171"/>
      <c r="B502" s="67" t="s">
        <v>480</v>
      </c>
      <c r="C502" s="68" t="s">
        <v>2017</v>
      </c>
      <c r="D502" s="65">
        <f>+'Alimentazione CE Ricavi'!H243</f>
        <v>0</v>
      </c>
      <c r="E502" s="65" t="e">
        <f>+'Alimentazione CE Ricavi'!#REF!</f>
        <v>#REF!</v>
      </c>
      <c r="F502" s="65">
        <f>+'Alimentazione CE Ricavi'!I243</f>
        <v>0</v>
      </c>
      <c r="G502" s="65" t="e">
        <f>+'Alimentazione CE Ricavi'!#REF!</f>
        <v>#REF!</v>
      </c>
      <c r="H502" s="54"/>
      <c r="I502" s="66"/>
      <c r="J502" s="66"/>
      <c r="L502" s="62"/>
      <c r="N502" s="66"/>
    </row>
    <row r="503" spans="1:14" s="72" customFormat="1" ht="15.75" hidden="1" customHeight="1">
      <c r="A503" s="171"/>
      <c r="B503" s="67" t="s">
        <v>482</v>
      </c>
      <c r="C503" s="68" t="s">
        <v>2018</v>
      </c>
      <c r="D503" s="65">
        <f>+'Alimentazione CE Ricavi'!H244</f>
        <v>0</v>
      </c>
      <c r="E503" s="65" t="e">
        <f>+'Alimentazione CE Ricavi'!#REF!</f>
        <v>#REF!</v>
      </c>
      <c r="F503" s="65">
        <f>+'Alimentazione CE Ricavi'!I244</f>
        <v>0</v>
      </c>
      <c r="G503" s="65" t="e">
        <f>+'Alimentazione CE Ricavi'!#REF!</f>
        <v>#REF!</v>
      </c>
      <c r="H503" s="54"/>
      <c r="I503" s="66"/>
      <c r="J503" s="66"/>
      <c r="L503" s="62"/>
      <c r="N503" s="66"/>
    </row>
    <row r="504" spans="1:14" s="72" customFormat="1" ht="15.75" hidden="1" customHeight="1">
      <c r="A504" s="171"/>
      <c r="B504" s="67" t="s">
        <v>484</v>
      </c>
      <c r="C504" s="68" t="s">
        <v>2019</v>
      </c>
      <c r="D504" s="65">
        <f>+'Alimentazione CE Ricavi'!H245</f>
        <v>0</v>
      </c>
      <c r="E504" s="65" t="e">
        <f>+'Alimentazione CE Ricavi'!#REF!</f>
        <v>#REF!</v>
      </c>
      <c r="F504" s="65">
        <f>+'Alimentazione CE Ricavi'!I245</f>
        <v>0</v>
      </c>
      <c r="G504" s="65" t="e">
        <f>+'Alimentazione CE Ricavi'!#REF!</f>
        <v>#REF!</v>
      </c>
      <c r="H504" s="54"/>
      <c r="I504" s="66"/>
      <c r="J504" s="66"/>
      <c r="L504" s="62"/>
      <c r="N504" s="66"/>
    </row>
    <row r="505" spans="1:14" s="72" customFormat="1" ht="15.75" hidden="1" customHeight="1">
      <c r="A505" s="171"/>
      <c r="B505" s="111" t="s">
        <v>1418</v>
      </c>
      <c r="C505" s="112" t="s">
        <v>2020</v>
      </c>
      <c r="D505" s="113">
        <f>SUM(D506:D508)</f>
        <v>0</v>
      </c>
      <c r="E505" s="113" t="e">
        <f t="shared" ref="E505:F505" si="76">SUM(E506:E508)</f>
        <v>#REF!</v>
      </c>
      <c r="F505" s="113">
        <f t="shared" si="76"/>
        <v>0</v>
      </c>
      <c r="G505" s="113" t="e">
        <f>SUM(G506:G508)</f>
        <v>#REF!</v>
      </c>
      <c r="H505" s="54" t="s">
        <v>2114</v>
      </c>
      <c r="I505" s="66"/>
      <c r="J505" s="66"/>
      <c r="L505" s="62"/>
      <c r="N505" s="66"/>
    </row>
    <row r="506" spans="1:14" s="72" customFormat="1" ht="15.75" hidden="1" customHeight="1">
      <c r="A506" s="171"/>
      <c r="B506" s="67" t="s">
        <v>1420</v>
      </c>
      <c r="C506" s="68" t="s">
        <v>2021</v>
      </c>
      <c r="D506" s="65">
        <f>+'Alimentazione CE Costi'!H845</f>
        <v>0</v>
      </c>
      <c r="E506" s="65" t="e">
        <f>+'Alimentazione CE Costi'!#REF!</f>
        <v>#REF!</v>
      </c>
      <c r="F506" s="65">
        <f>+'Alimentazione CE Costi'!I845</f>
        <v>0</v>
      </c>
      <c r="G506" s="65" t="e">
        <f>+'Alimentazione CE Costi'!#REF!</f>
        <v>#REF!</v>
      </c>
      <c r="H506" s="54"/>
      <c r="I506" s="66"/>
      <c r="J506" s="66"/>
      <c r="L506" s="62"/>
      <c r="N506" s="66"/>
    </row>
    <row r="507" spans="1:14" s="72" customFormat="1" ht="15.75" hidden="1" customHeight="1">
      <c r="A507" s="171"/>
      <c r="B507" s="67" t="s">
        <v>1422</v>
      </c>
      <c r="C507" s="68" t="s">
        <v>2022</v>
      </c>
      <c r="D507" s="65">
        <f>+'Alimentazione CE Costi'!H846</f>
        <v>0</v>
      </c>
      <c r="E507" s="65" t="e">
        <f>+'Alimentazione CE Costi'!#REF!</f>
        <v>#REF!</v>
      </c>
      <c r="F507" s="65">
        <f>+'Alimentazione CE Costi'!I846</f>
        <v>0</v>
      </c>
      <c r="G507" s="65" t="e">
        <f>+'Alimentazione CE Costi'!#REF!</f>
        <v>#REF!</v>
      </c>
      <c r="H507" s="54"/>
      <c r="I507" s="66"/>
      <c r="J507" s="66"/>
      <c r="L507" s="62"/>
      <c r="N507" s="66"/>
    </row>
    <row r="508" spans="1:14" s="72" customFormat="1" ht="15.75" hidden="1" customHeight="1">
      <c r="A508" s="171"/>
      <c r="B508" s="67" t="s">
        <v>1424</v>
      </c>
      <c r="C508" s="68" t="s">
        <v>2023</v>
      </c>
      <c r="D508" s="65">
        <f>+'Alimentazione CE Costi'!H848+'Alimentazione CE Costi'!H849</f>
        <v>0</v>
      </c>
      <c r="E508" s="65" t="e">
        <f>+'Alimentazione CE Costi'!#REF!+'Alimentazione CE Costi'!#REF!</f>
        <v>#REF!</v>
      </c>
      <c r="F508" s="65">
        <f>+'Alimentazione CE Costi'!I848+'Alimentazione CE Costi'!I849</f>
        <v>0</v>
      </c>
      <c r="G508" s="65" t="e">
        <f>+'Alimentazione CE Costi'!#REF!+'Alimentazione CE Costi'!#REF!</f>
        <v>#REF!</v>
      </c>
      <c r="H508" s="54"/>
      <c r="I508" s="66"/>
      <c r="J508" s="66"/>
      <c r="L508" s="62"/>
      <c r="N508" s="66"/>
    </row>
    <row r="509" spans="1:14" s="72" customFormat="1" ht="15.75" hidden="1" customHeight="1">
      <c r="A509" s="175"/>
      <c r="B509" s="111" t="s">
        <v>2024</v>
      </c>
      <c r="C509" s="112" t="s">
        <v>2025</v>
      </c>
      <c r="D509" s="113">
        <f>SUM(D510:D511)</f>
        <v>0</v>
      </c>
      <c r="E509" s="113" t="e">
        <f t="shared" ref="E509:F509" si="77">SUM(E510:E511)</f>
        <v>#REF!</v>
      </c>
      <c r="F509" s="113">
        <f t="shared" si="77"/>
        <v>0</v>
      </c>
      <c r="G509" s="113" t="e">
        <f>SUM(G510:G511)</f>
        <v>#REF!</v>
      </c>
      <c r="H509" s="54" t="s">
        <v>2114</v>
      </c>
      <c r="I509" s="66"/>
      <c r="J509" s="66"/>
      <c r="L509" s="62"/>
      <c r="N509" s="66"/>
    </row>
    <row r="510" spans="1:14" s="72" customFormat="1" ht="15.75" hidden="1" customHeight="1">
      <c r="A510" s="175"/>
      <c r="B510" s="67" t="s">
        <v>1427</v>
      </c>
      <c r="C510" s="68" t="s">
        <v>2026</v>
      </c>
      <c r="D510" s="65">
        <f>+'Alimentazione CE Costi'!H851</f>
        <v>0</v>
      </c>
      <c r="E510" s="65" t="e">
        <f>+'Alimentazione CE Costi'!#REF!</f>
        <v>#REF!</v>
      </c>
      <c r="F510" s="65">
        <f>+'Alimentazione CE Costi'!I851</f>
        <v>0</v>
      </c>
      <c r="G510" s="65" t="e">
        <f>+'Alimentazione CE Costi'!#REF!</f>
        <v>#REF!</v>
      </c>
      <c r="H510" s="54"/>
      <c r="I510" s="66"/>
      <c r="J510" s="66"/>
      <c r="L510" s="62"/>
      <c r="N510" s="66"/>
    </row>
    <row r="511" spans="1:14" s="72" customFormat="1" ht="15.75" hidden="1" customHeight="1">
      <c r="A511" s="171"/>
      <c r="B511" s="67" t="s">
        <v>1429</v>
      </c>
      <c r="C511" s="68" t="s">
        <v>2027</v>
      </c>
      <c r="D511" s="65">
        <f>+'Alimentazione CE Costi'!H852</f>
        <v>0</v>
      </c>
      <c r="E511" s="65" t="e">
        <f>+'Alimentazione CE Costi'!#REF!</f>
        <v>#REF!</v>
      </c>
      <c r="F511" s="65">
        <f>+'Alimentazione CE Costi'!I852</f>
        <v>0</v>
      </c>
      <c r="G511" s="65" t="e">
        <f>+'Alimentazione CE Costi'!#REF!</f>
        <v>#REF!</v>
      </c>
      <c r="H511" s="54"/>
      <c r="I511" s="66"/>
      <c r="J511" s="66"/>
      <c r="L511" s="62"/>
      <c r="N511" s="66"/>
    </row>
    <row r="512" spans="1:14" s="72" customFormat="1" ht="15.75" hidden="1" customHeight="1">
      <c r="A512" s="175"/>
      <c r="B512" s="114" t="s">
        <v>2028</v>
      </c>
      <c r="C512" s="115" t="s">
        <v>2029</v>
      </c>
      <c r="D512" s="116">
        <f>+D495+D499-D505-D509</f>
        <v>12</v>
      </c>
      <c r="E512" s="116" t="e">
        <f t="shared" ref="E512:F512" si="78">+E495+E499-E505-E509</f>
        <v>#REF!</v>
      </c>
      <c r="F512" s="116">
        <f t="shared" si="78"/>
        <v>46</v>
      </c>
      <c r="G512" s="116" t="e">
        <f>+G495+G499-G505-G509</f>
        <v>#REF!</v>
      </c>
      <c r="H512" s="54" t="s">
        <v>2114</v>
      </c>
      <c r="I512" s="66"/>
      <c r="J512" s="66"/>
      <c r="L512" s="62"/>
      <c r="N512" s="66"/>
    </row>
    <row r="513" spans="1:14" s="72" customFormat="1" ht="15.75" hidden="1" customHeight="1">
      <c r="A513" s="171"/>
      <c r="B513" s="128"/>
      <c r="C513" s="129" t="s">
        <v>2030</v>
      </c>
      <c r="D513" s="130"/>
      <c r="E513" s="130"/>
      <c r="F513" s="130"/>
      <c r="G513" s="130"/>
      <c r="H513" s="54"/>
      <c r="I513" s="66"/>
      <c r="J513" s="66"/>
      <c r="L513" s="62"/>
      <c r="N513" s="66"/>
    </row>
    <row r="514" spans="1:14" s="72" customFormat="1" ht="15.75" hidden="1" customHeight="1">
      <c r="A514" s="171"/>
      <c r="B514" s="63" t="s">
        <v>486</v>
      </c>
      <c r="C514" s="64" t="s">
        <v>2031</v>
      </c>
      <c r="D514" s="65">
        <f>+'Alimentazione CE Ricavi'!H246</f>
        <v>0</v>
      </c>
      <c r="E514" s="65" t="e">
        <f>+'Alimentazione CE Ricavi'!#REF!</f>
        <v>#REF!</v>
      </c>
      <c r="F514" s="65">
        <f>+'Alimentazione CE Ricavi'!I246</f>
        <v>0</v>
      </c>
      <c r="G514" s="65" t="e">
        <f>+'Alimentazione CE Ricavi'!#REF!</f>
        <v>#REF!</v>
      </c>
      <c r="H514" s="54"/>
      <c r="I514" s="66"/>
      <c r="J514" s="66"/>
      <c r="L514" s="62"/>
      <c r="N514" s="66"/>
    </row>
    <row r="515" spans="1:14" s="72" customFormat="1" ht="15.75" hidden="1" customHeight="1">
      <c r="A515" s="171"/>
      <c r="B515" s="63" t="s">
        <v>1431</v>
      </c>
      <c r="C515" s="64" t="s">
        <v>2032</v>
      </c>
      <c r="D515" s="65">
        <f>+'Alimentazione CE Costi'!H853</f>
        <v>0</v>
      </c>
      <c r="E515" s="65" t="e">
        <f>+'Alimentazione CE Costi'!#REF!</f>
        <v>#REF!</v>
      </c>
      <c r="F515" s="65">
        <f>+'Alimentazione CE Costi'!I853</f>
        <v>0</v>
      </c>
      <c r="G515" s="65" t="e">
        <f>+'Alimentazione CE Costi'!#REF!</f>
        <v>#REF!</v>
      </c>
      <c r="H515" s="54"/>
      <c r="I515" s="66"/>
      <c r="J515" s="66"/>
      <c r="L515" s="62"/>
      <c r="N515" s="66"/>
    </row>
    <row r="516" spans="1:14" s="72" customFormat="1" ht="15.75" hidden="1" customHeight="1">
      <c r="A516" s="171"/>
      <c r="B516" s="114" t="s">
        <v>2033</v>
      </c>
      <c r="C516" s="115" t="s">
        <v>2034</v>
      </c>
      <c r="D516" s="116">
        <f>+D514-D515</f>
        <v>0</v>
      </c>
      <c r="E516" s="116" t="e">
        <f t="shared" ref="E516:F516" si="79">+E514-E515</f>
        <v>#REF!</v>
      </c>
      <c r="F516" s="116">
        <f t="shared" si="79"/>
        <v>0</v>
      </c>
      <c r="G516" s="116" t="e">
        <f>+G514-G515</f>
        <v>#REF!</v>
      </c>
      <c r="H516" s="54" t="s">
        <v>2114</v>
      </c>
      <c r="I516" s="66"/>
      <c r="J516" s="66"/>
      <c r="L516" s="62"/>
      <c r="N516" s="66"/>
    </row>
    <row r="517" spans="1:14" s="72" customFormat="1" ht="15.75" hidden="1" customHeight="1">
      <c r="A517" s="171"/>
      <c r="B517" s="128"/>
      <c r="C517" s="129" t="s">
        <v>2035</v>
      </c>
      <c r="D517" s="130"/>
      <c r="E517" s="130"/>
      <c r="F517" s="130"/>
      <c r="G517" s="130"/>
      <c r="H517" s="54"/>
      <c r="I517" s="66"/>
      <c r="J517" s="66"/>
      <c r="L517" s="62"/>
      <c r="N517" s="66"/>
    </row>
    <row r="518" spans="1:14" s="72" customFormat="1" ht="15.75" hidden="1" customHeight="1">
      <c r="A518" s="171"/>
      <c r="B518" s="111" t="s">
        <v>487</v>
      </c>
      <c r="C518" s="112" t="s">
        <v>2036</v>
      </c>
      <c r="D518" s="113">
        <f>+D519+D520</f>
        <v>250987</v>
      </c>
      <c r="E518" s="113" t="e">
        <f t="shared" ref="E518:F518" si="80">+E519+E520</f>
        <v>#REF!</v>
      </c>
      <c r="F518" s="113">
        <f t="shared" si="80"/>
        <v>512506</v>
      </c>
      <c r="G518" s="113" t="e">
        <f>+G519+G520</f>
        <v>#REF!</v>
      </c>
      <c r="H518" s="54" t="s">
        <v>2114</v>
      </c>
      <c r="I518" s="66"/>
      <c r="J518" s="66"/>
      <c r="L518" s="62"/>
      <c r="N518" s="66"/>
    </row>
    <row r="519" spans="1:14" s="72" customFormat="1" ht="15.75" hidden="1" customHeight="1">
      <c r="A519" s="171"/>
      <c r="B519" s="67" t="s">
        <v>489</v>
      </c>
      <c r="C519" s="68" t="s">
        <v>2037</v>
      </c>
      <c r="D519" s="65">
        <f>+'Alimentazione CE Ricavi'!H248</f>
        <v>0</v>
      </c>
      <c r="E519" s="65" t="e">
        <f>+'Alimentazione CE Ricavi'!#REF!</f>
        <v>#REF!</v>
      </c>
      <c r="F519" s="65">
        <f>+'Alimentazione CE Ricavi'!I248</f>
        <v>0</v>
      </c>
      <c r="G519" s="65" t="e">
        <f>+'Alimentazione CE Ricavi'!#REF!</f>
        <v>#REF!</v>
      </c>
      <c r="H519" s="54"/>
      <c r="I519" s="66"/>
      <c r="J519" s="66"/>
      <c r="L519" s="62"/>
      <c r="N519" s="66"/>
    </row>
    <row r="520" spans="1:14" s="72" customFormat="1" ht="15.75" hidden="1" customHeight="1">
      <c r="A520" s="171"/>
      <c r="B520" s="106" t="s">
        <v>491</v>
      </c>
      <c r="C520" s="107" t="s">
        <v>2038</v>
      </c>
      <c r="D520" s="105">
        <f>+D521+D522+D533+D543</f>
        <v>250987</v>
      </c>
      <c r="E520" s="105" t="e">
        <f t="shared" ref="E520:F520" si="81">+E521+E522+E533+E543</f>
        <v>#REF!</v>
      </c>
      <c r="F520" s="105">
        <f t="shared" si="81"/>
        <v>512506</v>
      </c>
      <c r="G520" s="105" t="e">
        <f>+G521+G522+G533+G543</f>
        <v>#REF!</v>
      </c>
      <c r="H520" s="54" t="s">
        <v>2114</v>
      </c>
      <c r="I520" s="66"/>
      <c r="J520" s="66"/>
      <c r="L520" s="62"/>
      <c r="N520" s="66"/>
    </row>
    <row r="521" spans="1:14" s="72" customFormat="1" ht="15.75" hidden="1" customHeight="1">
      <c r="A521" s="171"/>
      <c r="B521" s="70" t="s">
        <v>493</v>
      </c>
      <c r="C521" s="71" t="s">
        <v>2039</v>
      </c>
      <c r="D521" s="65">
        <f>+'Alimentazione CE Ricavi'!H250</f>
        <v>18176</v>
      </c>
      <c r="E521" s="65" t="e">
        <f>+'Alimentazione CE Ricavi'!#REF!</f>
        <v>#REF!</v>
      </c>
      <c r="F521" s="65">
        <f>+'Alimentazione CE Ricavi'!I250</f>
        <v>22386</v>
      </c>
      <c r="G521" s="65" t="e">
        <f>+'Alimentazione CE Ricavi'!#REF!</f>
        <v>#REF!</v>
      </c>
      <c r="H521" s="54"/>
      <c r="I521" s="66"/>
      <c r="J521" s="66"/>
      <c r="L521" s="62"/>
      <c r="N521" s="66"/>
    </row>
    <row r="522" spans="1:14" s="72" customFormat="1" ht="15.75" hidden="1" customHeight="1">
      <c r="A522" s="171"/>
      <c r="B522" s="117" t="s">
        <v>495</v>
      </c>
      <c r="C522" s="118" t="s">
        <v>2040</v>
      </c>
      <c r="D522" s="119">
        <f>+D523+D524+D525</f>
        <v>171068</v>
      </c>
      <c r="E522" s="119" t="e">
        <f t="shared" ref="E522:F522" si="82">+E523+E524+E525</f>
        <v>#REF!</v>
      </c>
      <c r="F522" s="119">
        <f t="shared" si="82"/>
        <v>375900</v>
      </c>
      <c r="G522" s="119" t="e">
        <f>+G523+G524+G525</f>
        <v>#REF!</v>
      </c>
      <c r="H522" s="54" t="s">
        <v>2114</v>
      </c>
      <c r="I522" s="66"/>
      <c r="J522" s="66"/>
      <c r="L522" s="62"/>
      <c r="N522" s="66"/>
    </row>
    <row r="523" spans="1:14" s="55" customFormat="1" ht="15.75" hidden="1" customHeight="1">
      <c r="A523" s="173"/>
      <c r="B523" s="70" t="s">
        <v>497</v>
      </c>
      <c r="C523" s="71" t="s">
        <v>2041</v>
      </c>
      <c r="D523" s="65">
        <f>+'Alimentazione CE Ricavi'!H252</f>
        <v>0</v>
      </c>
      <c r="E523" s="65" t="e">
        <f>+'Alimentazione CE Ricavi'!#REF!</f>
        <v>#REF!</v>
      </c>
      <c r="F523" s="65">
        <f>+'Alimentazione CE Ricavi'!I252</f>
        <v>0</v>
      </c>
      <c r="G523" s="65" t="e">
        <f>+'Alimentazione CE Ricavi'!#REF!</f>
        <v>#REF!</v>
      </c>
      <c r="H523" s="54"/>
      <c r="I523" s="66"/>
      <c r="J523" s="66"/>
      <c r="L523" s="62"/>
      <c r="N523" s="66"/>
    </row>
    <row r="524" spans="1:14" s="55" customFormat="1" ht="15.75" hidden="1" customHeight="1">
      <c r="A524" s="173" t="s">
        <v>1546</v>
      </c>
      <c r="B524" s="70" t="s">
        <v>499</v>
      </c>
      <c r="C524" s="71" t="s">
        <v>2042</v>
      </c>
      <c r="D524" s="65">
        <f>+'Alimentazione CE Ricavi'!H253</f>
        <v>91256</v>
      </c>
      <c r="E524" s="65" t="e">
        <f>+'Alimentazione CE Ricavi'!#REF!</f>
        <v>#REF!</v>
      </c>
      <c r="F524" s="65">
        <f>+'Alimentazione CE Ricavi'!I253</f>
        <v>163893</v>
      </c>
      <c r="G524" s="65" t="e">
        <f>+'Alimentazione CE Ricavi'!#REF!</f>
        <v>#REF!</v>
      </c>
      <c r="H524" s="54"/>
      <c r="I524" s="66"/>
      <c r="J524" s="66"/>
      <c r="L524" s="62"/>
      <c r="N524" s="66"/>
    </row>
    <row r="525" spans="1:14" s="55" customFormat="1" ht="15.75" hidden="1" customHeight="1">
      <c r="A525" s="173"/>
      <c r="B525" s="124" t="s">
        <v>501</v>
      </c>
      <c r="C525" s="125" t="s">
        <v>2043</v>
      </c>
      <c r="D525" s="122">
        <f>SUM(D526:D532)</f>
        <v>79812</v>
      </c>
      <c r="E525" s="122" t="e">
        <f t="shared" ref="E525:F525" si="83">SUM(E526:E532)</f>
        <v>#REF!</v>
      </c>
      <c r="F525" s="122">
        <f t="shared" si="83"/>
        <v>212007</v>
      </c>
      <c r="G525" s="122" t="e">
        <f>SUM(G526:G532)</f>
        <v>#REF!</v>
      </c>
      <c r="H525" s="54" t="s">
        <v>2114</v>
      </c>
      <c r="I525" s="66"/>
      <c r="J525" s="66"/>
      <c r="L525" s="62"/>
      <c r="N525" s="66"/>
    </row>
    <row r="526" spans="1:14" s="55" customFormat="1" ht="15.75" hidden="1" customHeight="1">
      <c r="A526" s="173" t="s">
        <v>1591</v>
      </c>
      <c r="B526" s="73" t="s">
        <v>503</v>
      </c>
      <c r="C526" s="74" t="s">
        <v>2044</v>
      </c>
      <c r="D526" s="65">
        <f>+'Alimentazione CE Ricavi'!H255</f>
        <v>0</v>
      </c>
      <c r="E526" s="65" t="e">
        <f>+'Alimentazione CE Ricavi'!#REF!</f>
        <v>#REF!</v>
      </c>
      <c r="F526" s="65">
        <f>+'Alimentazione CE Ricavi'!I255</f>
        <v>0</v>
      </c>
      <c r="G526" s="65" t="e">
        <f>+'Alimentazione CE Ricavi'!#REF!</f>
        <v>#REF!</v>
      </c>
      <c r="H526" s="54"/>
      <c r="I526" s="66"/>
      <c r="J526" s="66"/>
      <c r="L526" s="62"/>
      <c r="N526" s="66"/>
    </row>
    <row r="527" spans="1:14" s="55" customFormat="1" ht="15.75" hidden="1" customHeight="1">
      <c r="A527" s="173"/>
      <c r="B527" s="73" t="s">
        <v>505</v>
      </c>
      <c r="C527" s="74" t="s">
        <v>2045</v>
      </c>
      <c r="D527" s="65">
        <f>+'Alimentazione CE Ricavi'!H256</f>
        <v>10436</v>
      </c>
      <c r="E527" s="65" t="e">
        <f>+'Alimentazione CE Ricavi'!#REF!</f>
        <v>#REF!</v>
      </c>
      <c r="F527" s="65">
        <f>+'Alimentazione CE Ricavi'!I256</f>
        <v>5154</v>
      </c>
      <c r="G527" s="65" t="e">
        <f>+'Alimentazione CE Ricavi'!#REF!</f>
        <v>#REF!</v>
      </c>
      <c r="H527" s="54"/>
      <c r="I527" s="66"/>
      <c r="J527" s="66"/>
      <c r="L527" s="62"/>
      <c r="N527" s="66"/>
    </row>
    <row r="528" spans="1:14" s="55" customFormat="1" ht="15.75" hidden="1" customHeight="1">
      <c r="A528" s="173"/>
      <c r="B528" s="73" t="s">
        <v>507</v>
      </c>
      <c r="C528" s="74" t="s">
        <v>2046</v>
      </c>
      <c r="D528" s="65">
        <f>+'Alimentazione CE Ricavi'!H257</f>
        <v>0</v>
      </c>
      <c r="E528" s="65" t="e">
        <f>+'Alimentazione CE Ricavi'!#REF!</f>
        <v>#REF!</v>
      </c>
      <c r="F528" s="65">
        <f>+'Alimentazione CE Ricavi'!I257</f>
        <v>0</v>
      </c>
      <c r="G528" s="65" t="e">
        <f>+'Alimentazione CE Ricavi'!#REF!</f>
        <v>#REF!</v>
      </c>
      <c r="H528" s="54"/>
      <c r="I528" s="66"/>
      <c r="J528" s="66"/>
      <c r="L528" s="62"/>
      <c r="N528" s="66"/>
    </row>
    <row r="529" spans="1:14" s="55" customFormat="1" ht="15.75" hidden="1" customHeight="1">
      <c r="A529" s="173"/>
      <c r="B529" s="73" t="s">
        <v>509</v>
      </c>
      <c r="C529" s="74" t="s">
        <v>2047</v>
      </c>
      <c r="D529" s="65">
        <f>+'Alimentazione CE Ricavi'!H258</f>
        <v>0</v>
      </c>
      <c r="E529" s="65" t="e">
        <f>+'Alimentazione CE Ricavi'!#REF!</f>
        <v>#REF!</v>
      </c>
      <c r="F529" s="65">
        <f>+'Alimentazione CE Ricavi'!I258</f>
        <v>0</v>
      </c>
      <c r="G529" s="65" t="e">
        <f>+'Alimentazione CE Ricavi'!#REF!</f>
        <v>#REF!</v>
      </c>
      <c r="H529" s="54"/>
      <c r="I529" s="66"/>
      <c r="J529" s="66"/>
      <c r="L529" s="62"/>
      <c r="N529" s="66"/>
    </row>
    <row r="530" spans="1:14" s="55" customFormat="1" ht="15.75" hidden="1" customHeight="1">
      <c r="A530" s="173"/>
      <c r="B530" s="73" t="s">
        <v>511</v>
      </c>
      <c r="C530" s="74" t="s">
        <v>2048</v>
      </c>
      <c r="D530" s="65">
        <f>+'Alimentazione CE Ricavi'!H259</f>
        <v>0</v>
      </c>
      <c r="E530" s="65" t="e">
        <f>+'Alimentazione CE Ricavi'!#REF!</f>
        <v>#REF!</v>
      </c>
      <c r="F530" s="65">
        <f>+'Alimentazione CE Ricavi'!I259</f>
        <v>0</v>
      </c>
      <c r="G530" s="65" t="e">
        <f>+'Alimentazione CE Ricavi'!#REF!</f>
        <v>#REF!</v>
      </c>
      <c r="H530" s="54"/>
      <c r="I530" s="66"/>
      <c r="J530" s="66"/>
      <c r="L530" s="62"/>
      <c r="N530" s="66"/>
    </row>
    <row r="531" spans="1:14" s="55" customFormat="1" ht="15.75" hidden="1" customHeight="1">
      <c r="A531" s="173"/>
      <c r="B531" s="73" t="s">
        <v>513</v>
      </c>
      <c r="C531" s="74" t="s">
        <v>2049</v>
      </c>
      <c r="D531" s="65">
        <f>+'Alimentazione CE Ricavi'!H260</f>
        <v>55342</v>
      </c>
      <c r="E531" s="65" t="e">
        <f>+'Alimentazione CE Ricavi'!#REF!</f>
        <v>#REF!</v>
      </c>
      <c r="F531" s="65">
        <f>+'Alimentazione CE Ricavi'!I260</f>
        <v>140769</v>
      </c>
      <c r="G531" s="65" t="e">
        <f>+'Alimentazione CE Ricavi'!#REF!</f>
        <v>#REF!</v>
      </c>
      <c r="H531" s="54"/>
      <c r="I531" s="66"/>
      <c r="J531" s="66"/>
      <c r="L531" s="62"/>
      <c r="N531" s="66"/>
    </row>
    <row r="532" spans="1:14" s="55" customFormat="1" ht="15.75" hidden="1" customHeight="1">
      <c r="A532" s="173"/>
      <c r="B532" s="73" t="s">
        <v>515</v>
      </c>
      <c r="C532" s="74" t="s">
        <v>2050</v>
      </c>
      <c r="D532" s="65">
        <f>+'Alimentazione CE Ricavi'!H261</f>
        <v>14034</v>
      </c>
      <c r="E532" s="65" t="e">
        <f>+'Alimentazione CE Ricavi'!#REF!</f>
        <v>#REF!</v>
      </c>
      <c r="F532" s="65">
        <f>+'Alimentazione CE Ricavi'!I261</f>
        <v>66084</v>
      </c>
      <c r="G532" s="65" t="e">
        <f>+'Alimentazione CE Ricavi'!#REF!</f>
        <v>#REF!</v>
      </c>
      <c r="H532" s="54"/>
      <c r="I532" s="66"/>
      <c r="J532" s="66"/>
      <c r="L532" s="62"/>
      <c r="N532" s="66"/>
    </row>
    <row r="533" spans="1:14" s="55" customFormat="1" ht="15.75" hidden="1" customHeight="1">
      <c r="A533" s="173"/>
      <c r="B533" s="117" t="s">
        <v>2051</v>
      </c>
      <c r="C533" s="118" t="s">
        <v>2052</v>
      </c>
      <c r="D533" s="119">
        <f>+D534+D535</f>
        <v>61702</v>
      </c>
      <c r="E533" s="119" t="e">
        <f t="shared" ref="E533:F533" si="84">+E534+E535</f>
        <v>#REF!</v>
      </c>
      <c r="F533" s="119">
        <f t="shared" si="84"/>
        <v>114182</v>
      </c>
      <c r="G533" s="119" t="e">
        <f>+G534+G535</f>
        <v>#REF!</v>
      </c>
      <c r="H533" s="54" t="s">
        <v>2114</v>
      </c>
      <c r="I533" s="66"/>
      <c r="J533" s="66"/>
      <c r="L533" s="62"/>
      <c r="N533" s="66"/>
    </row>
    <row r="534" spans="1:14" s="72" customFormat="1" ht="15.75" hidden="1" customHeight="1">
      <c r="A534" s="171" t="s">
        <v>1546</v>
      </c>
      <c r="B534" s="70" t="s">
        <v>518</v>
      </c>
      <c r="C534" s="71" t="s">
        <v>2053</v>
      </c>
      <c r="D534" s="65">
        <f>+'Alimentazione CE Ricavi'!H263</f>
        <v>0</v>
      </c>
      <c r="E534" s="65" t="e">
        <f>+'Alimentazione CE Ricavi'!#REF!</f>
        <v>#REF!</v>
      </c>
      <c r="F534" s="65">
        <f>+'Alimentazione CE Ricavi'!I263</f>
        <v>0</v>
      </c>
      <c r="G534" s="65" t="e">
        <f>+'Alimentazione CE Ricavi'!#REF!</f>
        <v>#REF!</v>
      </c>
      <c r="H534" s="54"/>
      <c r="I534" s="66"/>
      <c r="J534" s="66"/>
      <c r="L534" s="62"/>
      <c r="N534" s="66"/>
    </row>
    <row r="535" spans="1:14" s="72" customFormat="1" ht="15.75" hidden="1" customHeight="1">
      <c r="A535" s="171"/>
      <c r="B535" s="124" t="s">
        <v>2054</v>
      </c>
      <c r="C535" s="125" t="s">
        <v>2055</v>
      </c>
      <c r="D535" s="122">
        <f>SUM(D536:D542)</f>
        <v>61702</v>
      </c>
      <c r="E535" s="122" t="e">
        <f t="shared" ref="E535:F535" si="85">SUM(E536:E542)</f>
        <v>#REF!</v>
      </c>
      <c r="F535" s="122">
        <f t="shared" si="85"/>
        <v>114182</v>
      </c>
      <c r="G535" s="122" t="e">
        <f>SUM(G536:G542)</f>
        <v>#REF!</v>
      </c>
      <c r="H535" s="54" t="s">
        <v>2114</v>
      </c>
      <c r="I535" s="66"/>
      <c r="J535" s="66"/>
      <c r="L535" s="62"/>
      <c r="N535" s="66"/>
    </row>
    <row r="536" spans="1:14" s="72" customFormat="1" ht="15.75" hidden="1" customHeight="1">
      <c r="A536" s="171" t="s">
        <v>1591</v>
      </c>
      <c r="B536" s="73" t="s">
        <v>521</v>
      </c>
      <c r="C536" s="74" t="s">
        <v>2056</v>
      </c>
      <c r="D536" s="65">
        <f>+'Alimentazione CE Ricavi'!H265</f>
        <v>0</v>
      </c>
      <c r="E536" s="65" t="e">
        <f>+'Alimentazione CE Ricavi'!#REF!</f>
        <v>#REF!</v>
      </c>
      <c r="F536" s="65">
        <f>+'Alimentazione CE Ricavi'!I265</f>
        <v>0</v>
      </c>
      <c r="G536" s="65" t="e">
        <f>+'Alimentazione CE Ricavi'!#REF!</f>
        <v>#REF!</v>
      </c>
      <c r="H536" s="54"/>
      <c r="I536" s="66"/>
      <c r="J536" s="66"/>
      <c r="L536" s="62"/>
      <c r="N536" s="66"/>
    </row>
    <row r="537" spans="1:14" s="72" customFormat="1" ht="15.75" hidden="1" customHeight="1">
      <c r="A537" s="171"/>
      <c r="B537" s="73" t="s">
        <v>523</v>
      </c>
      <c r="C537" s="74" t="s">
        <v>2057</v>
      </c>
      <c r="D537" s="65">
        <f>+'Alimentazione CE Ricavi'!H266</f>
        <v>0</v>
      </c>
      <c r="E537" s="65" t="e">
        <f>+'Alimentazione CE Ricavi'!#REF!</f>
        <v>#REF!</v>
      </c>
      <c r="F537" s="65">
        <f>+'Alimentazione CE Ricavi'!I266</f>
        <v>0</v>
      </c>
      <c r="G537" s="65" t="e">
        <f>+'Alimentazione CE Ricavi'!#REF!</f>
        <v>#REF!</v>
      </c>
      <c r="H537" s="54"/>
      <c r="I537" s="66"/>
      <c r="J537" s="66"/>
      <c r="L537" s="62"/>
      <c r="N537" s="66"/>
    </row>
    <row r="538" spans="1:14" s="72" customFormat="1" ht="15.75" hidden="1" customHeight="1">
      <c r="A538" s="171"/>
      <c r="B538" s="73" t="s">
        <v>525</v>
      </c>
      <c r="C538" s="74" t="s">
        <v>2058</v>
      </c>
      <c r="D538" s="65">
        <f>+'Alimentazione CE Ricavi'!H267</f>
        <v>0</v>
      </c>
      <c r="E538" s="65" t="e">
        <f>+'Alimentazione CE Ricavi'!#REF!</f>
        <v>#REF!</v>
      </c>
      <c r="F538" s="65">
        <f>+'Alimentazione CE Ricavi'!I267</f>
        <v>0</v>
      </c>
      <c r="G538" s="65" t="e">
        <f>+'Alimentazione CE Ricavi'!#REF!</f>
        <v>#REF!</v>
      </c>
      <c r="H538" s="54"/>
      <c r="I538" s="66"/>
      <c r="J538" s="66"/>
      <c r="L538" s="62"/>
      <c r="N538" s="66"/>
    </row>
    <row r="539" spans="1:14" s="72" customFormat="1" ht="15.75" hidden="1" customHeight="1">
      <c r="A539" s="171"/>
      <c r="B539" s="73" t="s">
        <v>527</v>
      </c>
      <c r="C539" s="74" t="s">
        <v>2059</v>
      </c>
      <c r="D539" s="65">
        <f>+'Alimentazione CE Ricavi'!H268</f>
        <v>0</v>
      </c>
      <c r="E539" s="65" t="e">
        <f>+'Alimentazione CE Ricavi'!#REF!</f>
        <v>#REF!</v>
      </c>
      <c r="F539" s="65">
        <f>+'Alimentazione CE Ricavi'!I268</f>
        <v>0</v>
      </c>
      <c r="G539" s="65" t="e">
        <f>+'Alimentazione CE Ricavi'!#REF!</f>
        <v>#REF!</v>
      </c>
      <c r="H539" s="54"/>
      <c r="I539" s="66"/>
      <c r="J539" s="66"/>
      <c r="L539" s="62"/>
      <c r="N539" s="66"/>
    </row>
    <row r="540" spans="1:14" s="72" customFormat="1" ht="15.75" hidden="1" customHeight="1">
      <c r="A540" s="171"/>
      <c r="B540" s="73" t="s">
        <v>529</v>
      </c>
      <c r="C540" s="74" t="s">
        <v>2060</v>
      </c>
      <c r="D540" s="65">
        <f>+'Alimentazione CE Ricavi'!H269</f>
        <v>0</v>
      </c>
      <c r="E540" s="65" t="e">
        <f>+'Alimentazione CE Ricavi'!#REF!</f>
        <v>#REF!</v>
      </c>
      <c r="F540" s="65">
        <f>+'Alimentazione CE Ricavi'!I269</f>
        <v>0</v>
      </c>
      <c r="G540" s="65" t="e">
        <f>+'Alimentazione CE Ricavi'!#REF!</f>
        <v>#REF!</v>
      </c>
      <c r="H540" s="54"/>
      <c r="I540" s="66"/>
      <c r="J540" s="66"/>
      <c r="L540" s="62"/>
      <c r="N540" s="66"/>
    </row>
    <row r="541" spans="1:14" s="72" customFormat="1" ht="15.75" hidden="1" customHeight="1">
      <c r="A541" s="171"/>
      <c r="B541" s="73" t="s">
        <v>531</v>
      </c>
      <c r="C541" s="74" t="s">
        <v>2061</v>
      </c>
      <c r="D541" s="65">
        <f>+'Alimentazione CE Ricavi'!H270</f>
        <v>0</v>
      </c>
      <c r="E541" s="65" t="e">
        <f>+'Alimentazione CE Ricavi'!#REF!</f>
        <v>#REF!</v>
      </c>
      <c r="F541" s="65">
        <f>+'Alimentazione CE Ricavi'!I270</f>
        <v>0</v>
      </c>
      <c r="G541" s="65" t="e">
        <f>+'Alimentazione CE Ricavi'!#REF!</f>
        <v>#REF!</v>
      </c>
      <c r="H541" s="54"/>
      <c r="I541" s="66"/>
      <c r="J541" s="66"/>
      <c r="L541" s="62"/>
      <c r="N541" s="66"/>
    </row>
    <row r="542" spans="1:14" s="72" customFormat="1" ht="15.75" hidden="1" customHeight="1">
      <c r="A542" s="171"/>
      <c r="B542" s="73" t="s">
        <v>533</v>
      </c>
      <c r="C542" s="74" t="s">
        <v>2062</v>
      </c>
      <c r="D542" s="65">
        <f>+'Alimentazione CE Ricavi'!H271</f>
        <v>61702</v>
      </c>
      <c r="E542" s="65" t="e">
        <f>+'Alimentazione CE Ricavi'!#REF!</f>
        <v>#REF!</v>
      </c>
      <c r="F542" s="65">
        <f>+'Alimentazione CE Ricavi'!I271</f>
        <v>114182</v>
      </c>
      <c r="G542" s="65" t="e">
        <f>+'Alimentazione CE Ricavi'!#REF!</f>
        <v>#REF!</v>
      </c>
      <c r="H542" s="54"/>
      <c r="I542" s="66"/>
      <c r="J542" s="66"/>
      <c r="L542" s="62"/>
      <c r="N542" s="66"/>
    </row>
    <row r="543" spans="1:14" s="72" customFormat="1" ht="15.75" hidden="1" customHeight="1">
      <c r="A543" s="171"/>
      <c r="B543" s="70" t="s">
        <v>534</v>
      </c>
      <c r="C543" s="71" t="s">
        <v>2063</v>
      </c>
      <c r="D543" s="65">
        <f>+'Alimentazione CE Ricavi'!H272</f>
        <v>41</v>
      </c>
      <c r="E543" s="65" t="e">
        <f>+'Alimentazione CE Ricavi'!#REF!</f>
        <v>#REF!</v>
      </c>
      <c r="F543" s="65">
        <f>+'Alimentazione CE Ricavi'!I272</f>
        <v>38</v>
      </c>
      <c r="G543" s="65" t="e">
        <f>+'Alimentazione CE Ricavi'!#REF!</f>
        <v>#REF!</v>
      </c>
      <c r="H543" s="54"/>
      <c r="I543" s="66"/>
      <c r="J543" s="66"/>
      <c r="L543" s="62"/>
      <c r="N543" s="66"/>
    </row>
    <row r="544" spans="1:14" s="72" customFormat="1" ht="15.75" hidden="1" customHeight="1">
      <c r="A544" s="171"/>
      <c r="B544" s="111" t="s">
        <v>1432</v>
      </c>
      <c r="C544" s="112" t="s">
        <v>2064</v>
      </c>
      <c r="D544" s="113">
        <f>+D545+D546</f>
        <v>297495</v>
      </c>
      <c r="E544" s="113" t="e">
        <f t="shared" ref="E544:F544" si="86">+E545+E546</f>
        <v>#REF!</v>
      </c>
      <c r="F544" s="113">
        <f t="shared" si="86"/>
        <v>546979</v>
      </c>
      <c r="G544" s="113" t="e">
        <f>+G545+G546</f>
        <v>#REF!</v>
      </c>
      <c r="H544" s="54"/>
      <c r="I544" s="66"/>
      <c r="J544" s="66"/>
      <c r="L544" s="62"/>
      <c r="N544" s="66"/>
    </row>
    <row r="545" spans="1:14" s="72" customFormat="1" ht="15.75" hidden="1" customHeight="1">
      <c r="A545" s="171"/>
      <c r="B545" s="67" t="s">
        <v>1434</v>
      </c>
      <c r="C545" s="68" t="s">
        <v>2065</v>
      </c>
      <c r="D545" s="65">
        <f>+'Alimentazione CE Costi'!H855</f>
        <v>0</v>
      </c>
      <c r="E545" s="65" t="e">
        <f>+'Alimentazione CE Costi'!#REF!</f>
        <v>#REF!</v>
      </c>
      <c r="F545" s="65">
        <f>+'Alimentazione CE Costi'!I855</f>
        <v>0</v>
      </c>
      <c r="G545" s="65" t="e">
        <f>+'Alimentazione CE Costi'!#REF!</f>
        <v>#REF!</v>
      </c>
      <c r="H545" s="54"/>
      <c r="I545" s="66"/>
      <c r="J545" s="66"/>
      <c r="L545" s="62"/>
      <c r="N545" s="66"/>
    </row>
    <row r="546" spans="1:14" s="72" customFormat="1" ht="15.75" hidden="1" customHeight="1">
      <c r="A546" s="171"/>
      <c r="B546" s="106" t="s">
        <v>1436</v>
      </c>
      <c r="C546" s="107" t="s">
        <v>2066</v>
      </c>
      <c r="D546" s="105">
        <f>+D547+D548+D549+D564+D575</f>
        <v>297495</v>
      </c>
      <c r="E546" s="105" t="e">
        <f t="shared" ref="E546:F546" si="87">+E547+E548+E549+E564+E575</f>
        <v>#REF!</v>
      </c>
      <c r="F546" s="105">
        <f t="shared" si="87"/>
        <v>546979</v>
      </c>
      <c r="G546" s="105" t="e">
        <f>+G547+G548+G549+G564+G575</f>
        <v>#REF!</v>
      </c>
      <c r="H546" s="54"/>
      <c r="I546" s="66"/>
      <c r="J546" s="66"/>
      <c r="L546" s="62"/>
      <c r="N546" s="66"/>
    </row>
    <row r="547" spans="1:14" s="72" customFormat="1" ht="15.75" hidden="1" customHeight="1">
      <c r="A547" s="171"/>
      <c r="B547" s="70" t="s">
        <v>1438</v>
      </c>
      <c r="C547" s="71" t="s">
        <v>2067</v>
      </c>
      <c r="D547" s="65">
        <f>+'Alimentazione CE Costi'!H857</f>
        <v>0</v>
      </c>
      <c r="E547" s="65" t="e">
        <f>+'Alimentazione CE Costi'!#REF!</f>
        <v>#REF!</v>
      </c>
      <c r="F547" s="65">
        <f>+'Alimentazione CE Costi'!I857</f>
        <v>0</v>
      </c>
      <c r="G547" s="65" t="e">
        <f>+'Alimentazione CE Costi'!#REF!</f>
        <v>#REF!</v>
      </c>
      <c r="H547" s="54"/>
      <c r="I547" s="66"/>
      <c r="J547" s="66"/>
      <c r="L547" s="62"/>
      <c r="N547" s="66"/>
    </row>
    <row r="548" spans="1:14" s="72" customFormat="1" ht="15.75" hidden="1" customHeight="1">
      <c r="A548" s="171"/>
      <c r="B548" s="70" t="s">
        <v>1440</v>
      </c>
      <c r="C548" s="71" t="s">
        <v>2068</v>
      </c>
      <c r="D548" s="65">
        <f>+'Alimentazione CE Costi'!H858</f>
        <v>0</v>
      </c>
      <c r="E548" s="65" t="e">
        <f>+'Alimentazione CE Costi'!#REF!</f>
        <v>#REF!</v>
      </c>
      <c r="F548" s="65">
        <f>+'Alimentazione CE Costi'!I858</f>
        <v>0</v>
      </c>
      <c r="G548" s="65" t="e">
        <f>+'Alimentazione CE Costi'!#REF!</f>
        <v>#REF!</v>
      </c>
      <c r="H548" s="54"/>
      <c r="I548" s="66"/>
      <c r="J548" s="66"/>
      <c r="L548" s="62"/>
      <c r="N548" s="66"/>
    </row>
    <row r="549" spans="1:14" s="72" customFormat="1" ht="15.75" hidden="1" customHeight="1">
      <c r="A549" s="171"/>
      <c r="B549" s="117" t="s">
        <v>1442</v>
      </c>
      <c r="C549" s="118" t="s">
        <v>2069</v>
      </c>
      <c r="D549" s="119">
        <f>+D550+D553</f>
        <v>158227</v>
      </c>
      <c r="E549" s="119" t="e">
        <f t="shared" ref="E549:F549" si="88">+E550+E553</f>
        <v>#REF!</v>
      </c>
      <c r="F549" s="119">
        <f t="shared" si="88"/>
        <v>490679</v>
      </c>
      <c r="G549" s="119" t="e">
        <f>+G550+G553</f>
        <v>#REF!</v>
      </c>
      <c r="H549" s="54"/>
      <c r="I549" s="66"/>
      <c r="J549" s="66"/>
      <c r="L549" s="62"/>
      <c r="N549" s="66"/>
    </row>
    <row r="550" spans="1:14" s="72" customFormat="1" ht="15.75" hidden="1" customHeight="1">
      <c r="A550" s="171" t="s">
        <v>1546</v>
      </c>
      <c r="B550" s="124" t="s">
        <v>1444</v>
      </c>
      <c r="C550" s="125" t="s">
        <v>2070</v>
      </c>
      <c r="D550" s="122">
        <f>+D551+D552</f>
        <v>60168</v>
      </c>
      <c r="E550" s="122" t="e">
        <f t="shared" ref="E550:F550" si="89">+E551+E552</f>
        <v>#REF!</v>
      </c>
      <c r="F550" s="122">
        <f t="shared" si="89"/>
        <v>181048</v>
      </c>
      <c r="G550" s="122" t="e">
        <f>+G551+G552</f>
        <v>#REF!</v>
      </c>
      <c r="H550" s="54"/>
      <c r="I550" s="66"/>
      <c r="J550" s="66"/>
      <c r="L550" s="62"/>
      <c r="N550" s="66"/>
    </row>
    <row r="551" spans="1:14" s="72" customFormat="1" ht="15.75" hidden="1" customHeight="1">
      <c r="A551" s="171" t="s">
        <v>1546</v>
      </c>
      <c r="B551" s="73" t="s">
        <v>1446</v>
      </c>
      <c r="C551" s="74" t="s">
        <v>2071</v>
      </c>
      <c r="D551" s="65">
        <f>+'Alimentazione CE Costi'!H861</f>
        <v>0</v>
      </c>
      <c r="E551" s="65" t="e">
        <f>+'Alimentazione CE Costi'!#REF!</f>
        <v>#REF!</v>
      </c>
      <c r="F551" s="65">
        <f>+'Alimentazione CE Costi'!I861</f>
        <v>181048</v>
      </c>
      <c r="G551" s="65" t="e">
        <f>+'Alimentazione CE Costi'!#REF!</f>
        <v>#REF!</v>
      </c>
      <c r="H551" s="54"/>
      <c r="I551" s="66"/>
      <c r="J551" s="66"/>
      <c r="L551" s="62"/>
      <c r="N551" s="66"/>
    </row>
    <row r="552" spans="1:14" s="72" customFormat="1" ht="15.75" hidden="1" customHeight="1">
      <c r="A552" s="171" t="s">
        <v>1546</v>
      </c>
      <c r="B552" s="73" t="s">
        <v>1448</v>
      </c>
      <c r="C552" s="74" t="s">
        <v>2072</v>
      </c>
      <c r="D552" s="65">
        <f>+'Alimentazione CE Costi'!H862</f>
        <v>60168</v>
      </c>
      <c r="E552" s="65" t="e">
        <f>+'Alimentazione CE Costi'!#REF!</f>
        <v>#REF!</v>
      </c>
      <c r="F552" s="65">
        <f>+'Alimentazione CE Costi'!I862</f>
        <v>0</v>
      </c>
      <c r="G552" s="65" t="e">
        <f>+'Alimentazione CE Costi'!#REF!</f>
        <v>#REF!</v>
      </c>
      <c r="H552" s="54"/>
      <c r="I552" s="66"/>
      <c r="J552" s="66"/>
      <c r="L552" s="62"/>
      <c r="N552" s="66"/>
    </row>
    <row r="553" spans="1:14" s="72" customFormat="1" ht="15.75" hidden="1" customHeight="1">
      <c r="A553" s="171"/>
      <c r="B553" s="124" t="s">
        <v>1450</v>
      </c>
      <c r="C553" s="125" t="s">
        <v>2073</v>
      </c>
      <c r="D553" s="122">
        <f>+D554+D555+D559+D560+D561+D562+D563</f>
        <v>98059</v>
      </c>
      <c r="E553" s="122" t="e">
        <f t="shared" ref="E553:F553" si="90">+E554+E555+E559+E560+E561+E562+E563</f>
        <v>#REF!</v>
      </c>
      <c r="F553" s="122">
        <f t="shared" si="90"/>
        <v>309631</v>
      </c>
      <c r="G553" s="122" t="e">
        <f>+G554+G555+G559+G560+G561+G562+G563</f>
        <v>#REF!</v>
      </c>
      <c r="H553" s="54"/>
      <c r="I553" s="66"/>
      <c r="J553" s="66"/>
      <c r="L553" s="62"/>
      <c r="N553" s="66"/>
    </row>
    <row r="554" spans="1:14" s="72" customFormat="1" ht="15.75" hidden="1" customHeight="1">
      <c r="A554" s="171" t="s">
        <v>1591</v>
      </c>
      <c r="B554" s="73" t="s">
        <v>1452</v>
      </c>
      <c r="C554" s="74" t="s">
        <v>2074</v>
      </c>
      <c r="D554" s="65">
        <f>+'Alimentazione CE Costi'!H864</f>
        <v>0</v>
      </c>
      <c r="E554" s="65" t="e">
        <f>+'Alimentazione CE Costi'!#REF!</f>
        <v>#REF!</v>
      </c>
      <c r="F554" s="65">
        <f>+'Alimentazione CE Costi'!I864</f>
        <v>0</v>
      </c>
      <c r="G554" s="65" t="e">
        <f>+'Alimentazione CE Costi'!#REF!</f>
        <v>#REF!</v>
      </c>
      <c r="H554" s="54"/>
      <c r="I554" s="66"/>
      <c r="J554" s="66"/>
      <c r="L554" s="62"/>
      <c r="N554" s="66"/>
    </row>
    <row r="555" spans="1:14" s="72" customFormat="1" ht="15.75" hidden="1" customHeight="1">
      <c r="A555" s="171"/>
      <c r="B555" s="139" t="s">
        <v>1454</v>
      </c>
      <c r="C555" s="140" t="s">
        <v>2075</v>
      </c>
      <c r="D555" s="141">
        <f>+D556+D557+D558</f>
        <v>31109</v>
      </c>
      <c r="E555" s="141" t="e">
        <f t="shared" ref="E555:F555" si="91">+E556+E557+E558</f>
        <v>#REF!</v>
      </c>
      <c r="F555" s="141">
        <f t="shared" si="91"/>
        <v>38297</v>
      </c>
      <c r="G555" s="141" t="e">
        <f>+G556+G557+G558</f>
        <v>#REF!</v>
      </c>
      <c r="H555" s="54"/>
      <c r="I555" s="66"/>
      <c r="J555" s="66"/>
      <c r="L555" s="62"/>
      <c r="N555" s="66"/>
    </row>
    <row r="556" spans="1:14" s="72" customFormat="1" ht="15.75" hidden="1" customHeight="1">
      <c r="A556" s="171"/>
      <c r="B556" s="70" t="s">
        <v>1456</v>
      </c>
      <c r="C556" s="71" t="s">
        <v>2076</v>
      </c>
      <c r="D556" s="65">
        <f>+'Alimentazione CE Costi'!H866</f>
        <v>14940</v>
      </c>
      <c r="E556" s="65" t="e">
        <f>+'Alimentazione CE Costi'!#REF!</f>
        <v>#REF!</v>
      </c>
      <c r="F556" s="65">
        <f>+'Alimentazione CE Costi'!I866</f>
        <v>15788</v>
      </c>
      <c r="G556" s="65" t="e">
        <f>+'Alimentazione CE Costi'!#REF!</f>
        <v>#REF!</v>
      </c>
      <c r="H556" s="54"/>
      <c r="I556" s="66"/>
      <c r="J556" s="66"/>
      <c r="L556" s="62"/>
      <c r="N556" s="66"/>
    </row>
    <row r="557" spans="1:14" s="72" customFormat="1" ht="15.75" hidden="1" customHeight="1">
      <c r="A557" s="171"/>
      <c r="B557" s="70" t="s">
        <v>1458</v>
      </c>
      <c r="C557" s="71" t="s">
        <v>2077</v>
      </c>
      <c r="D557" s="65">
        <f>+'Alimentazione CE Costi'!H867</f>
        <v>0</v>
      </c>
      <c r="E557" s="65" t="e">
        <f>+'Alimentazione CE Costi'!#REF!</f>
        <v>#REF!</v>
      </c>
      <c r="F557" s="65">
        <f>+'Alimentazione CE Costi'!I867</f>
        <v>10530</v>
      </c>
      <c r="G557" s="65" t="e">
        <f>+'Alimentazione CE Costi'!#REF!</f>
        <v>#REF!</v>
      </c>
      <c r="H557" s="54"/>
      <c r="I557" s="66"/>
      <c r="J557" s="66"/>
      <c r="L557" s="62"/>
      <c r="N557" s="66"/>
    </row>
    <row r="558" spans="1:14" s="72" customFormat="1" ht="15.75" hidden="1" customHeight="1">
      <c r="A558" s="171"/>
      <c r="B558" s="70" t="s">
        <v>1460</v>
      </c>
      <c r="C558" s="71" t="s">
        <v>2078</v>
      </c>
      <c r="D558" s="65">
        <f>+'Alimentazione CE Costi'!H868</f>
        <v>16169</v>
      </c>
      <c r="E558" s="65" t="e">
        <f>+'Alimentazione CE Costi'!#REF!</f>
        <v>#REF!</v>
      </c>
      <c r="F558" s="65">
        <f>+'Alimentazione CE Costi'!I868</f>
        <v>11979</v>
      </c>
      <c r="G558" s="65" t="e">
        <f>+'Alimentazione CE Costi'!#REF!</f>
        <v>#REF!</v>
      </c>
      <c r="H558" s="54"/>
      <c r="I558" s="66"/>
      <c r="J558" s="66"/>
      <c r="L558" s="62"/>
      <c r="N558" s="66"/>
    </row>
    <row r="559" spans="1:14" s="72" customFormat="1" ht="15.75" hidden="1" customHeight="1">
      <c r="A559" s="171"/>
      <c r="B559" s="73" t="s">
        <v>1462</v>
      </c>
      <c r="C559" s="74" t="s">
        <v>2079</v>
      </c>
      <c r="D559" s="65">
        <f>+'Alimentazione CE Costi'!H869</f>
        <v>0</v>
      </c>
      <c r="E559" s="65" t="e">
        <f>+'Alimentazione CE Costi'!#REF!</f>
        <v>#REF!</v>
      </c>
      <c r="F559" s="65">
        <f>+'Alimentazione CE Costi'!I869</f>
        <v>0</v>
      </c>
      <c r="G559" s="65" t="e">
        <f>+'Alimentazione CE Costi'!#REF!</f>
        <v>#REF!</v>
      </c>
      <c r="H559" s="54"/>
      <c r="I559" s="66"/>
      <c r="J559" s="66"/>
      <c r="L559" s="62"/>
      <c r="N559" s="66"/>
    </row>
    <row r="560" spans="1:14" s="72" customFormat="1" ht="15.75" hidden="1" customHeight="1">
      <c r="A560" s="171"/>
      <c r="B560" s="73" t="s">
        <v>1464</v>
      </c>
      <c r="C560" s="74" t="s">
        <v>2080</v>
      </c>
      <c r="D560" s="65">
        <f>+'Alimentazione CE Costi'!H870</f>
        <v>0</v>
      </c>
      <c r="E560" s="65" t="e">
        <f>+'Alimentazione CE Costi'!#REF!</f>
        <v>#REF!</v>
      </c>
      <c r="F560" s="65">
        <f>+'Alimentazione CE Costi'!I870</f>
        <v>0</v>
      </c>
      <c r="G560" s="65" t="e">
        <f>+'Alimentazione CE Costi'!#REF!</f>
        <v>#REF!</v>
      </c>
      <c r="H560" s="54"/>
      <c r="I560" s="66"/>
      <c r="J560" s="66"/>
      <c r="L560" s="62"/>
      <c r="N560" s="66"/>
    </row>
    <row r="561" spans="1:14" s="72" customFormat="1" ht="15.75" hidden="1" customHeight="1">
      <c r="A561" s="171"/>
      <c r="B561" s="73" t="s">
        <v>1466</v>
      </c>
      <c r="C561" s="74" t="s">
        <v>2081</v>
      </c>
      <c r="D561" s="65">
        <f>+'Alimentazione CE Costi'!H871</f>
        <v>0</v>
      </c>
      <c r="E561" s="65" t="e">
        <f>+'Alimentazione CE Costi'!#REF!</f>
        <v>#REF!</v>
      </c>
      <c r="F561" s="65">
        <f>+'Alimentazione CE Costi'!I871</f>
        <v>0</v>
      </c>
      <c r="G561" s="65" t="e">
        <f>+'Alimentazione CE Costi'!#REF!</f>
        <v>#REF!</v>
      </c>
      <c r="H561" s="54"/>
      <c r="I561" s="66"/>
      <c r="J561" s="66"/>
      <c r="L561" s="62"/>
      <c r="N561" s="66"/>
    </row>
    <row r="562" spans="1:14" s="72" customFormat="1" ht="15.75" hidden="1" customHeight="1">
      <c r="A562" s="171"/>
      <c r="B562" s="73" t="s">
        <v>1468</v>
      </c>
      <c r="C562" s="74" t="s">
        <v>2082</v>
      </c>
      <c r="D562" s="65">
        <f>+'Alimentazione CE Costi'!H872</f>
        <v>64635</v>
      </c>
      <c r="E562" s="65" t="e">
        <f>+'Alimentazione CE Costi'!#REF!</f>
        <v>#REF!</v>
      </c>
      <c r="F562" s="65">
        <f>+'Alimentazione CE Costi'!I872</f>
        <v>68572</v>
      </c>
      <c r="G562" s="65" t="e">
        <f>+'Alimentazione CE Costi'!#REF!</f>
        <v>#REF!</v>
      </c>
      <c r="H562" s="54"/>
      <c r="I562" s="66"/>
      <c r="J562" s="66"/>
      <c r="L562" s="62"/>
      <c r="N562" s="66"/>
    </row>
    <row r="563" spans="1:14" s="72" customFormat="1" ht="15.75" hidden="1" customHeight="1">
      <c r="A563" s="171"/>
      <c r="B563" s="73" t="s">
        <v>1470</v>
      </c>
      <c r="C563" s="74" t="s">
        <v>2083</v>
      </c>
      <c r="D563" s="65">
        <f>+'Alimentazione CE Costi'!H873</f>
        <v>2315</v>
      </c>
      <c r="E563" s="65" t="e">
        <f>+'Alimentazione CE Costi'!#REF!</f>
        <v>#REF!</v>
      </c>
      <c r="F563" s="65">
        <f>+'Alimentazione CE Costi'!I873</f>
        <v>202762</v>
      </c>
      <c r="G563" s="65" t="e">
        <f>+'Alimentazione CE Costi'!#REF!</f>
        <v>#REF!</v>
      </c>
      <c r="H563" s="54"/>
      <c r="I563" s="66"/>
      <c r="J563" s="66"/>
      <c r="L563" s="62"/>
      <c r="N563" s="66"/>
    </row>
    <row r="564" spans="1:14" s="72" customFormat="1" ht="15.75" customHeight="1">
      <c r="A564" s="171"/>
      <c r="B564" s="117" t="s">
        <v>1472</v>
      </c>
      <c r="C564" s="118" t="s">
        <v>2084</v>
      </c>
      <c r="D564" s="119">
        <f>+D565+D566+D567</f>
        <v>139159</v>
      </c>
      <c r="E564" s="119" t="e">
        <f t="shared" ref="E564:F564" si="92">+E565+E566+E567</f>
        <v>#REF!</v>
      </c>
      <c r="F564" s="119">
        <f t="shared" si="92"/>
        <v>56190</v>
      </c>
      <c r="G564" s="119" t="e">
        <f>+G565+G566+G567</f>
        <v>#REF!</v>
      </c>
      <c r="H564" s="54"/>
      <c r="I564" s="66"/>
      <c r="J564" s="66"/>
      <c r="L564" s="62"/>
      <c r="N564" s="66"/>
    </row>
    <row r="565" spans="1:14" s="55" customFormat="1" ht="15.75" customHeight="1">
      <c r="A565" s="173"/>
      <c r="B565" s="70" t="s">
        <v>1474</v>
      </c>
      <c r="C565" s="71" t="s">
        <v>2085</v>
      </c>
      <c r="D565" s="65">
        <f>+'Alimentazione CE Costi'!H875</f>
        <v>0</v>
      </c>
      <c r="E565" s="65" t="e">
        <f>+'Alimentazione CE Costi'!#REF!</f>
        <v>#REF!</v>
      </c>
      <c r="F565" s="65">
        <f>+'Alimentazione CE Costi'!I875</f>
        <v>0</v>
      </c>
      <c r="G565" s="65" t="e">
        <f>+'Alimentazione CE Costi'!#REF!</f>
        <v>#REF!</v>
      </c>
      <c r="H565" s="54"/>
      <c r="I565" s="66"/>
      <c r="J565" s="66"/>
      <c r="L565" s="62"/>
      <c r="N565" s="66"/>
    </row>
    <row r="566" spans="1:14" s="55" customFormat="1" ht="15.75" customHeight="1">
      <c r="A566" s="173" t="s">
        <v>1546</v>
      </c>
      <c r="B566" s="70" t="s">
        <v>1476</v>
      </c>
      <c r="C566" s="71" t="s">
        <v>2086</v>
      </c>
      <c r="D566" s="65">
        <f>+'Alimentazione CE Costi'!H876</f>
        <v>0</v>
      </c>
      <c r="E566" s="65" t="e">
        <f>+'Alimentazione CE Costi'!#REF!</f>
        <v>#REF!</v>
      </c>
      <c r="F566" s="65">
        <f>+'Alimentazione CE Costi'!I876</f>
        <v>0</v>
      </c>
      <c r="G566" s="65" t="e">
        <f>+'Alimentazione CE Costi'!#REF!</f>
        <v>#REF!</v>
      </c>
      <c r="H566" s="54"/>
      <c r="I566" s="66"/>
      <c r="J566" s="66"/>
      <c r="L566" s="62"/>
      <c r="N566" s="66"/>
    </row>
    <row r="567" spans="1:14" s="55" customFormat="1" ht="18.75">
      <c r="A567" s="173"/>
      <c r="B567" s="124" t="s">
        <v>1478</v>
      </c>
      <c r="C567" s="125" t="s">
        <v>2087</v>
      </c>
      <c r="D567" s="122">
        <f>SUM(D568:D574)</f>
        <v>139159</v>
      </c>
      <c r="E567" s="122" t="e">
        <f t="shared" ref="E567:F567" si="93">SUM(E568:E574)</f>
        <v>#REF!</v>
      </c>
      <c r="F567" s="122">
        <f t="shared" si="93"/>
        <v>56190</v>
      </c>
      <c r="G567" s="122" t="e">
        <f>SUM(G568:G574)</f>
        <v>#REF!</v>
      </c>
      <c r="H567" s="54"/>
      <c r="I567" s="66"/>
      <c r="J567" s="66"/>
      <c r="L567" s="62"/>
      <c r="N567" s="66"/>
    </row>
    <row r="568" spans="1:14" s="55" customFormat="1" ht="15.75" customHeight="1">
      <c r="A568" s="173" t="s">
        <v>1591</v>
      </c>
      <c r="B568" s="73" t="s">
        <v>1480</v>
      </c>
      <c r="C568" s="74" t="s">
        <v>2088</v>
      </c>
      <c r="D568" s="65">
        <f>+'Alimentazione CE Costi'!H878</f>
        <v>0</v>
      </c>
      <c r="E568" s="65" t="e">
        <f>+'Alimentazione CE Costi'!#REF!</f>
        <v>#REF!</v>
      </c>
      <c r="F568" s="65">
        <f>+'Alimentazione CE Costi'!I878</f>
        <v>0</v>
      </c>
      <c r="G568" s="65" t="e">
        <f>+'Alimentazione CE Costi'!#REF!</f>
        <v>#REF!</v>
      </c>
      <c r="H568" s="54"/>
      <c r="I568" s="66"/>
      <c r="J568" s="66"/>
      <c r="L568" s="62"/>
      <c r="N568" s="66"/>
    </row>
    <row r="569" spans="1:14" s="55" customFormat="1" ht="15.75" customHeight="1">
      <c r="A569" s="173"/>
      <c r="B569" s="73" t="s">
        <v>1482</v>
      </c>
      <c r="C569" s="74" t="s">
        <v>2089</v>
      </c>
      <c r="D569" s="65">
        <f>+'Alimentazione CE Costi'!H879</f>
        <v>0</v>
      </c>
      <c r="E569" s="65" t="e">
        <f>+'Alimentazione CE Costi'!#REF!</f>
        <v>#REF!</v>
      </c>
      <c r="F569" s="65">
        <f>+'Alimentazione CE Costi'!I879</f>
        <v>0</v>
      </c>
      <c r="G569" s="65" t="e">
        <f>+'Alimentazione CE Costi'!#REF!</f>
        <v>#REF!</v>
      </c>
      <c r="H569" s="54"/>
      <c r="I569" s="66"/>
      <c r="J569" s="66"/>
      <c r="L569" s="62"/>
      <c r="N569" s="66"/>
    </row>
    <row r="570" spans="1:14" s="55" customFormat="1" ht="15.75" customHeight="1">
      <c r="A570" s="173"/>
      <c r="B570" s="73" t="s">
        <v>1484</v>
      </c>
      <c r="C570" s="74" t="s">
        <v>2090</v>
      </c>
      <c r="D570" s="65">
        <f>+'Alimentazione CE Costi'!H880</f>
        <v>0</v>
      </c>
      <c r="E570" s="65" t="e">
        <f>+'Alimentazione CE Costi'!#REF!</f>
        <v>#REF!</v>
      </c>
      <c r="F570" s="65">
        <f>+'Alimentazione CE Costi'!I880</f>
        <v>0</v>
      </c>
      <c r="G570" s="65" t="e">
        <f>+'Alimentazione CE Costi'!#REF!</f>
        <v>#REF!</v>
      </c>
      <c r="H570" s="54"/>
      <c r="I570" s="66"/>
      <c r="J570" s="66"/>
      <c r="L570" s="62"/>
      <c r="N570" s="66"/>
    </row>
    <row r="571" spans="1:14" s="55" customFormat="1" ht="15.75" customHeight="1">
      <c r="A571" s="173"/>
      <c r="B571" s="73" t="s">
        <v>1486</v>
      </c>
      <c r="C571" s="74" t="s">
        <v>2091</v>
      </c>
      <c r="D571" s="65">
        <f>+'Alimentazione CE Costi'!H881</f>
        <v>0</v>
      </c>
      <c r="E571" s="65" t="e">
        <f>+'Alimentazione CE Costi'!#REF!</f>
        <v>#REF!</v>
      </c>
      <c r="F571" s="65">
        <f>+'Alimentazione CE Costi'!I881</f>
        <v>0</v>
      </c>
      <c r="G571" s="65" t="e">
        <f>+'Alimentazione CE Costi'!#REF!</f>
        <v>#REF!</v>
      </c>
      <c r="H571" s="54"/>
      <c r="I571" s="66"/>
      <c r="J571" s="66"/>
      <c r="L571" s="62"/>
      <c r="N571" s="66"/>
    </row>
    <row r="572" spans="1:14" s="55" customFormat="1" ht="15.75" customHeight="1">
      <c r="A572" s="173"/>
      <c r="B572" s="73" t="s">
        <v>1488</v>
      </c>
      <c r="C572" s="74" t="s">
        <v>2092</v>
      </c>
      <c r="D572" s="65">
        <f>+'Alimentazione CE Costi'!H882</f>
        <v>0</v>
      </c>
      <c r="E572" s="65" t="e">
        <f>+'Alimentazione CE Costi'!#REF!</f>
        <v>#REF!</v>
      </c>
      <c r="F572" s="65">
        <f>+'Alimentazione CE Costi'!I882</f>
        <v>0</v>
      </c>
      <c r="G572" s="65" t="e">
        <f>+'Alimentazione CE Costi'!#REF!</f>
        <v>#REF!</v>
      </c>
      <c r="H572" s="54"/>
      <c r="I572" s="66"/>
      <c r="J572" s="66"/>
      <c r="L572" s="62"/>
      <c r="N572" s="66"/>
    </row>
    <row r="573" spans="1:14" s="55" customFormat="1" ht="15.75" customHeight="1">
      <c r="A573" s="173"/>
      <c r="B573" s="73" t="s">
        <v>1490</v>
      </c>
      <c r="C573" s="74" t="s">
        <v>2093</v>
      </c>
      <c r="D573" s="65">
        <f>+'Alimentazione CE Costi'!H883</f>
        <v>0</v>
      </c>
      <c r="E573" s="65" t="e">
        <f>+'Alimentazione CE Costi'!#REF!</f>
        <v>#REF!</v>
      </c>
      <c r="F573" s="65">
        <f>+'Alimentazione CE Costi'!I883</f>
        <v>0</v>
      </c>
      <c r="G573" s="65" t="e">
        <f>+'Alimentazione CE Costi'!#REF!</f>
        <v>#REF!</v>
      </c>
      <c r="H573" s="54"/>
      <c r="I573" s="66"/>
      <c r="J573" s="66"/>
      <c r="L573" s="62"/>
      <c r="N573" s="66"/>
    </row>
    <row r="574" spans="1:14" s="55" customFormat="1" ht="15.75" customHeight="1">
      <c r="A574" s="173"/>
      <c r="B574" s="73" t="s">
        <v>1492</v>
      </c>
      <c r="C574" s="74" t="s">
        <v>2094</v>
      </c>
      <c r="D574" s="65">
        <f>+'Alimentazione CE Costi'!H884</f>
        <v>139159</v>
      </c>
      <c r="E574" s="65" t="e">
        <f>+'Alimentazione CE Costi'!#REF!</f>
        <v>#REF!</v>
      </c>
      <c r="F574" s="65">
        <f>+'Alimentazione CE Costi'!I884</f>
        <v>56190</v>
      </c>
      <c r="G574" s="65" t="e">
        <f>+'Alimentazione CE Costi'!#REF!</f>
        <v>#REF!</v>
      </c>
      <c r="H574" s="54"/>
      <c r="I574" s="66"/>
      <c r="J574" s="66"/>
      <c r="L574" s="62"/>
      <c r="N574" s="66"/>
    </row>
    <row r="575" spans="1:14" s="72" customFormat="1" ht="15.75" customHeight="1">
      <c r="A575" s="171"/>
      <c r="B575" s="70" t="s">
        <v>1493</v>
      </c>
      <c r="C575" s="71" t="s">
        <v>2095</v>
      </c>
      <c r="D575" s="65">
        <f>+'Alimentazione CE Costi'!H885</f>
        <v>109</v>
      </c>
      <c r="E575" s="65" t="e">
        <f>+'Alimentazione CE Costi'!#REF!</f>
        <v>#REF!</v>
      </c>
      <c r="F575" s="65">
        <f>+'Alimentazione CE Costi'!I885</f>
        <v>110</v>
      </c>
      <c r="G575" s="65" t="e">
        <f>+'Alimentazione CE Costi'!#REF!</f>
        <v>#REF!</v>
      </c>
      <c r="H575" s="54"/>
      <c r="I575" s="88"/>
      <c r="J575" s="88"/>
      <c r="L575" s="62"/>
      <c r="N575" s="66"/>
    </row>
    <row r="576" spans="1:14" s="72" customFormat="1" ht="15.75" customHeight="1">
      <c r="A576" s="171"/>
      <c r="B576" s="114" t="s">
        <v>2096</v>
      </c>
      <c r="C576" s="115" t="s">
        <v>2097</v>
      </c>
      <c r="D576" s="116">
        <f>+D518-D544</f>
        <v>-46508</v>
      </c>
      <c r="E576" s="116" t="e">
        <f t="shared" ref="E576:F576" si="94">+E518-E544</f>
        <v>#REF!</v>
      </c>
      <c r="F576" s="116">
        <f t="shared" si="94"/>
        <v>-34473</v>
      </c>
      <c r="G576" s="116" t="e">
        <f>+G518-G544</f>
        <v>#REF!</v>
      </c>
      <c r="H576" s="54"/>
      <c r="I576" s="88"/>
      <c r="J576" s="88"/>
      <c r="L576" s="62"/>
      <c r="N576" s="66"/>
    </row>
    <row r="577" spans="1:31" s="72" customFormat="1" ht="15.75" customHeight="1">
      <c r="A577" s="171"/>
      <c r="B577" s="63" t="s">
        <v>2098</v>
      </c>
      <c r="C577" s="64" t="s">
        <v>2099</v>
      </c>
      <c r="D577" s="65">
        <f>+D159-D493+D512+D516+D576</f>
        <v>2814534</v>
      </c>
      <c r="E577" s="65" t="e">
        <f t="shared" ref="E577:F577" si="95">+E159-E493+E512+E516+E576</f>
        <v>#REF!</v>
      </c>
      <c r="F577" s="65">
        <f t="shared" si="95"/>
        <v>2686831</v>
      </c>
      <c r="G577" s="65" t="e">
        <f>+G159-G493+G512+G516+G576</f>
        <v>#REF!</v>
      </c>
      <c r="H577" s="54"/>
      <c r="I577" s="89"/>
      <c r="J577" s="89"/>
      <c r="L577" s="62"/>
      <c r="N577" s="66"/>
    </row>
    <row r="578" spans="1:31" s="55" customFormat="1" ht="15.75" customHeight="1">
      <c r="A578" s="173"/>
      <c r="B578" s="128"/>
      <c r="C578" s="129" t="s">
        <v>2100</v>
      </c>
      <c r="D578" s="130"/>
      <c r="E578" s="130"/>
      <c r="F578" s="130"/>
      <c r="G578" s="130"/>
      <c r="H578" s="54"/>
      <c r="I578" s="90"/>
      <c r="J578" s="90"/>
      <c r="L578" s="62"/>
      <c r="N578" s="66"/>
    </row>
    <row r="579" spans="1:31" s="72" customFormat="1" ht="15.75" customHeight="1">
      <c r="A579" s="171"/>
      <c r="B579" s="111" t="s">
        <v>1494</v>
      </c>
      <c r="C579" s="112" t="s">
        <v>2101</v>
      </c>
      <c r="D579" s="113">
        <f>+D580+D581+D582+D583</f>
        <v>2692640</v>
      </c>
      <c r="E579" s="113" t="e">
        <f t="shared" ref="E579:F579" si="96">+E580+E581+E582+E583</f>
        <v>#REF!</v>
      </c>
      <c r="F579" s="113">
        <f t="shared" si="96"/>
        <v>2558408</v>
      </c>
      <c r="G579" s="113" t="e">
        <f>+G580+G581+G582+G583</f>
        <v>#REF!</v>
      </c>
      <c r="H579" s="54"/>
      <c r="I579" s="91"/>
      <c r="J579" s="91"/>
      <c r="L579" s="62"/>
      <c r="N579" s="66"/>
    </row>
    <row r="580" spans="1:31" s="72" customFormat="1" ht="15.75" customHeight="1">
      <c r="A580" s="175"/>
      <c r="B580" s="67" t="s">
        <v>1496</v>
      </c>
      <c r="C580" s="68" t="s">
        <v>2102</v>
      </c>
      <c r="D580" s="65">
        <f>+'Alimentazione CE Costi'!H887</f>
        <v>2476866</v>
      </c>
      <c r="E580" s="65" t="e">
        <f>+'Alimentazione CE Costi'!#REF!</f>
        <v>#REF!</v>
      </c>
      <c r="F580" s="65">
        <f>+'Alimentazione CE Costi'!I887</f>
        <v>2368974</v>
      </c>
      <c r="G580" s="65" t="e">
        <f>+'Alimentazione CE Costi'!#REF!</f>
        <v>#REF!</v>
      </c>
      <c r="H580" s="54"/>
      <c r="I580" s="90"/>
      <c r="J580" s="90"/>
      <c r="L580" s="62"/>
      <c r="N580" s="66"/>
    </row>
    <row r="581" spans="1:31" s="72" customFormat="1" ht="15.75" customHeight="1">
      <c r="A581" s="175"/>
      <c r="B581" s="67" t="s">
        <v>1498</v>
      </c>
      <c r="C581" s="68" t="s">
        <v>2103</v>
      </c>
      <c r="D581" s="65">
        <f>+'Alimentazione CE Costi'!H888</f>
        <v>161603</v>
      </c>
      <c r="E581" s="65" t="e">
        <f>+'Alimentazione CE Costi'!#REF!</f>
        <v>#REF!</v>
      </c>
      <c r="F581" s="65">
        <f>+'Alimentazione CE Costi'!I888</f>
        <v>142063</v>
      </c>
      <c r="G581" s="65" t="e">
        <f>+'Alimentazione CE Costi'!#REF!</f>
        <v>#REF!</v>
      </c>
      <c r="H581" s="54"/>
      <c r="I581" s="88"/>
      <c r="J581" s="88"/>
      <c r="L581" s="62"/>
      <c r="N581" s="66"/>
    </row>
    <row r="582" spans="1:31" s="72" customFormat="1" ht="15.75" customHeight="1">
      <c r="A582" s="175"/>
      <c r="B582" s="67" t="s">
        <v>1500</v>
      </c>
      <c r="C582" s="68" t="s">
        <v>2104</v>
      </c>
      <c r="D582" s="65">
        <f>+'Alimentazione CE Costi'!H889</f>
        <v>54171</v>
      </c>
      <c r="E582" s="65" t="e">
        <f>+'Alimentazione CE Costi'!#REF!</f>
        <v>#REF!</v>
      </c>
      <c r="F582" s="65">
        <f>+'Alimentazione CE Costi'!I889</f>
        <v>47371</v>
      </c>
      <c r="G582" s="65" t="e">
        <f>+'Alimentazione CE Costi'!#REF!</f>
        <v>#REF!</v>
      </c>
      <c r="H582" s="54"/>
      <c r="I582" s="90"/>
      <c r="J582" s="90"/>
      <c r="L582" s="62"/>
      <c r="N582" s="66"/>
    </row>
    <row r="583" spans="1:31" s="72" customFormat="1" ht="15.75" customHeight="1">
      <c r="A583" s="175"/>
      <c r="B583" s="67" t="s">
        <v>1502</v>
      </c>
      <c r="C583" s="68" t="s">
        <v>2105</v>
      </c>
      <c r="D583" s="65">
        <f>+'Alimentazione CE Costi'!H890</f>
        <v>0</v>
      </c>
      <c r="E583" s="65" t="e">
        <f>+'Alimentazione CE Costi'!#REF!</f>
        <v>#REF!</v>
      </c>
      <c r="F583" s="65">
        <f>+'Alimentazione CE Costi'!I890</f>
        <v>0</v>
      </c>
      <c r="G583" s="65" t="e">
        <f>+'Alimentazione CE Costi'!#REF!</f>
        <v>#REF!</v>
      </c>
      <c r="H583" s="54"/>
      <c r="I583" s="90"/>
      <c r="J583" s="90"/>
      <c r="L583" s="62"/>
      <c r="N583" s="66"/>
    </row>
    <row r="584" spans="1:31" s="72" customFormat="1" ht="15.75" customHeight="1">
      <c r="A584" s="171"/>
      <c r="B584" s="111" t="s">
        <v>1503</v>
      </c>
      <c r="C584" s="112" t="s">
        <v>2106</v>
      </c>
      <c r="D584" s="113">
        <f>+D585+D586</f>
        <v>15031</v>
      </c>
      <c r="E584" s="113" t="e">
        <f t="shared" ref="E584:F584" si="97">+E585+E586</f>
        <v>#REF!</v>
      </c>
      <c r="F584" s="113">
        <f t="shared" si="97"/>
        <v>14422</v>
      </c>
      <c r="G584" s="113" t="e">
        <f>+G585+G586</f>
        <v>#REF!</v>
      </c>
      <c r="H584" s="54"/>
      <c r="I584" s="90"/>
      <c r="J584" s="90"/>
      <c r="L584" s="62"/>
      <c r="N584" s="66"/>
    </row>
    <row r="585" spans="1:31" s="72" customFormat="1" ht="15.75" customHeight="1">
      <c r="A585" s="171"/>
      <c r="B585" s="67" t="s">
        <v>1505</v>
      </c>
      <c r="C585" s="68" t="s">
        <v>2107</v>
      </c>
      <c r="D585" s="65">
        <f>+'Alimentazione CE Costi'!H892</f>
        <v>15031</v>
      </c>
      <c r="E585" s="65" t="e">
        <f>+'Alimentazione CE Costi'!#REF!</f>
        <v>#REF!</v>
      </c>
      <c r="F585" s="65">
        <f>+'Alimentazione CE Costi'!I892</f>
        <v>14422</v>
      </c>
      <c r="G585" s="65" t="e">
        <f>+'Alimentazione CE Costi'!#REF!</f>
        <v>#REF!</v>
      </c>
      <c r="H585" s="54"/>
      <c r="I585" s="91"/>
      <c r="J585" s="91"/>
      <c r="L585" s="62"/>
      <c r="N585" s="66"/>
    </row>
    <row r="586" spans="1:31" s="72" customFormat="1" ht="15.75" customHeight="1">
      <c r="A586" s="171"/>
      <c r="B586" s="67" t="s">
        <v>1507</v>
      </c>
      <c r="C586" s="68" t="s">
        <v>2108</v>
      </c>
      <c r="D586" s="65">
        <f>+'Alimentazione CE Costi'!H893</f>
        <v>0</v>
      </c>
      <c r="E586" s="65" t="e">
        <f>+'Alimentazione CE Costi'!#REF!</f>
        <v>#REF!</v>
      </c>
      <c r="F586" s="65">
        <f>+'Alimentazione CE Costi'!I893</f>
        <v>0</v>
      </c>
      <c r="G586" s="65" t="e">
        <f>+'Alimentazione CE Costi'!#REF!</f>
        <v>#REF!</v>
      </c>
      <c r="H586" s="54"/>
      <c r="I586" s="90"/>
      <c r="J586" s="90"/>
      <c r="L586" s="62"/>
      <c r="N586" s="66"/>
    </row>
    <row r="587" spans="1:31" s="55" customFormat="1" ht="15.75" customHeight="1">
      <c r="A587" s="173"/>
      <c r="B587" s="63" t="s">
        <v>1509</v>
      </c>
      <c r="C587" s="64" t="s">
        <v>2109</v>
      </c>
      <c r="D587" s="65">
        <f>+'Alimentazione CE Costi'!H894</f>
        <v>0</v>
      </c>
      <c r="E587" s="65" t="e">
        <f>+'Alimentazione CE Costi'!#REF!</f>
        <v>#REF!</v>
      </c>
      <c r="F587" s="65">
        <f>+'Alimentazione CE Costi'!I894</f>
        <v>0</v>
      </c>
      <c r="G587" s="65" t="e">
        <f>+'Alimentazione CE Costi'!#REF!</f>
        <v>#REF!</v>
      </c>
      <c r="H587" s="54"/>
      <c r="I587" s="92"/>
      <c r="J587" s="92"/>
      <c r="L587" s="62"/>
      <c r="N587" s="66"/>
    </row>
    <row r="588" spans="1:31" s="55" customFormat="1" ht="15.75" customHeight="1">
      <c r="A588" s="173"/>
      <c r="B588" s="114" t="s">
        <v>2110</v>
      </c>
      <c r="C588" s="115" t="s">
        <v>2111</v>
      </c>
      <c r="D588" s="116">
        <f>+D579+D584+D587</f>
        <v>2707671</v>
      </c>
      <c r="E588" s="116" t="e">
        <f t="shared" ref="E588:F588" si="98">+E579+E584+E587</f>
        <v>#REF!</v>
      </c>
      <c r="F588" s="116">
        <f t="shared" si="98"/>
        <v>2572830</v>
      </c>
      <c r="G588" s="116" t="e">
        <f>+G579+G584+G587</f>
        <v>#REF!</v>
      </c>
      <c r="H588" s="54"/>
      <c r="I588" s="93"/>
      <c r="J588" s="93"/>
      <c r="L588" s="62"/>
      <c r="N588" s="66"/>
    </row>
    <row r="589" spans="1:31" s="55" customFormat="1" ht="15.75" customHeight="1" thickBot="1">
      <c r="A589" s="182"/>
      <c r="B589" s="142" t="s">
        <v>2112</v>
      </c>
      <c r="C589" s="143" t="s">
        <v>2113</v>
      </c>
      <c r="D589" s="144">
        <f>+D577-D588</f>
        <v>106863</v>
      </c>
      <c r="E589" s="144" t="e">
        <f t="shared" ref="E589" si="99">+E577-E588</f>
        <v>#REF!</v>
      </c>
      <c r="F589" s="144">
        <f>+F577-F588</f>
        <v>114001</v>
      </c>
      <c r="G589" s="144" t="e">
        <f>+G577-G588</f>
        <v>#REF!</v>
      </c>
      <c r="H589" s="54"/>
      <c r="I589" s="93"/>
      <c r="J589" s="93"/>
      <c r="L589" s="62"/>
      <c r="N589" s="66"/>
    </row>
    <row r="590" spans="1:31" s="27" customFormat="1">
      <c r="A590" s="88"/>
      <c r="B590" s="94"/>
      <c r="C590" s="95"/>
      <c r="D590" s="96"/>
      <c r="E590" s="96"/>
      <c r="F590" s="96"/>
      <c r="G590" s="96"/>
      <c r="H590" s="88"/>
      <c r="I590" s="93"/>
      <c r="J590" s="93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97"/>
    </row>
    <row r="591" spans="1:31" s="27" customFormat="1">
      <c r="A591" s="88"/>
      <c r="B591" s="395" t="s">
        <v>2164</v>
      </c>
      <c r="C591" s="95"/>
      <c r="D591" s="96"/>
      <c r="E591" s="96"/>
      <c r="F591" s="96"/>
      <c r="G591" s="96"/>
      <c r="H591" s="88"/>
      <c r="I591" s="93"/>
      <c r="J591" s="93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97"/>
    </row>
    <row r="592" spans="1:31" s="27" customFormat="1">
      <c r="A592" s="98"/>
      <c r="B592" s="26"/>
      <c r="C592" s="99"/>
      <c r="D592" s="100"/>
      <c r="E592" s="100"/>
      <c r="F592" s="100"/>
      <c r="G592" s="100"/>
      <c r="H592" s="89"/>
      <c r="I592" s="93"/>
      <c r="J592" s="93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101"/>
    </row>
    <row r="593" spans="1:33" s="401" customFormat="1" ht="28.5" customHeight="1">
      <c r="A593" s="400"/>
      <c r="C593" s="402" t="s">
        <v>2169</v>
      </c>
      <c r="D593" s="1055" t="s">
        <v>2165</v>
      </c>
      <c r="E593" s="1055"/>
      <c r="F593" s="1055"/>
      <c r="G593" s="406"/>
      <c r="H593" s="406"/>
      <c r="I593" s="406"/>
      <c r="J593" s="406"/>
      <c r="K593" s="406"/>
      <c r="L593" s="406"/>
      <c r="M593" s="406"/>
      <c r="N593" s="406"/>
      <c r="O593" s="406"/>
      <c r="P593" s="406"/>
      <c r="Q593" s="406"/>
      <c r="R593" s="406"/>
      <c r="S593" s="406"/>
      <c r="T593" s="406"/>
      <c r="U593" s="406"/>
      <c r="V593" s="406"/>
      <c r="W593" s="398"/>
      <c r="X593" s="398"/>
      <c r="Y593" s="398"/>
      <c r="Z593" s="398"/>
      <c r="AA593" s="398"/>
      <c r="AB593" s="41"/>
    </row>
    <row r="594" spans="1:33" s="396" customFormat="1" ht="21.75" customHeight="1">
      <c r="A594" s="88"/>
      <c r="B594" s="397"/>
      <c r="C594" s="403"/>
      <c r="D594" s="406"/>
      <c r="E594" s="406"/>
      <c r="F594" s="406"/>
      <c r="G594" s="406"/>
      <c r="W594" s="404"/>
      <c r="X594" s="404"/>
      <c r="Y594" s="404"/>
      <c r="Z594" s="404"/>
      <c r="AA594" s="404"/>
      <c r="AB594" s="405"/>
    </row>
    <row r="595" spans="1:33" s="396" customFormat="1" ht="15">
      <c r="A595" s="88"/>
      <c r="C595" s="397" t="s">
        <v>2166</v>
      </c>
      <c r="D595" s="397"/>
      <c r="E595" s="403" t="s">
        <v>2170</v>
      </c>
      <c r="F595" s="406"/>
      <c r="G595" s="406"/>
      <c r="H595" s="398"/>
      <c r="I595" s="398"/>
      <c r="J595" s="398"/>
      <c r="K595" s="398"/>
      <c r="L595" s="398"/>
      <c r="M595" s="398"/>
      <c r="N595" s="398"/>
      <c r="W595" s="398"/>
      <c r="X595" s="398"/>
      <c r="Y595" s="398"/>
      <c r="Z595" s="398"/>
      <c r="AA595" s="398"/>
      <c r="AB595" s="32"/>
    </row>
    <row r="596" spans="1:33" s="396" customFormat="1">
      <c r="A596" s="88"/>
      <c r="B596" s="403"/>
      <c r="C596" s="403"/>
      <c r="D596" s="102"/>
      <c r="E596" s="404"/>
      <c r="G596" s="93"/>
      <c r="H596" s="93"/>
      <c r="I596" s="404"/>
      <c r="J596" s="404"/>
      <c r="K596" s="404"/>
      <c r="L596" s="404"/>
      <c r="M596" s="404"/>
      <c r="N596" s="404"/>
      <c r="O596" s="404"/>
      <c r="P596" s="404"/>
      <c r="Q596" s="404"/>
      <c r="R596" s="404"/>
      <c r="S596" s="404"/>
      <c r="T596" s="404"/>
      <c r="U596" s="404"/>
      <c r="V596" s="404"/>
      <c r="W596" s="404"/>
      <c r="X596" s="404"/>
      <c r="Y596" s="404"/>
      <c r="Z596" s="404"/>
      <c r="AA596" s="404"/>
      <c r="AB596" s="404"/>
      <c r="AC596" s="405"/>
    </row>
    <row r="597" spans="1:33" s="396" customFormat="1">
      <c r="A597" s="88"/>
      <c r="B597" s="403"/>
      <c r="D597" s="102"/>
      <c r="E597" s="404"/>
      <c r="F597" s="404"/>
      <c r="G597" s="93"/>
      <c r="H597" s="93"/>
      <c r="I597" s="404"/>
      <c r="J597" s="404"/>
      <c r="K597" s="404"/>
      <c r="L597" s="404"/>
      <c r="M597" s="404"/>
      <c r="N597" s="404"/>
      <c r="O597" s="404"/>
      <c r="P597" s="404"/>
      <c r="Q597" s="404"/>
      <c r="R597" s="404"/>
      <c r="S597" s="404"/>
      <c r="T597" s="404"/>
      <c r="U597" s="404"/>
      <c r="V597" s="404"/>
      <c r="W597" s="404"/>
      <c r="X597" s="404"/>
      <c r="Y597" s="404"/>
      <c r="Z597" s="404"/>
      <c r="AA597" s="404"/>
      <c r="AB597" s="404"/>
      <c r="AC597" s="405"/>
    </row>
    <row r="598" spans="1:33" s="396" customFormat="1">
      <c r="A598" s="88"/>
      <c r="B598" s="403"/>
      <c r="D598" s="102"/>
      <c r="E598" s="404"/>
      <c r="F598" s="404"/>
      <c r="G598" s="93"/>
      <c r="H598" s="93"/>
      <c r="I598" s="404"/>
      <c r="J598" s="404"/>
      <c r="K598" s="404"/>
      <c r="L598" s="404"/>
      <c r="M598" s="404"/>
      <c r="N598" s="404"/>
      <c r="O598" s="404"/>
      <c r="P598" s="404"/>
      <c r="Q598" s="404"/>
      <c r="R598" s="404"/>
      <c r="S598" s="404"/>
      <c r="T598" s="404"/>
      <c r="U598" s="404"/>
      <c r="V598" s="404"/>
      <c r="W598" s="404"/>
      <c r="X598" s="404"/>
      <c r="Y598" s="404"/>
      <c r="Z598" s="404"/>
      <c r="AA598" s="404"/>
      <c r="AB598" s="404"/>
      <c r="AC598" s="405"/>
    </row>
    <row r="599" spans="1:33" s="396" customFormat="1">
      <c r="A599" s="88"/>
      <c r="B599" s="403"/>
      <c r="D599" s="102"/>
      <c r="E599" s="404"/>
      <c r="F599" s="404"/>
      <c r="G599" s="93"/>
      <c r="H599" s="93"/>
      <c r="I599" s="404"/>
      <c r="J599" s="404"/>
      <c r="K599" s="404"/>
      <c r="L599" s="404"/>
      <c r="M599" s="404"/>
      <c r="N599" s="404"/>
      <c r="O599" s="404"/>
      <c r="P599" s="404"/>
      <c r="Q599" s="404"/>
      <c r="R599" s="404"/>
      <c r="S599" s="404"/>
      <c r="T599" s="404"/>
      <c r="U599" s="404"/>
      <c r="V599" s="404"/>
      <c r="W599" s="404"/>
      <c r="X599" s="404"/>
      <c r="Y599" s="404"/>
      <c r="Z599" s="404"/>
      <c r="AA599" s="404"/>
      <c r="AB599" s="404"/>
      <c r="AC599" s="405"/>
    </row>
    <row r="600" spans="1:33" s="396" customFormat="1">
      <c r="A600" s="88"/>
      <c r="B600" s="403"/>
      <c r="D600" s="102"/>
      <c r="E600" s="404"/>
      <c r="F600" s="404"/>
      <c r="G600" s="93"/>
      <c r="H600" s="93"/>
      <c r="I600" s="404"/>
      <c r="J600" s="404"/>
      <c r="K600" s="404"/>
      <c r="L600" s="404"/>
      <c r="M600" s="404"/>
      <c r="N600" s="404"/>
      <c r="O600" s="404"/>
      <c r="P600" s="404"/>
      <c r="Q600" s="404"/>
      <c r="R600" s="404"/>
      <c r="S600" s="404"/>
      <c r="T600" s="404"/>
      <c r="U600" s="404"/>
      <c r="V600" s="404"/>
      <c r="W600" s="404"/>
      <c r="X600" s="404"/>
      <c r="Y600" s="404"/>
      <c r="Z600" s="404"/>
      <c r="AA600" s="404"/>
      <c r="AB600" s="404"/>
      <c r="AC600" s="405"/>
    </row>
    <row r="601" spans="1:33" s="396" customFormat="1">
      <c r="A601" s="88"/>
      <c r="B601" s="403"/>
      <c r="C601" s="397"/>
      <c r="D601" s="102"/>
      <c r="E601" s="404"/>
      <c r="F601" s="404"/>
      <c r="G601" s="93"/>
      <c r="H601" s="93"/>
      <c r="I601" s="404"/>
      <c r="J601" s="404"/>
      <c r="K601" s="404"/>
      <c r="L601" s="404"/>
      <c r="M601" s="404"/>
      <c r="N601" s="404"/>
      <c r="O601" s="404"/>
      <c r="P601" s="404"/>
      <c r="Q601" s="404"/>
      <c r="R601" s="404"/>
      <c r="S601" s="404"/>
      <c r="T601" s="404"/>
      <c r="U601" s="404"/>
      <c r="V601" s="404"/>
      <c r="W601" s="404"/>
      <c r="X601" s="404"/>
      <c r="Y601" s="404"/>
      <c r="Z601" s="404"/>
      <c r="AA601" s="404"/>
      <c r="AB601" s="404"/>
      <c r="AC601" s="405"/>
    </row>
    <row r="602" spans="1:33" s="396" customFormat="1">
      <c r="A602" s="88"/>
      <c r="B602" s="403"/>
      <c r="C602" s="403"/>
      <c r="D602" s="102"/>
      <c r="E602" s="404"/>
      <c r="F602" s="404"/>
      <c r="G602" s="93"/>
      <c r="H602" s="93"/>
      <c r="I602" s="404"/>
      <c r="J602" s="404"/>
      <c r="K602" s="404"/>
      <c r="L602" s="404"/>
      <c r="M602" s="404"/>
      <c r="N602" s="404"/>
      <c r="O602" s="404"/>
      <c r="P602" s="404"/>
      <c r="Q602" s="404"/>
      <c r="R602" s="404"/>
      <c r="S602" s="404"/>
      <c r="T602" s="404"/>
      <c r="U602" s="404"/>
      <c r="V602" s="404"/>
      <c r="W602" s="404"/>
      <c r="X602" s="404"/>
      <c r="Y602" s="404"/>
      <c r="Z602" s="404"/>
      <c r="AA602" s="404"/>
      <c r="AB602" s="404"/>
      <c r="AC602" s="405"/>
    </row>
    <row r="603" spans="1:33" s="396" customFormat="1" ht="25.5">
      <c r="B603" s="398"/>
      <c r="C603" s="399" t="s">
        <v>2167</v>
      </c>
      <c r="D603" s="398"/>
      <c r="E603" s="404"/>
      <c r="F603" s="404"/>
      <c r="G603" s="93"/>
      <c r="H603" s="93"/>
      <c r="I603" s="404"/>
      <c r="J603" s="404"/>
      <c r="K603" s="404"/>
      <c r="L603" s="404"/>
      <c r="M603" s="404"/>
      <c r="N603" s="404"/>
      <c r="O603" s="404"/>
      <c r="P603" s="404"/>
      <c r="Q603" s="404"/>
      <c r="R603" s="404"/>
      <c r="S603" s="404"/>
      <c r="T603" s="404"/>
      <c r="U603" s="404"/>
      <c r="V603" s="404"/>
      <c r="W603" s="404"/>
      <c r="X603" s="404"/>
      <c r="Y603" s="404"/>
      <c r="Z603" s="404"/>
      <c r="AA603" s="404"/>
      <c r="AB603" s="404"/>
      <c r="AC603" s="405"/>
    </row>
    <row r="604" spans="1:33" s="396" customFormat="1" ht="15">
      <c r="B604" s="404"/>
      <c r="C604" s="404"/>
      <c r="D604" s="404"/>
      <c r="E604" s="404"/>
      <c r="F604" s="404"/>
      <c r="G604" s="93"/>
      <c r="H604" s="93"/>
      <c r="I604" s="404"/>
      <c r="J604" s="404"/>
      <c r="K604" s="404"/>
      <c r="L604" s="404"/>
      <c r="M604" s="404"/>
      <c r="N604" s="404"/>
      <c r="O604" s="404"/>
      <c r="P604" s="404"/>
      <c r="Q604" s="404"/>
      <c r="R604" s="404"/>
      <c r="S604" s="404"/>
      <c r="T604" s="404"/>
      <c r="U604" s="404"/>
      <c r="V604" s="404"/>
      <c r="W604" s="404"/>
      <c r="X604" s="404"/>
      <c r="Y604" s="404"/>
      <c r="Z604" s="404"/>
      <c r="AA604" s="404"/>
      <c r="AB604" s="404"/>
      <c r="AC604" s="405"/>
    </row>
    <row r="605" spans="1:33" s="396" customFormat="1" ht="15">
      <c r="C605" s="398" t="s">
        <v>2168</v>
      </c>
      <c r="D605" s="398"/>
      <c r="E605" s="404"/>
      <c r="F605" s="404"/>
      <c r="G605" s="93"/>
      <c r="H605" s="93"/>
      <c r="I605" s="404"/>
      <c r="J605" s="404"/>
      <c r="K605" s="404"/>
      <c r="L605" s="404"/>
      <c r="M605" s="404"/>
      <c r="N605" s="404"/>
      <c r="O605" s="404"/>
      <c r="P605" s="404"/>
      <c r="Q605" s="404"/>
      <c r="R605" s="404"/>
      <c r="S605" s="404"/>
      <c r="T605" s="404"/>
      <c r="U605" s="404"/>
      <c r="V605" s="404"/>
      <c r="W605" s="404"/>
      <c r="X605" s="404"/>
      <c r="Y605" s="404"/>
      <c r="Z605" s="404"/>
      <c r="AA605" s="404"/>
      <c r="AB605" s="404"/>
      <c r="AC605" s="405"/>
    </row>
    <row r="606" spans="1:33" s="396" customFormat="1" ht="15">
      <c r="D606" s="398"/>
      <c r="E606" s="398"/>
      <c r="J606" s="398"/>
      <c r="K606" s="398"/>
      <c r="L606" s="398"/>
      <c r="M606" s="398"/>
      <c r="N606" s="398"/>
      <c r="Y606" s="398"/>
      <c r="Z606" s="398"/>
      <c r="AA606" s="398"/>
      <c r="AB606" s="398"/>
      <c r="AC606" s="32"/>
    </row>
    <row r="607" spans="1:33" s="396" customFormat="1" ht="15">
      <c r="D607" s="404"/>
      <c r="E607" s="404"/>
      <c r="F607" s="404"/>
      <c r="G607" s="404"/>
      <c r="H607" s="404"/>
      <c r="I607" s="404"/>
      <c r="J607" s="404"/>
      <c r="K607" s="404"/>
      <c r="L607" s="404"/>
      <c r="M607" s="404"/>
      <c r="N607" s="404"/>
      <c r="Y607" s="404"/>
      <c r="Z607" s="404"/>
      <c r="AA607" s="404"/>
      <c r="AB607" s="404"/>
      <c r="AC607" s="405"/>
    </row>
    <row r="608" spans="1:33">
      <c r="H608" s="93"/>
      <c r="Y608" s="104"/>
      <c r="Z608" s="104"/>
      <c r="AA608" s="104"/>
      <c r="AB608" s="104"/>
      <c r="AC608" s="104"/>
      <c r="AE608" s="32"/>
      <c r="AF608" s="103"/>
      <c r="AG608" s="29"/>
    </row>
    <row r="609" spans="8:33">
      <c r="H609" s="93"/>
      <c r="Y609" s="104"/>
      <c r="Z609" s="104"/>
      <c r="AA609" s="104"/>
      <c r="AB609" s="104"/>
      <c r="AC609" s="104"/>
      <c r="AE609" s="32"/>
      <c r="AF609" s="103"/>
      <c r="AG609" s="29"/>
    </row>
    <row r="610" spans="8:33">
      <c r="H610" s="93"/>
      <c r="Y610" s="104"/>
      <c r="Z610" s="104"/>
      <c r="AA610" s="104"/>
      <c r="AB610" s="104"/>
      <c r="AC610" s="104"/>
      <c r="AE610" s="32"/>
      <c r="AF610" s="103"/>
      <c r="AG610" s="29"/>
    </row>
    <row r="611" spans="8:33">
      <c r="H611" s="93"/>
      <c r="Y611" s="104"/>
      <c r="Z611" s="104"/>
      <c r="AA611" s="104"/>
      <c r="AB611" s="104"/>
      <c r="AC611" s="104"/>
      <c r="AE611" s="32"/>
      <c r="AF611" s="103"/>
      <c r="AG611" s="29"/>
    </row>
    <row r="612" spans="8:33">
      <c r="H612" s="93"/>
      <c r="Y612" s="104"/>
      <c r="Z612" s="104"/>
      <c r="AA612" s="104"/>
      <c r="AB612" s="104"/>
      <c r="AC612" s="104"/>
      <c r="AE612" s="32"/>
      <c r="AF612" s="103"/>
      <c r="AG612" s="29"/>
    </row>
    <row r="613" spans="8:33">
      <c r="H613" s="93"/>
      <c r="Y613" s="104"/>
      <c r="Z613" s="104"/>
      <c r="AA613" s="104"/>
      <c r="AB613" s="104"/>
      <c r="AC613" s="104"/>
      <c r="AE613" s="32"/>
      <c r="AF613" s="103"/>
      <c r="AG613" s="29"/>
    </row>
    <row r="614" spans="8:33">
      <c r="H614" s="93"/>
      <c r="Y614" s="104"/>
      <c r="Z614" s="104"/>
      <c r="AA614" s="104"/>
      <c r="AB614" s="104"/>
      <c r="AC614" s="104"/>
      <c r="AE614" s="32"/>
      <c r="AF614" s="103"/>
      <c r="AG614" s="29"/>
    </row>
    <row r="615" spans="8:33">
      <c r="H615" s="93"/>
      <c r="Y615" s="104"/>
      <c r="Z615" s="104"/>
      <c r="AA615" s="104"/>
      <c r="AB615" s="104"/>
      <c r="AC615" s="104"/>
      <c r="AE615" s="32"/>
      <c r="AF615" s="103"/>
      <c r="AG615" s="29"/>
    </row>
    <row r="616" spans="8:33">
      <c r="H616" s="93"/>
      <c r="Y616" s="104"/>
      <c r="Z616" s="104"/>
      <c r="AA616" s="104"/>
      <c r="AB616" s="104"/>
      <c r="AC616" s="104"/>
      <c r="AE616" s="32"/>
      <c r="AF616" s="103"/>
      <c r="AG616" s="29"/>
    </row>
    <row r="617" spans="8:33">
      <c r="H617" s="93"/>
      <c r="Y617" s="104"/>
      <c r="Z617" s="104"/>
      <c r="AA617" s="104"/>
      <c r="AB617" s="104"/>
      <c r="AC617" s="104"/>
      <c r="AE617" s="32"/>
      <c r="AF617" s="103"/>
      <c r="AG617" s="29"/>
    </row>
    <row r="618" spans="8:33">
      <c r="H618" s="93"/>
      <c r="Y618" s="104"/>
      <c r="Z618" s="104"/>
      <c r="AA618" s="104"/>
      <c r="AB618" s="104"/>
      <c r="AC618" s="104"/>
      <c r="AE618" s="32"/>
      <c r="AF618" s="103"/>
      <c r="AG618" s="29"/>
    </row>
    <row r="619" spans="8:33">
      <c r="H619" s="93"/>
      <c r="Y619" s="104"/>
      <c r="Z619" s="104"/>
      <c r="AA619" s="104"/>
      <c r="AB619" s="104"/>
      <c r="AC619" s="104"/>
      <c r="AE619" s="32"/>
      <c r="AF619" s="103"/>
      <c r="AG619" s="29"/>
    </row>
    <row r="620" spans="8:33">
      <c r="H620" s="93"/>
      <c r="Y620" s="104"/>
      <c r="Z620" s="104"/>
      <c r="AA620" s="104"/>
      <c r="AB620" s="104"/>
      <c r="AC620" s="104"/>
      <c r="AE620" s="32"/>
      <c r="AF620" s="103"/>
      <c r="AG620" s="29"/>
    </row>
    <row r="621" spans="8:33">
      <c r="H621" s="93"/>
      <c r="Y621" s="104"/>
      <c r="Z621" s="104"/>
      <c r="AA621" s="104"/>
      <c r="AB621" s="104"/>
      <c r="AC621" s="104"/>
      <c r="AE621" s="32"/>
      <c r="AF621" s="103"/>
      <c r="AG621" s="29"/>
    </row>
    <row r="622" spans="8:33">
      <c r="H622" s="93"/>
      <c r="Y622" s="104"/>
      <c r="Z622" s="104"/>
      <c r="AA622" s="104"/>
      <c r="AB622" s="104"/>
      <c r="AC622" s="104"/>
      <c r="AE622" s="32"/>
      <c r="AF622" s="103"/>
      <c r="AG622" s="29"/>
    </row>
    <row r="623" spans="8:33">
      <c r="H623" s="93"/>
      <c r="Y623" s="104"/>
      <c r="Z623" s="104"/>
      <c r="AA623" s="104"/>
      <c r="AB623" s="104"/>
      <c r="AC623" s="104"/>
      <c r="AE623" s="32"/>
      <c r="AF623" s="103"/>
      <c r="AG623" s="29"/>
    </row>
    <row r="624" spans="8:33">
      <c r="H624" s="93"/>
      <c r="Y624" s="104"/>
      <c r="Z624" s="104"/>
      <c r="AA624" s="104"/>
      <c r="AB624" s="104"/>
      <c r="AC624" s="104"/>
      <c r="AE624" s="32"/>
      <c r="AF624" s="103"/>
      <c r="AG624" s="29"/>
    </row>
    <row r="625" spans="8:33">
      <c r="H625" s="93"/>
      <c r="Y625" s="104"/>
      <c r="Z625" s="104"/>
      <c r="AA625" s="104"/>
      <c r="AB625" s="104"/>
      <c r="AC625" s="104"/>
      <c r="AE625" s="32"/>
      <c r="AF625" s="103"/>
      <c r="AG625" s="29"/>
    </row>
    <row r="626" spans="8:33">
      <c r="H626" s="93"/>
      <c r="Y626" s="104"/>
      <c r="Z626" s="104"/>
      <c r="AA626" s="104"/>
      <c r="AB626" s="104"/>
      <c r="AC626" s="104"/>
      <c r="AE626" s="32"/>
      <c r="AF626" s="103"/>
      <c r="AG626" s="29"/>
    </row>
    <row r="627" spans="8:33">
      <c r="H627" s="93"/>
      <c r="Y627" s="104"/>
      <c r="Z627" s="104"/>
      <c r="AA627" s="104"/>
      <c r="AB627" s="104"/>
      <c r="AC627" s="104"/>
      <c r="AE627" s="32"/>
      <c r="AF627" s="103"/>
      <c r="AG627" s="29"/>
    </row>
    <row r="628" spans="8:33">
      <c r="H628" s="93"/>
      <c r="Y628" s="104"/>
      <c r="Z628" s="104"/>
      <c r="AA628" s="104"/>
      <c r="AB628" s="104"/>
      <c r="AC628" s="104"/>
      <c r="AE628" s="32"/>
      <c r="AF628" s="103"/>
      <c r="AG628" s="29"/>
    </row>
    <row r="629" spans="8:33">
      <c r="H629" s="93"/>
      <c r="Y629" s="104"/>
      <c r="Z629" s="104"/>
      <c r="AA629" s="104"/>
      <c r="AB629" s="104"/>
      <c r="AC629" s="104"/>
      <c r="AE629" s="32"/>
      <c r="AF629" s="103"/>
      <c r="AG629" s="29"/>
    </row>
    <row r="630" spans="8:33">
      <c r="H630" s="93"/>
      <c r="Y630" s="104"/>
      <c r="Z630" s="104"/>
      <c r="AA630" s="104"/>
      <c r="AB630" s="104"/>
      <c r="AC630" s="104"/>
      <c r="AE630" s="32"/>
      <c r="AF630" s="103"/>
      <c r="AG630" s="29"/>
    </row>
    <row r="631" spans="8:33">
      <c r="H631" s="93"/>
      <c r="Y631" s="104"/>
      <c r="Z631" s="104"/>
      <c r="AA631" s="104"/>
      <c r="AB631" s="104"/>
      <c r="AC631" s="104"/>
      <c r="AE631" s="32"/>
      <c r="AF631" s="103"/>
      <c r="AG631" s="29"/>
    </row>
    <row r="632" spans="8:33">
      <c r="H632" s="93"/>
      <c r="Y632" s="104"/>
      <c r="Z632" s="104"/>
      <c r="AA632" s="104"/>
      <c r="AB632" s="104"/>
      <c r="AC632" s="104"/>
      <c r="AE632" s="32"/>
      <c r="AF632" s="103"/>
      <c r="AG632" s="29"/>
    </row>
    <row r="633" spans="8:33">
      <c r="H633" s="93"/>
      <c r="Y633" s="104"/>
      <c r="Z633" s="104"/>
      <c r="AA633" s="104"/>
      <c r="AB633" s="104"/>
      <c r="AC633" s="104"/>
      <c r="AE633" s="32"/>
      <c r="AF633" s="103"/>
      <c r="AG633" s="29"/>
    </row>
    <row r="634" spans="8:33">
      <c r="H634" s="93"/>
      <c r="Y634" s="104"/>
      <c r="Z634" s="104"/>
      <c r="AA634" s="104"/>
      <c r="AB634" s="104"/>
      <c r="AC634" s="104"/>
      <c r="AE634" s="32"/>
      <c r="AF634" s="103"/>
      <c r="AG634" s="29"/>
    </row>
    <row r="635" spans="8:33">
      <c r="H635" s="93"/>
      <c r="Y635" s="104"/>
      <c r="Z635" s="104"/>
      <c r="AA635" s="104"/>
      <c r="AB635" s="104"/>
      <c r="AC635" s="104"/>
      <c r="AE635" s="32"/>
      <c r="AF635" s="103"/>
      <c r="AG635" s="29"/>
    </row>
    <row r="636" spans="8:33">
      <c r="H636" s="93"/>
      <c r="Y636" s="104"/>
      <c r="Z636" s="104"/>
      <c r="AA636" s="104"/>
      <c r="AB636" s="104"/>
      <c r="AC636" s="104"/>
      <c r="AE636" s="32"/>
      <c r="AF636" s="103"/>
      <c r="AG636" s="29"/>
    </row>
    <row r="637" spans="8:33">
      <c r="H637" s="93"/>
      <c r="Y637" s="104"/>
      <c r="Z637" s="104"/>
      <c r="AA637" s="104"/>
      <c r="AB637" s="104"/>
      <c r="AC637" s="104"/>
      <c r="AE637" s="32"/>
      <c r="AF637" s="103"/>
      <c r="AG637" s="29"/>
    </row>
    <row r="638" spans="8:33">
      <c r="H638" s="93"/>
      <c r="Y638" s="104"/>
      <c r="Z638" s="104"/>
      <c r="AA638" s="104"/>
      <c r="AB638" s="104"/>
      <c r="AC638" s="104"/>
      <c r="AE638" s="32"/>
      <c r="AF638" s="103"/>
      <c r="AG638" s="29"/>
    </row>
    <row r="639" spans="8:33">
      <c r="H639" s="93"/>
      <c r="Y639" s="104"/>
      <c r="Z639" s="104"/>
      <c r="AA639" s="104"/>
      <c r="AB639" s="104"/>
      <c r="AC639" s="104"/>
      <c r="AE639" s="32"/>
      <c r="AF639" s="103"/>
      <c r="AG639" s="29"/>
    </row>
    <row r="640" spans="8:33">
      <c r="H640" s="93"/>
      <c r="Y640" s="104"/>
      <c r="Z640" s="104"/>
      <c r="AA640" s="104"/>
      <c r="AB640" s="104"/>
      <c r="AC640" s="104"/>
      <c r="AE640" s="32"/>
      <c r="AF640" s="103"/>
      <c r="AG640" s="29"/>
    </row>
    <row r="641" spans="26:30">
      <c r="Z641" s="104"/>
      <c r="AA641" s="104"/>
      <c r="AB641" s="104"/>
      <c r="AC641" s="104"/>
      <c r="AD641" s="104"/>
    </row>
    <row r="642" spans="26:30">
      <c r="Z642" s="104"/>
      <c r="AA642" s="104"/>
      <c r="AB642" s="104"/>
      <c r="AC642" s="104"/>
      <c r="AD642" s="104"/>
    </row>
    <row r="643" spans="26:30">
      <c r="Z643" s="104"/>
      <c r="AA643" s="104"/>
      <c r="AB643" s="104"/>
      <c r="AC643" s="104"/>
      <c r="AD643" s="104"/>
    </row>
    <row r="644" spans="26:30">
      <c r="Z644" s="104"/>
      <c r="AA644" s="104"/>
      <c r="AB644" s="104"/>
      <c r="AC644" s="104"/>
      <c r="AD644" s="104"/>
    </row>
    <row r="645" spans="26:30">
      <c r="Z645" s="104"/>
      <c r="AA645" s="104"/>
      <c r="AB645" s="104"/>
      <c r="AC645" s="104"/>
      <c r="AD645" s="104"/>
    </row>
    <row r="646" spans="26:30">
      <c r="Z646" s="104"/>
      <c r="AA646" s="104"/>
      <c r="AB646" s="104"/>
      <c r="AC646" s="104"/>
      <c r="AD646" s="104"/>
    </row>
    <row r="647" spans="26:30">
      <c r="Z647" s="104"/>
      <c r="AA647" s="104"/>
      <c r="AB647" s="104"/>
      <c r="AC647" s="104"/>
      <c r="AD647" s="104"/>
    </row>
    <row r="648" spans="26:30">
      <c r="Z648" s="104"/>
      <c r="AA648" s="104"/>
      <c r="AB648" s="104"/>
      <c r="AC648" s="104"/>
      <c r="AD648" s="104"/>
    </row>
    <row r="649" spans="26:30">
      <c r="Z649" s="104"/>
      <c r="AA649" s="104"/>
      <c r="AB649" s="104"/>
      <c r="AC649" s="104"/>
      <c r="AD649" s="104"/>
    </row>
    <row r="650" spans="26:30">
      <c r="Z650" s="104"/>
      <c r="AA650" s="104"/>
      <c r="AB650" s="104"/>
      <c r="AC650" s="104"/>
      <c r="AD650" s="104"/>
    </row>
    <row r="651" spans="26:30">
      <c r="Z651" s="104"/>
      <c r="AA651" s="104"/>
      <c r="AB651" s="104"/>
      <c r="AC651" s="104"/>
      <c r="AD651" s="104"/>
    </row>
  </sheetData>
  <mergeCells count="3">
    <mergeCell ref="D593:F593"/>
    <mergeCell ref="A8:I8"/>
    <mergeCell ref="A18:AB18"/>
  </mergeCells>
  <pageMargins left="0.59055118110236227" right="0.39370078740157483" top="0.39370078740157483" bottom="0.51181102362204722" header="0" footer="0.15748031496062992"/>
  <pageSetup paperSize="9" scale="37" fitToHeight="0" orientation="portrait" r:id="rId1"/>
  <headerFooter alignWithMargins="0">
    <oddFooter>&amp;R&amp;P / &amp;N</oddFooter>
  </headerFooter>
  <colBreaks count="1" manualBreakCount="1">
    <brk id="31" max="605" man="1"/>
  </colBreaks>
  <ignoredErrors>
    <ignoredError sqref="F415:F428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X593"/>
  <sheetViews>
    <sheetView showGridLines="0" view="pageBreakPreview" zoomScaleNormal="100" zoomScaleSheetLayoutView="100" workbookViewId="0">
      <pane ySplit="2" topLeftCell="A21" activePane="bottomLeft" state="frozen"/>
      <selection pane="bottomLeft" activeCell="I25" sqref="I25"/>
    </sheetView>
  </sheetViews>
  <sheetFormatPr defaultColWidth="17.85546875" defaultRowHeight="12.75"/>
  <cols>
    <col min="1" max="5" width="4" style="276" bestFit="1" customWidth="1"/>
    <col min="6" max="6" width="3" style="276" bestFit="1" customWidth="1"/>
    <col min="7" max="7" width="35.28515625" style="289" customWidth="1"/>
    <col min="8" max="8" width="14.28515625" style="288" customWidth="1"/>
    <col min="9" max="9" width="13.5703125" style="288" bestFit="1" customWidth="1"/>
    <col min="10" max="10" width="14.85546875" style="276" customWidth="1"/>
    <col min="11" max="165" width="10.28515625" style="214" customWidth="1"/>
    <col min="166" max="174" width="9.140625" style="214" customWidth="1"/>
    <col min="175" max="175" width="1" style="214" customWidth="1"/>
    <col min="176" max="179" width="3.28515625" style="214" customWidth="1"/>
    <col min="180" max="180" width="1.85546875" style="214" customWidth="1"/>
    <col min="181" max="16384" width="17.85546875" style="214"/>
  </cols>
  <sheetData>
    <row r="1" spans="1:10" s="184" customFormat="1" ht="13.5" customHeight="1" thickBot="1">
      <c r="A1" s="1056" t="s">
        <v>120</v>
      </c>
      <c r="B1" s="1057"/>
      <c r="C1" s="1057"/>
      <c r="D1" s="1057"/>
      <c r="E1" s="1057"/>
      <c r="F1" s="1058"/>
      <c r="G1" s="1059" t="s">
        <v>121</v>
      </c>
      <c r="H1" s="1061" t="s">
        <v>2162</v>
      </c>
      <c r="I1" s="1061" t="s">
        <v>2163</v>
      </c>
      <c r="J1" s="1059" t="s">
        <v>122</v>
      </c>
    </row>
    <row r="2" spans="1:10" ht="13.5" thickBot="1">
      <c r="A2" s="286" t="s">
        <v>123</v>
      </c>
      <c r="B2" s="286" t="s">
        <v>124</v>
      </c>
      <c r="C2" s="286" t="s">
        <v>125</v>
      </c>
      <c r="D2" s="286" t="s">
        <v>126</v>
      </c>
      <c r="E2" s="286" t="s">
        <v>127</v>
      </c>
      <c r="F2" s="286" t="s">
        <v>128</v>
      </c>
      <c r="G2" s="1060"/>
      <c r="H2" s="1062"/>
      <c r="I2" s="1062"/>
      <c r="J2" s="1060"/>
    </row>
    <row r="3" spans="1:10" s="254" customFormat="1">
      <c r="A3" s="187">
        <v>600</v>
      </c>
      <c r="B3" s="188">
        <v>0</v>
      </c>
      <c r="C3" s="188">
        <v>0</v>
      </c>
      <c r="D3" s="188">
        <v>0</v>
      </c>
      <c r="E3" s="188">
        <v>0</v>
      </c>
      <c r="F3" s="188">
        <v>0</v>
      </c>
      <c r="G3" s="253" t="s">
        <v>129</v>
      </c>
      <c r="H3" s="287"/>
      <c r="I3" s="287"/>
      <c r="J3" s="217" t="s">
        <v>1527</v>
      </c>
    </row>
    <row r="4" spans="1:10" ht="25.5">
      <c r="A4" s="205">
        <v>600</v>
      </c>
      <c r="B4" s="198">
        <v>100</v>
      </c>
      <c r="C4" s="198"/>
      <c r="D4" s="198"/>
      <c r="E4" s="198"/>
      <c r="F4" s="198"/>
      <c r="G4" s="195" t="s">
        <v>130</v>
      </c>
      <c r="H4" s="255"/>
      <c r="I4" s="255"/>
      <c r="J4" s="202" t="s">
        <v>1529</v>
      </c>
    </row>
    <row r="5" spans="1:10" ht="25.5">
      <c r="A5" s="205">
        <v>600</v>
      </c>
      <c r="B5" s="198">
        <v>100</v>
      </c>
      <c r="C5" s="198">
        <v>100</v>
      </c>
      <c r="D5" s="198"/>
      <c r="E5" s="198"/>
      <c r="F5" s="198"/>
      <c r="G5" s="195" t="s">
        <v>131</v>
      </c>
      <c r="H5" s="255"/>
      <c r="I5" s="255"/>
      <c r="J5" s="202" t="s">
        <v>132</v>
      </c>
    </row>
    <row r="6" spans="1:10">
      <c r="A6" s="205">
        <v>600</v>
      </c>
      <c r="B6" s="198">
        <v>100</v>
      </c>
      <c r="C6" s="198">
        <v>100</v>
      </c>
      <c r="D6" s="227">
        <v>100</v>
      </c>
      <c r="E6" s="227"/>
      <c r="F6" s="227"/>
      <c r="G6" s="207" t="s">
        <v>2116</v>
      </c>
      <c r="H6" s="219">
        <v>12379051</v>
      </c>
      <c r="I6" s="219">
        <v>13335363</v>
      </c>
      <c r="J6" s="202" t="s">
        <v>133</v>
      </c>
    </row>
    <row r="7" spans="1:10" ht="25.5">
      <c r="A7" s="205">
        <v>600</v>
      </c>
      <c r="B7" s="198">
        <v>100</v>
      </c>
      <c r="C7" s="198">
        <v>100</v>
      </c>
      <c r="D7" s="227">
        <v>200</v>
      </c>
      <c r="E7" s="227"/>
      <c r="F7" s="227"/>
      <c r="G7" s="207" t="s">
        <v>134</v>
      </c>
      <c r="H7" s="219">
        <v>11249606</v>
      </c>
      <c r="I7" s="219">
        <v>9297000</v>
      </c>
      <c r="J7" s="202" t="s">
        <v>135</v>
      </c>
    </row>
    <row r="8" spans="1:10">
      <c r="A8" s="205">
        <v>600</v>
      </c>
      <c r="B8" s="198">
        <v>100</v>
      </c>
      <c r="C8" s="198">
        <v>100</v>
      </c>
      <c r="D8" s="227">
        <v>300</v>
      </c>
      <c r="E8" s="227"/>
      <c r="F8" s="227"/>
      <c r="G8" s="207" t="s">
        <v>2117</v>
      </c>
      <c r="H8" s="256">
        <v>0</v>
      </c>
      <c r="I8" s="256"/>
      <c r="J8" s="202" t="s">
        <v>136</v>
      </c>
    </row>
    <row r="9" spans="1:10">
      <c r="A9" s="205">
        <v>600</v>
      </c>
      <c r="B9" s="198">
        <v>100</v>
      </c>
      <c r="C9" s="198">
        <v>100</v>
      </c>
      <c r="D9" s="227">
        <v>300</v>
      </c>
      <c r="E9" s="227">
        <v>10</v>
      </c>
      <c r="F9" s="227"/>
      <c r="G9" s="207" t="s">
        <v>137</v>
      </c>
      <c r="H9" s="219">
        <v>2328685</v>
      </c>
      <c r="I9" s="219">
        <v>2328685</v>
      </c>
      <c r="J9" s="202" t="s">
        <v>138</v>
      </c>
    </row>
    <row r="10" spans="1:10">
      <c r="A10" s="205">
        <v>600</v>
      </c>
      <c r="B10" s="198">
        <v>100</v>
      </c>
      <c r="C10" s="198">
        <v>100</v>
      </c>
      <c r="D10" s="227">
        <v>300</v>
      </c>
      <c r="E10" s="227">
        <v>20</v>
      </c>
      <c r="F10" s="227"/>
      <c r="G10" s="207" t="s">
        <v>139</v>
      </c>
      <c r="H10" s="219">
        <v>2353442</v>
      </c>
      <c r="I10" s="219">
        <v>4660041</v>
      </c>
      <c r="J10" s="202" t="s">
        <v>140</v>
      </c>
    </row>
    <row r="11" spans="1:10" ht="25.5">
      <c r="A11" s="205">
        <v>600</v>
      </c>
      <c r="B11" s="198">
        <v>100</v>
      </c>
      <c r="C11" s="198">
        <v>100</v>
      </c>
      <c r="D11" s="227">
        <v>400</v>
      </c>
      <c r="E11" s="227"/>
      <c r="F11" s="227"/>
      <c r="G11" s="207" t="s">
        <v>141</v>
      </c>
      <c r="H11" s="219">
        <v>0</v>
      </c>
      <c r="I11" s="219"/>
      <c r="J11" s="202" t="s">
        <v>142</v>
      </c>
    </row>
    <row r="12" spans="1:10" ht="25.5">
      <c r="A12" s="205">
        <v>600</v>
      </c>
      <c r="B12" s="198">
        <v>100</v>
      </c>
      <c r="C12" s="198">
        <v>200</v>
      </c>
      <c r="D12" s="198"/>
      <c r="E12" s="198"/>
      <c r="F12" s="198"/>
      <c r="G12" s="195" t="s">
        <v>143</v>
      </c>
      <c r="H12" s="256">
        <v>0</v>
      </c>
      <c r="I12" s="256"/>
      <c r="J12" s="202" t="s">
        <v>144</v>
      </c>
    </row>
    <row r="13" spans="1:10">
      <c r="A13" s="205">
        <v>600</v>
      </c>
      <c r="B13" s="198">
        <v>100</v>
      </c>
      <c r="C13" s="198">
        <v>200</v>
      </c>
      <c r="D13" s="227">
        <v>100</v>
      </c>
      <c r="E13" s="227"/>
      <c r="F13" s="227"/>
      <c r="G13" s="207" t="s">
        <v>145</v>
      </c>
      <c r="H13" s="219">
        <v>0</v>
      </c>
      <c r="I13" s="219"/>
      <c r="J13" s="216"/>
    </row>
    <row r="14" spans="1:10" ht="25.5">
      <c r="A14" s="205">
        <v>600</v>
      </c>
      <c r="B14" s="198">
        <v>100</v>
      </c>
      <c r="C14" s="198">
        <v>200</v>
      </c>
      <c r="D14" s="227">
        <v>200</v>
      </c>
      <c r="E14" s="227"/>
      <c r="F14" s="227"/>
      <c r="G14" s="207" t="s">
        <v>146</v>
      </c>
      <c r="H14" s="219">
        <v>0</v>
      </c>
      <c r="I14" s="219">
        <v>891223</v>
      </c>
      <c r="J14" s="257"/>
    </row>
    <row r="15" spans="1:10">
      <c r="A15" s="205">
        <v>600</v>
      </c>
      <c r="B15" s="198">
        <v>100</v>
      </c>
      <c r="C15" s="198">
        <v>200</v>
      </c>
      <c r="D15" s="227">
        <v>300</v>
      </c>
      <c r="E15" s="227"/>
      <c r="F15" s="227"/>
      <c r="G15" s="207" t="s">
        <v>147</v>
      </c>
      <c r="H15" s="219">
        <v>0</v>
      </c>
      <c r="I15" s="219"/>
      <c r="J15" s="216"/>
    </row>
    <row r="16" spans="1:10">
      <c r="A16" s="205">
        <v>600</v>
      </c>
      <c r="B16" s="198">
        <v>200</v>
      </c>
      <c r="C16" s="198"/>
      <c r="D16" s="198"/>
      <c r="E16" s="198"/>
      <c r="F16" s="198"/>
      <c r="G16" s="195" t="s">
        <v>148</v>
      </c>
      <c r="H16" s="256">
        <v>0</v>
      </c>
      <c r="I16" s="256"/>
      <c r="J16" s="202" t="s">
        <v>149</v>
      </c>
    </row>
    <row r="17" spans="1:10">
      <c r="A17" s="205">
        <v>600</v>
      </c>
      <c r="B17" s="198">
        <v>200</v>
      </c>
      <c r="C17" s="198">
        <v>100</v>
      </c>
      <c r="D17" s="198"/>
      <c r="E17" s="198"/>
      <c r="F17" s="198"/>
      <c r="G17" s="195" t="s">
        <v>150</v>
      </c>
      <c r="H17" s="256">
        <v>0</v>
      </c>
      <c r="I17" s="256"/>
      <c r="J17" s="202" t="s">
        <v>151</v>
      </c>
    </row>
    <row r="18" spans="1:10" ht="25.5">
      <c r="A18" s="205">
        <v>600</v>
      </c>
      <c r="B18" s="198">
        <v>200</v>
      </c>
      <c r="C18" s="198">
        <v>100</v>
      </c>
      <c r="D18" s="198">
        <v>100</v>
      </c>
      <c r="E18" s="198"/>
      <c r="F18" s="198"/>
      <c r="G18" s="195" t="s">
        <v>152</v>
      </c>
      <c r="H18" s="256">
        <v>0</v>
      </c>
      <c r="I18" s="256"/>
      <c r="J18" s="202" t="s">
        <v>153</v>
      </c>
    </row>
    <row r="19" spans="1:10">
      <c r="A19" s="205">
        <v>600</v>
      </c>
      <c r="B19" s="198">
        <v>200</v>
      </c>
      <c r="C19" s="198">
        <v>100</v>
      </c>
      <c r="D19" s="198">
        <v>100</v>
      </c>
      <c r="E19" s="227">
        <v>10</v>
      </c>
      <c r="F19" s="227"/>
      <c r="G19" s="207" t="s">
        <v>154</v>
      </c>
      <c r="H19" s="219">
        <v>0</v>
      </c>
      <c r="I19" s="219"/>
      <c r="J19" s="216"/>
    </row>
    <row r="20" spans="1:10">
      <c r="A20" s="205">
        <v>600</v>
      </c>
      <c r="B20" s="198">
        <v>200</v>
      </c>
      <c r="C20" s="198">
        <v>100</v>
      </c>
      <c r="D20" s="198">
        <v>100</v>
      </c>
      <c r="E20" s="227">
        <v>20</v>
      </c>
      <c r="F20" s="227"/>
      <c r="G20" s="207" t="s">
        <v>155</v>
      </c>
      <c r="H20" s="219">
        <v>0</v>
      </c>
      <c r="I20" s="219"/>
      <c r="J20" s="216"/>
    </row>
    <row r="21" spans="1:10" ht="25.5">
      <c r="A21" s="205">
        <v>600</v>
      </c>
      <c r="B21" s="198">
        <v>200</v>
      </c>
      <c r="C21" s="198">
        <v>100</v>
      </c>
      <c r="D21" s="198">
        <v>100</v>
      </c>
      <c r="E21" s="227">
        <v>30</v>
      </c>
      <c r="F21" s="227"/>
      <c r="G21" s="207" t="s">
        <v>156</v>
      </c>
      <c r="H21" s="219">
        <v>0</v>
      </c>
      <c r="I21" s="219"/>
      <c r="J21" s="216"/>
    </row>
    <row r="22" spans="1:10" ht="25.5">
      <c r="A22" s="205">
        <v>600</v>
      </c>
      <c r="B22" s="198">
        <v>200</v>
      </c>
      <c r="C22" s="198">
        <v>100</v>
      </c>
      <c r="D22" s="198">
        <v>100</v>
      </c>
      <c r="E22" s="227">
        <v>40</v>
      </c>
      <c r="F22" s="227"/>
      <c r="G22" s="207" t="s">
        <v>157</v>
      </c>
      <c r="H22" s="219">
        <v>0</v>
      </c>
      <c r="I22" s="219"/>
      <c r="J22" s="216"/>
    </row>
    <row r="23" spans="1:10" ht="25.5">
      <c r="A23" s="205">
        <v>600</v>
      </c>
      <c r="B23" s="198">
        <v>200</v>
      </c>
      <c r="C23" s="198">
        <v>100</v>
      </c>
      <c r="D23" s="198">
        <v>100</v>
      </c>
      <c r="E23" s="227">
        <v>80</v>
      </c>
      <c r="F23" s="227"/>
      <c r="G23" s="207" t="s">
        <v>158</v>
      </c>
      <c r="H23" s="219">
        <v>104000</v>
      </c>
      <c r="I23" s="219">
        <v>52000</v>
      </c>
      <c r="J23" s="216"/>
    </row>
    <row r="24" spans="1:10" ht="25.5">
      <c r="A24" s="205">
        <v>600</v>
      </c>
      <c r="B24" s="198">
        <v>200</v>
      </c>
      <c r="C24" s="198">
        <v>100</v>
      </c>
      <c r="D24" s="198">
        <v>100</v>
      </c>
      <c r="E24" s="227">
        <v>90</v>
      </c>
      <c r="F24" s="227"/>
      <c r="G24" s="207" t="s">
        <v>159</v>
      </c>
      <c r="H24" s="219">
        <v>0</v>
      </c>
      <c r="I24" s="219">
        <v>0</v>
      </c>
      <c r="J24" s="216"/>
    </row>
    <row r="25" spans="1:10" ht="38.25">
      <c r="A25" s="205">
        <v>600</v>
      </c>
      <c r="B25" s="198">
        <v>200</v>
      </c>
      <c r="C25" s="198">
        <v>100</v>
      </c>
      <c r="D25" s="199">
        <v>200</v>
      </c>
      <c r="E25" s="199"/>
      <c r="F25" s="199"/>
      <c r="G25" s="207" t="s">
        <v>2121</v>
      </c>
      <c r="H25" s="219">
        <v>0</v>
      </c>
      <c r="I25" s="219"/>
      <c r="J25" s="202" t="s">
        <v>160</v>
      </c>
    </row>
    <row r="26" spans="1:10" ht="38.25">
      <c r="A26" s="205">
        <v>600</v>
      </c>
      <c r="B26" s="198">
        <v>200</v>
      </c>
      <c r="C26" s="198">
        <v>100</v>
      </c>
      <c r="D26" s="199">
        <v>300</v>
      </c>
      <c r="E26" s="199"/>
      <c r="F26" s="199"/>
      <c r="G26" s="207" t="s">
        <v>2122</v>
      </c>
      <c r="H26" s="219">
        <v>0</v>
      </c>
      <c r="I26" s="219"/>
      <c r="J26" s="202" t="s">
        <v>161</v>
      </c>
    </row>
    <row r="27" spans="1:10" ht="25.5">
      <c r="A27" s="205">
        <v>600</v>
      </c>
      <c r="B27" s="198">
        <v>200</v>
      </c>
      <c r="C27" s="198">
        <v>100</v>
      </c>
      <c r="D27" s="199">
        <v>400</v>
      </c>
      <c r="E27" s="199"/>
      <c r="F27" s="199"/>
      <c r="G27" s="207" t="s">
        <v>162</v>
      </c>
      <c r="H27" s="219">
        <v>10073</v>
      </c>
      <c r="I27" s="219">
        <v>7195</v>
      </c>
      <c r="J27" s="202" t="s">
        <v>163</v>
      </c>
    </row>
    <row r="28" spans="1:10" ht="25.5">
      <c r="A28" s="205">
        <v>600</v>
      </c>
      <c r="B28" s="198">
        <v>200</v>
      </c>
      <c r="C28" s="198">
        <v>200</v>
      </c>
      <c r="D28" s="198"/>
      <c r="E28" s="198"/>
      <c r="F28" s="198"/>
      <c r="G28" s="195" t="s">
        <v>164</v>
      </c>
      <c r="H28" s="256">
        <v>0</v>
      </c>
      <c r="I28" s="256"/>
      <c r="J28" s="202" t="s">
        <v>165</v>
      </c>
    </row>
    <row r="29" spans="1:10" ht="38.25">
      <c r="A29" s="205">
        <v>600</v>
      </c>
      <c r="B29" s="198">
        <v>200</v>
      </c>
      <c r="C29" s="198">
        <v>200</v>
      </c>
      <c r="D29" s="199">
        <v>100</v>
      </c>
      <c r="E29" s="199"/>
      <c r="F29" s="199"/>
      <c r="G29" s="207" t="s">
        <v>166</v>
      </c>
      <c r="H29" s="219">
        <v>0</v>
      </c>
      <c r="I29" s="219"/>
      <c r="J29" s="202" t="s">
        <v>167</v>
      </c>
    </row>
    <row r="30" spans="1:10" ht="38.25">
      <c r="A30" s="205">
        <v>600</v>
      </c>
      <c r="B30" s="198">
        <v>200</v>
      </c>
      <c r="C30" s="198">
        <v>200</v>
      </c>
      <c r="D30" s="199">
        <v>200</v>
      </c>
      <c r="E30" s="199"/>
      <c r="F30" s="199"/>
      <c r="G30" s="207" t="s">
        <v>168</v>
      </c>
      <c r="H30" s="219">
        <v>0</v>
      </c>
      <c r="I30" s="219"/>
      <c r="J30" s="202" t="s">
        <v>169</v>
      </c>
    </row>
    <row r="31" spans="1:10" ht="25.5">
      <c r="A31" s="205">
        <v>600</v>
      </c>
      <c r="B31" s="198">
        <v>200</v>
      </c>
      <c r="C31" s="198">
        <v>300</v>
      </c>
      <c r="D31" s="198"/>
      <c r="E31" s="198"/>
      <c r="F31" s="198"/>
      <c r="G31" s="195" t="s">
        <v>170</v>
      </c>
      <c r="H31" s="256">
        <v>0</v>
      </c>
      <c r="I31" s="256"/>
      <c r="J31" s="202" t="s">
        <v>171</v>
      </c>
    </row>
    <row r="32" spans="1:10" ht="25.5">
      <c r="A32" s="205">
        <v>600</v>
      </c>
      <c r="B32" s="198">
        <v>200</v>
      </c>
      <c r="C32" s="198">
        <v>300</v>
      </c>
      <c r="D32" s="198">
        <v>50</v>
      </c>
      <c r="E32" s="198"/>
      <c r="F32" s="198"/>
      <c r="G32" s="207" t="s">
        <v>172</v>
      </c>
      <c r="H32" s="258">
        <v>0</v>
      </c>
      <c r="I32" s="258"/>
      <c r="J32" s="259" t="s">
        <v>173</v>
      </c>
    </row>
    <row r="33" spans="1:10" ht="25.5">
      <c r="A33" s="205">
        <v>600</v>
      </c>
      <c r="B33" s="198">
        <v>200</v>
      </c>
      <c r="C33" s="198">
        <v>300</v>
      </c>
      <c r="D33" s="198">
        <v>100</v>
      </c>
      <c r="E33" s="198"/>
      <c r="F33" s="198"/>
      <c r="G33" s="195" t="s">
        <v>174</v>
      </c>
      <c r="H33" s="256">
        <v>0</v>
      </c>
      <c r="I33" s="256"/>
      <c r="J33" s="202" t="s">
        <v>175</v>
      </c>
    </row>
    <row r="34" spans="1:10">
      <c r="A34" s="205">
        <v>600</v>
      </c>
      <c r="B34" s="198">
        <v>200</v>
      </c>
      <c r="C34" s="198">
        <v>300</v>
      </c>
      <c r="D34" s="198">
        <v>100</v>
      </c>
      <c r="E34" s="227">
        <v>10</v>
      </c>
      <c r="F34" s="227"/>
      <c r="G34" s="207" t="s">
        <v>176</v>
      </c>
      <c r="H34" s="219">
        <v>0</v>
      </c>
      <c r="I34" s="219"/>
      <c r="J34" s="216"/>
    </row>
    <row r="35" spans="1:10">
      <c r="A35" s="205">
        <v>600</v>
      </c>
      <c r="B35" s="198">
        <v>200</v>
      </c>
      <c r="C35" s="198">
        <v>300</v>
      </c>
      <c r="D35" s="198">
        <v>100</v>
      </c>
      <c r="E35" s="227">
        <v>20</v>
      </c>
      <c r="F35" s="227"/>
      <c r="G35" s="207" t="s">
        <v>177</v>
      </c>
      <c r="H35" s="219">
        <v>0</v>
      </c>
      <c r="I35" s="219"/>
      <c r="J35" s="216"/>
    </row>
    <row r="36" spans="1:10" ht="25.5">
      <c r="A36" s="205">
        <v>600</v>
      </c>
      <c r="B36" s="198">
        <v>200</v>
      </c>
      <c r="C36" s="198">
        <v>300</v>
      </c>
      <c r="D36" s="198">
        <v>100</v>
      </c>
      <c r="E36" s="227">
        <v>30</v>
      </c>
      <c r="F36" s="227"/>
      <c r="G36" s="207" t="s">
        <v>178</v>
      </c>
      <c r="H36" s="219">
        <v>0</v>
      </c>
      <c r="I36" s="219"/>
      <c r="J36" s="216"/>
    </row>
    <row r="37" spans="1:10">
      <c r="A37" s="205">
        <v>600</v>
      </c>
      <c r="B37" s="198">
        <v>200</v>
      </c>
      <c r="C37" s="198">
        <v>300</v>
      </c>
      <c r="D37" s="198">
        <v>100</v>
      </c>
      <c r="E37" s="227">
        <v>40</v>
      </c>
      <c r="F37" s="227"/>
      <c r="G37" s="207" t="s">
        <v>179</v>
      </c>
      <c r="H37" s="219">
        <v>0</v>
      </c>
      <c r="I37" s="219"/>
      <c r="J37" s="216"/>
    </row>
    <row r="38" spans="1:10" ht="25.5">
      <c r="A38" s="205">
        <v>600</v>
      </c>
      <c r="B38" s="198">
        <v>200</v>
      </c>
      <c r="C38" s="198">
        <v>300</v>
      </c>
      <c r="D38" s="198">
        <v>100</v>
      </c>
      <c r="E38" s="227">
        <v>80</v>
      </c>
      <c r="F38" s="260"/>
      <c r="G38" s="207" t="s">
        <v>180</v>
      </c>
      <c r="H38" s="219">
        <v>0</v>
      </c>
      <c r="I38" s="219"/>
      <c r="J38" s="216"/>
    </row>
    <row r="39" spans="1:10" ht="38.25">
      <c r="A39" s="205">
        <v>600</v>
      </c>
      <c r="B39" s="198">
        <v>200</v>
      </c>
      <c r="C39" s="198">
        <v>300</v>
      </c>
      <c r="D39" s="198">
        <v>100</v>
      </c>
      <c r="E39" s="227">
        <v>90</v>
      </c>
      <c r="F39" s="227"/>
      <c r="G39" s="207" t="s">
        <v>181</v>
      </c>
      <c r="H39" s="219">
        <v>0</v>
      </c>
      <c r="I39" s="219"/>
      <c r="J39" s="216"/>
    </row>
    <row r="40" spans="1:10" ht="25.5">
      <c r="A40" s="205">
        <v>600</v>
      </c>
      <c r="B40" s="198">
        <v>200</v>
      </c>
      <c r="C40" s="198">
        <v>300</v>
      </c>
      <c r="D40" s="198">
        <v>200</v>
      </c>
      <c r="E40" s="199"/>
      <c r="F40" s="199"/>
      <c r="G40" s="207" t="s">
        <v>182</v>
      </c>
      <c r="H40" s="219">
        <v>0</v>
      </c>
      <c r="I40" s="219"/>
      <c r="J40" s="202" t="s">
        <v>183</v>
      </c>
    </row>
    <row r="41" spans="1:10" ht="25.5">
      <c r="A41" s="205">
        <v>600</v>
      </c>
      <c r="B41" s="198">
        <v>200</v>
      </c>
      <c r="C41" s="198">
        <v>300</v>
      </c>
      <c r="D41" s="198">
        <v>300</v>
      </c>
      <c r="E41" s="199"/>
      <c r="F41" s="199"/>
      <c r="G41" s="207" t="s">
        <v>184</v>
      </c>
      <c r="H41" s="219">
        <v>0</v>
      </c>
      <c r="I41" s="219"/>
      <c r="J41" s="202" t="s">
        <v>185</v>
      </c>
    </row>
    <row r="42" spans="1:10" ht="63.75">
      <c r="A42" s="205">
        <v>600</v>
      </c>
      <c r="B42" s="198">
        <v>200</v>
      </c>
      <c r="C42" s="198">
        <v>300</v>
      </c>
      <c r="D42" s="199">
        <v>400</v>
      </c>
      <c r="E42" s="199"/>
      <c r="F42" s="199"/>
      <c r="G42" s="207" t="s">
        <v>186</v>
      </c>
      <c r="H42" s="219">
        <v>0</v>
      </c>
      <c r="I42" s="219"/>
      <c r="J42" s="202" t="s">
        <v>187</v>
      </c>
    </row>
    <row r="43" spans="1:10">
      <c r="A43" s="205">
        <v>600</v>
      </c>
      <c r="B43" s="198">
        <v>300</v>
      </c>
      <c r="C43" s="198"/>
      <c r="D43" s="198"/>
      <c r="E43" s="198"/>
      <c r="F43" s="198"/>
      <c r="G43" s="195" t="s">
        <v>188</v>
      </c>
      <c r="H43" s="256">
        <v>0</v>
      </c>
      <c r="I43" s="256"/>
      <c r="J43" s="202" t="s">
        <v>189</v>
      </c>
    </row>
    <row r="44" spans="1:10" ht="25.5">
      <c r="A44" s="205">
        <v>600</v>
      </c>
      <c r="B44" s="198">
        <v>300</v>
      </c>
      <c r="C44" s="199">
        <v>100</v>
      </c>
      <c r="D44" s="199"/>
      <c r="E44" s="199"/>
      <c r="F44" s="199"/>
      <c r="G44" s="207" t="s">
        <v>190</v>
      </c>
      <c r="H44" s="219">
        <v>3223609</v>
      </c>
      <c r="I44" s="219">
        <v>2509247</v>
      </c>
      <c r="J44" s="202" t="s">
        <v>191</v>
      </c>
    </row>
    <row r="45" spans="1:10" ht="25.5">
      <c r="A45" s="205">
        <v>600</v>
      </c>
      <c r="B45" s="198">
        <v>300</v>
      </c>
      <c r="C45" s="199">
        <v>200</v>
      </c>
      <c r="D45" s="199"/>
      <c r="E45" s="199"/>
      <c r="F45" s="199"/>
      <c r="G45" s="207" t="s">
        <v>192</v>
      </c>
      <c r="H45" s="219">
        <v>3041725</v>
      </c>
      <c r="I45" s="219">
        <v>995689</v>
      </c>
      <c r="J45" s="202" t="s">
        <v>193</v>
      </c>
    </row>
    <row r="46" spans="1:10" ht="25.5">
      <c r="A46" s="205">
        <v>600</v>
      </c>
      <c r="B46" s="198">
        <v>300</v>
      </c>
      <c r="C46" s="198">
        <v>300</v>
      </c>
      <c r="D46" s="198"/>
      <c r="E46" s="198"/>
      <c r="F46" s="198"/>
      <c r="G46" s="195" t="s">
        <v>194</v>
      </c>
      <c r="H46" s="190">
        <v>0</v>
      </c>
      <c r="I46" s="190">
        <v>0</v>
      </c>
      <c r="J46" s="202" t="s">
        <v>195</v>
      </c>
    </row>
    <row r="47" spans="1:10">
      <c r="A47" s="205">
        <v>600</v>
      </c>
      <c r="B47" s="198">
        <v>300</v>
      </c>
      <c r="C47" s="198">
        <v>300</v>
      </c>
      <c r="D47" s="227">
        <v>100</v>
      </c>
      <c r="E47" s="227"/>
      <c r="F47" s="227"/>
      <c r="G47" s="207" t="s">
        <v>196</v>
      </c>
      <c r="H47" s="219">
        <v>1056712</v>
      </c>
      <c r="I47" s="219">
        <v>1248591</v>
      </c>
      <c r="J47" s="216"/>
    </row>
    <row r="48" spans="1:10">
      <c r="A48" s="205">
        <v>600</v>
      </c>
      <c r="B48" s="198">
        <v>300</v>
      </c>
      <c r="C48" s="198">
        <v>300</v>
      </c>
      <c r="D48" s="227">
        <v>900</v>
      </c>
      <c r="E48" s="227"/>
      <c r="F48" s="227"/>
      <c r="G48" s="207" t="s">
        <v>197</v>
      </c>
      <c r="H48" s="219">
        <v>771767</v>
      </c>
      <c r="I48" s="219">
        <v>515520</v>
      </c>
      <c r="J48" s="216"/>
    </row>
    <row r="49" spans="1:10">
      <c r="A49" s="205">
        <v>600</v>
      </c>
      <c r="B49" s="198">
        <v>300</v>
      </c>
      <c r="C49" s="199">
        <v>400</v>
      </c>
      <c r="D49" s="199"/>
      <c r="E49" s="199"/>
      <c r="F49" s="199"/>
      <c r="G49" s="207" t="s">
        <v>198</v>
      </c>
      <c r="H49" s="219">
        <v>350700</v>
      </c>
      <c r="I49" s="219">
        <v>233497</v>
      </c>
      <c r="J49" s="202" t="s">
        <v>199</v>
      </c>
    </row>
    <row r="50" spans="1:10">
      <c r="A50" s="205">
        <v>600</v>
      </c>
      <c r="B50" s="199">
        <v>400</v>
      </c>
      <c r="C50" s="199"/>
      <c r="D50" s="199"/>
      <c r="E50" s="199"/>
      <c r="F50" s="199"/>
      <c r="G50" s="207" t="s">
        <v>200</v>
      </c>
      <c r="H50" s="219">
        <v>23618</v>
      </c>
      <c r="I50" s="219">
        <v>7500</v>
      </c>
      <c r="J50" s="202" t="s">
        <v>201</v>
      </c>
    </row>
    <row r="51" spans="1:10" s="254" customFormat="1" ht="25.5">
      <c r="A51" s="187">
        <v>610</v>
      </c>
      <c r="B51" s="188">
        <v>0</v>
      </c>
      <c r="C51" s="188">
        <v>0</v>
      </c>
      <c r="D51" s="188">
        <v>0</v>
      </c>
      <c r="E51" s="188">
        <v>0</v>
      </c>
      <c r="F51" s="188">
        <v>0</v>
      </c>
      <c r="G51" s="253" t="s">
        <v>202</v>
      </c>
      <c r="H51" s="190">
        <v>0</v>
      </c>
      <c r="I51" s="190"/>
      <c r="J51" s="217" t="s">
        <v>203</v>
      </c>
    </row>
    <row r="52" spans="1:10" ht="38.25">
      <c r="A52" s="205">
        <v>610</v>
      </c>
      <c r="B52" s="199">
        <v>100</v>
      </c>
      <c r="C52" s="199"/>
      <c r="D52" s="199"/>
      <c r="E52" s="199"/>
      <c r="F52" s="199"/>
      <c r="G52" s="207" t="s">
        <v>204</v>
      </c>
      <c r="H52" s="219">
        <v>0</v>
      </c>
      <c r="I52" s="219"/>
      <c r="J52" s="202" t="s">
        <v>205</v>
      </c>
    </row>
    <row r="53" spans="1:10" ht="39" thickBot="1">
      <c r="A53" s="205">
        <v>610</v>
      </c>
      <c r="B53" s="199">
        <v>200</v>
      </c>
      <c r="C53" s="199"/>
      <c r="D53" s="199"/>
      <c r="E53" s="199"/>
      <c r="F53" s="199"/>
      <c r="G53" s="207" t="s">
        <v>206</v>
      </c>
      <c r="H53" s="384">
        <v>0</v>
      </c>
      <c r="I53" s="384"/>
      <c r="J53" s="387" t="s">
        <v>207</v>
      </c>
    </row>
    <row r="54" spans="1:10" s="254" customFormat="1" ht="39" thickBot="1">
      <c r="A54" s="187">
        <v>620</v>
      </c>
      <c r="B54" s="188">
        <v>0</v>
      </c>
      <c r="C54" s="188">
        <v>0</v>
      </c>
      <c r="D54" s="188">
        <v>0</v>
      </c>
      <c r="E54" s="188">
        <v>0</v>
      </c>
      <c r="F54" s="188">
        <v>0</v>
      </c>
      <c r="G54" s="253" t="s">
        <v>208</v>
      </c>
      <c r="H54" s="388">
        <v>0</v>
      </c>
      <c r="I54" s="389"/>
      <c r="J54" s="390" t="s">
        <v>209</v>
      </c>
    </row>
    <row r="55" spans="1:10" ht="51">
      <c r="A55" s="205">
        <v>620</v>
      </c>
      <c r="B55" s="199">
        <v>50</v>
      </c>
      <c r="C55" s="199"/>
      <c r="D55" s="199"/>
      <c r="E55" s="199"/>
      <c r="F55" s="199"/>
      <c r="G55" s="207" t="s">
        <v>210</v>
      </c>
      <c r="H55" s="237">
        <v>0</v>
      </c>
      <c r="I55" s="237"/>
      <c r="J55" s="246" t="s">
        <v>211</v>
      </c>
    </row>
    <row r="56" spans="1:10" ht="51">
      <c r="A56" s="205">
        <v>620</v>
      </c>
      <c r="B56" s="199">
        <v>100</v>
      </c>
      <c r="C56" s="199"/>
      <c r="D56" s="199"/>
      <c r="E56" s="199"/>
      <c r="F56" s="199"/>
      <c r="G56" s="207" t="s">
        <v>212</v>
      </c>
      <c r="H56" s="219">
        <v>44038</v>
      </c>
      <c r="I56" s="219">
        <v>12162</v>
      </c>
      <c r="J56" s="202" t="s">
        <v>213</v>
      </c>
    </row>
    <row r="57" spans="1:10" ht="38.25">
      <c r="A57" s="205">
        <v>620</v>
      </c>
      <c r="B57" s="199">
        <v>200</v>
      </c>
      <c r="C57" s="199"/>
      <c r="D57" s="199"/>
      <c r="E57" s="199"/>
      <c r="F57" s="199"/>
      <c r="G57" s="207" t="s">
        <v>214</v>
      </c>
      <c r="H57" s="219">
        <v>24400</v>
      </c>
      <c r="I57" s="219"/>
      <c r="J57" s="202" t="s">
        <v>215</v>
      </c>
    </row>
    <row r="58" spans="1:10" ht="25.5">
      <c r="A58" s="205">
        <v>620</v>
      </c>
      <c r="B58" s="199">
        <v>300</v>
      </c>
      <c r="C58" s="199"/>
      <c r="D58" s="199"/>
      <c r="E58" s="199"/>
      <c r="F58" s="199"/>
      <c r="G58" s="207" t="s">
        <v>216</v>
      </c>
      <c r="H58" s="219">
        <v>1086357</v>
      </c>
      <c r="I58" s="219">
        <v>1475513</v>
      </c>
      <c r="J58" s="202" t="s">
        <v>217</v>
      </c>
    </row>
    <row r="59" spans="1:10" ht="38.25">
      <c r="A59" s="205">
        <v>620</v>
      </c>
      <c r="B59" s="199">
        <v>400</v>
      </c>
      <c r="C59" s="199"/>
      <c r="D59" s="199"/>
      <c r="E59" s="199"/>
      <c r="F59" s="199"/>
      <c r="G59" s="207" t="s">
        <v>218</v>
      </c>
      <c r="H59" s="219">
        <v>99755</v>
      </c>
      <c r="I59" s="219">
        <v>7206</v>
      </c>
      <c r="J59" s="202" t="s">
        <v>219</v>
      </c>
    </row>
    <row r="60" spans="1:10" s="254" customFormat="1" ht="25.5">
      <c r="A60" s="187">
        <v>630</v>
      </c>
      <c r="B60" s="188">
        <v>0</v>
      </c>
      <c r="C60" s="188">
        <v>0</v>
      </c>
      <c r="D60" s="188">
        <v>0</v>
      </c>
      <c r="E60" s="188">
        <v>0</v>
      </c>
      <c r="F60" s="188">
        <v>0</v>
      </c>
      <c r="G60" s="253" t="s">
        <v>23</v>
      </c>
      <c r="H60" s="190">
        <v>0</v>
      </c>
      <c r="I60" s="190"/>
      <c r="J60" s="217" t="s">
        <v>220</v>
      </c>
    </row>
    <row r="61" spans="1:10" ht="38.25">
      <c r="A61" s="205">
        <v>630</v>
      </c>
      <c r="B61" s="198">
        <v>100</v>
      </c>
      <c r="C61" s="198"/>
      <c r="D61" s="198"/>
      <c r="E61" s="198"/>
      <c r="F61" s="198"/>
      <c r="G61" s="195" t="s">
        <v>221</v>
      </c>
      <c r="H61" s="256">
        <v>0</v>
      </c>
      <c r="I61" s="256"/>
      <c r="J61" s="202" t="s">
        <v>222</v>
      </c>
    </row>
    <row r="62" spans="1:10" ht="51">
      <c r="A62" s="205">
        <v>630</v>
      </c>
      <c r="B62" s="198">
        <v>100</v>
      </c>
      <c r="C62" s="198">
        <v>100</v>
      </c>
      <c r="D62" s="198"/>
      <c r="E62" s="198"/>
      <c r="F62" s="198"/>
      <c r="G62" s="195" t="s">
        <v>223</v>
      </c>
      <c r="H62" s="256">
        <v>0</v>
      </c>
      <c r="I62" s="256"/>
      <c r="J62" s="202" t="s">
        <v>224</v>
      </c>
    </row>
    <row r="63" spans="1:10">
      <c r="A63" s="205">
        <v>630</v>
      </c>
      <c r="B63" s="198">
        <v>100</v>
      </c>
      <c r="C63" s="198">
        <v>100</v>
      </c>
      <c r="D63" s="198">
        <v>100</v>
      </c>
      <c r="E63" s="198"/>
      <c r="F63" s="198"/>
      <c r="G63" s="195" t="s">
        <v>225</v>
      </c>
      <c r="H63" s="256">
        <v>0</v>
      </c>
      <c r="I63" s="256"/>
      <c r="J63" s="202" t="s">
        <v>226</v>
      </c>
    </row>
    <row r="64" spans="1:10" ht="25.5">
      <c r="A64" s="205">
        <v>630</v>
      </c>
      <c r="B64" s="198">
        <v>100</v>
      </c>
      <c r="C64" s="198">
        <v>100</v>
      </c>
      <c r="D64" s="198">
        <v>100</v>
      </c>
      <c r="E64" s="198">
        <v>10</v>
      </c>
      <c r="F64" s="198"/>
      <c r="G64" s="207" t="s">
        <v>227</v>
      </c>
      <c r="H64" s="201">
        <v>18528336</v>
      </c>
      <c r="I64" s="201">
        <v>19662424</v>
      </c>
      <c r="J64" s="202"/>
    </row>
    <row r="65" spans="1:10" ht="25.5">
      <c r="A65" s="205">
        <v>630</v>
      </c>
      <c r="B65" s="198">
        <v>100</v>
      </c>
      <c r="C65" s="198">
        <v>100</v>
      </c>
      <c r="D65" s="198">
        <v>100</v>
      </c>
      <c r="E65" s="198">
        <v>20</v>
      </c>
      <c r="F65" s="198"/>
      <c r="G65" s="207" t="s">
        <v>228</v>
      </c>
      <c r="H65" s="201">
        <v>206293</v>
      </c>
      <c r="I65" s="201"/>
      <c r="J65" s="202"/>
    </row>
    <row r="66" spans="1:10">
      <c r="A66" s="205">
        <v>630</v>
      </c>
      <c r="B66" s="198">
        <v>100</v>
      </c>
      <c r="C66" s="198">
        <v>100</v>
      </c>
      <c r="D66" s="198">
        <v>200</v>
      </c>
      <c r="E66" s="198"/>
      <c r="F66" s="198"/>
      <c r="G66" s="195" t="s">
        <v>229</v>
      </c>
      <c r="H66" s="256">
        <v>0</v>
      </c>
      <c r="I66" s="256"/>
      <c r="J66" s="202" t="s">
        <v>230</v>
      </c>
    </row>
    <row r="67" spans="1:10" ht="25.5">
      <c r="A67" s="205">
        <v>630</v>
      </c>
      <c r="B67" s="198">
        <v>100</v>
      </c>
      <c r="C67" s="198">
        <v>100</v>
      </c>
      <c r="D67" s="198">
        <v>200</v>
      </c>
      <c r="E67" s="227">
        <v>10</v>
      </c>
      <c r="F67" s="227"/>
      <c r="G67" s="207" t="s">
        <v>231</v>
      </c>
      <c r="H67" s="219">
        <v>4652265</v>
      </c>
      <c r="I67" s="219">
        <v>4772624</v>
      </c>
      <c r="J67" s="216"/>
    </row>
    <row r="68" spans="1:10" ht="25.5">
      <c r="A68" s="205">
        <v>630</v>
      </c>
      <c r="B68" s="198">
        <v>100</v>
      </c>
      <c r="C68" s="198">
        <v>100</v>
      </c>
      <c r="D68" s="198">
        <v>200</v>
      </c>
      <c r="E68" s="227">
        <v>20</v>
      </c>
      <c r="F68" s="227"/>
      <c r="G68" s="207" t="s">
        <v>232</v>
      </c>
      <c r="H68" s="219">
        <v>484866</v>
      </c>
      <c r="I68" s="219">
        <v>1376206</v>
      </c>
      <c r="J68" s="216"/>
    </row>
    <row r="69" spans="1:10" ht="25.5">
      <c r="A69" s="205">
        <v>630</v>
      </c>
      <c r="B69" s="198">
        <v>100</v>
      </c>
      <c r="C69" s="198">
        <v>100</v>
      </c>
      <c r="D69" s="198">
        <v>250</v>
      </c>
      <c r="E69" s="198"/>
      <c r="F69" s="198"/>
      <c r="G69" s="195" t="s">
        <v>2115</v>
      </c>
      <c r="H69" s="219">
        <v>0</v>
      </c>
      <c r="I69" s="219"/>
      <c r="J69" s="202" t="s">
        <v>233</v>
      </c>
    </row>
    <row r="70" spans="1:10" ht="25.5">
      <c r="A70" s="205">
        <v>630</v>
      </c>
      <c r="B70" s="198">
        <v>100</v>
      </c>
      <c r="C70" s="198">
        <v>100</v>
      </c>
      <c r="D70" s="198">
        <v>300</v>
      </c>
      <c r="E70" s="199"/>
      <c r="F70" s="199"/>
      <c r="G70" s="207" t="s">
        <v>234</v>
      </c>
      <c r="H70" s="219">
        <v>0</v>
      </c>
      <c r="I70" s="219"/>
      <c r="J70" s="202" t="s">
        <v>235</v>
      </c>
    </row>
    <row r="71" spans="1:10">
      <c r="A71" s="205">
        <v>630</v>
      </c>
      <c r="B71" s="198">
        <v>100</v>
      </c>
      <c r="C71" s="198">
        <v>100</v>
      </c>
      <c r="D71" s="198">
        <v>400</v>
      </c>
      <c r="E71" s="199"/>
      <c r="F71" s="199"/>
      <c r="G71" s="207" t="s">
        <v>236</v>
      </c>
      <c r="H71" s="219">
        <v>456611</v>
      </c>
      <c r="I71" s="219">
        <v>111567</v>
      </c>
      <c r="J71" s="202" t="s">
        <v>237</v>
      </c>
    </row>
    <row r="72" spans="1:10" ht="25.5">
      <c r="A72" s="205">
        <v>630</v>
      </c>
      <c r="B72" s="198">
        <v>100</v>
      </c>
      <c r="C72" s="198">
        <v>100</v>
      </c>
      <c r="D72" s="198">
        <v>500</v>
      </c>
      <c r="E72" s="199"/>
      <c r="F72" s="199"/>
      <c r="G72" s="207" t="s">
        <v>238</v>
      </c>
      <c r="H72" s="219">
        <v>0</v>
      </c>
      <c r="I72" s="219"/>
      <c r="J72" s="202" t="s">
        <v>239</v>
      </c>
    </row>
    <row r="73" spans="1:10" ht="25.5">
      <c r="A73" s="205">
        <v>630</v>
      </c>
      <c r="B73" s="198">
        <v>100</v>
      </c>
      <c r="C73" s="198">
        <v>100</v>
      </c>
      <c r="D73" s="198">
        <v>600</v>
      </c>
      <c r="E73" s="199"/>
      <c r="F73" s="199"/>
      <c r="G73" s="207" t="s">
        <v>240</v>
      </c>
      <c r="H73" s="219">
        <v>0</v>
      </c>
      <c r="I73" s="219"/>
      <c r="J73" s="202" t="s">
        <v>241</v>
      </c>
    </row>
    <row r="74" spans="1:10">
      <c r="A74" s="205">
        <v>630</v>
      </c>
      <c r="B74" s="198">
        <v>100</v>
      </c>
      <c r="C74" s="198">
        <v>100</v>
      </c>
      <c r="D74" s="198">
        <v>700</v>
      </c>
      <c r="E74" s="199"/>
      <c r="F74" s="199"/>
      <c r="G74" s="207" t="s">
        <v>242</v>
      </c>
      <c r="H74" s="219">
        <v>0</v>
      </c>
      <c r="I74" s="219"/>
      <c r="J74" s="202" t="s">
        <v>243</v>
      </c>
    </row>
    <row r="75" spans="1:10" ht="25.5">
      <c r="A75" s="205">
        <v>630</v>
      </c>
      <c r="B75" s="198">
        <v>100</v>
      </c>
      <c r="C75" s="198">
        <v>100</v>
      </c>
      <c r="D75" s="198">
        <v>800</v>
      </c>
      <c r="E75" s="199"/>
      <c r="F75" s="199"/>
      <c r="G75" s="207" t="s">
        <v>244</v>
      </c>
      <c r="H75" s="219">
        <v>0</v>
      </c>
      <c r="I75" s="219"/>
      <c r="J75" s="202" t="s">
        <v>245</v>
      </c>
    </row>
    <row r="76" spans="1:10">
      <c r="A76" s="205">
        <v>630</v>
      </c>
      <c r="B76" s="198">
        <v>100</v>
      </c>
      <c r="C76" s="198">
        <v>100</v>
      </c>
      <c r="D76" s="199">
        <v>810</v>
      </c>
      <c r="E76" s="199"/>
      <c r="F76" s="199"/>
      <c r="G76" s="207" t="s">
        <v>246</v>
      </c>
      <c r="H76" s="219">
        <v>0</v>
      </c>
      <c r="I76" s="219"/>
      <c r="J76" s="202" t="s">
        <v>247</v>
      </c>
    </row>
    <row r="77" spans="1:10">
      <c r="A77" s="205">
        <v>630</v>
      </c>
      <c r="B77" s="198">
        <v>100</v>
      </c>
      <c r="C77" s="198">
        <v>100</v>
      </c>
      <c r="D77" s="199">
        <v>820</v>
      </c>
      <c r="E77" s="199"/>
      <c r="F77" s="199"/>
      <c r="G77" s="207" t="s">
        <v>248</v>
      </c>
      <c r="H77" s="219">
        <v>0</v>
      </c>
      <c r="I77" s="219"/>
      <c r="J77" s="202" t="s">
        <v>249</v>
      </c>
    </row>
    <row r="78" spans="1:10" ht="25.5">
      <c r="A78" s="205">
        <v>630</v>
      </c>
      <c r="B78" s="198">
        <v>100</v>
      </c>
      <c r="C78" s="198">
        <v>100</v>
      </c>
      <c r="D78" s="199">
        <v>830</v>
      </c>
      <c r="E78" s="199"/>
      <c r="F78" s="199"/>
      <c r="G78" s="207" t="s">
        <v>250</v>
      </c>
      <c r="H78" s="219">
        <v>0</v>
      </c>
      <c r="I78" s="219"/>
      <c r="J78" s="202" t="s">
        <v>251</v>
      </c>
    </row>
    <row r="79" spans="1:10" ht="25.5">
      <c r="A79" s="205">
        <v>630</v>
      </c>
      <c r="B79" s="198">
        <v>100</v>
      </c>
      <c r="C79" s="198">
        <v>100</v>
      </c>
      <c r="D79" s="199">
        <v>840</v>
      </c>
      <c r="E79" s="199"/>
      <c r="F79" s="199"/>
      <c r="G79" s="207" t="s">
        <v>252</v>
      </c>
      <c r="H79" s="219">
        <v>0</v>
      </c>
      <c r="I79" s="219"/>
      <c r="J79" s="202" t="s">
        <v>253</v>
      </c>
    </row>
    <row r="80" spans="1:10" ht="25.5">
      <c r="A80" s="205">
        <v>630</v>
      </c>
      <c r="B80" s="198">
        <v>100</v>
      </c>
      <c r="C80" s="198">
        <v>100</v>
      </c>
      <c r="D80" s="199">
        <v>850</v>
      </c>
      <c r="E80" s="199"/>
      <c r="F80" s="199"/>
      <c r="G80" s="207" t="s">
        <v>254</v>
      </c>
      <c r="H80" s="219">
        <v>0</v>
      </c>
      <c r="I80" s="219"/>
      <c r="J80" s="202" t="s">
        <v>255</v>
      </c>
    </row>
    <row r="81" spans="1:10" ht="25.5">
      <c r="A81" s="205">
        <v>630</v>
      </c>
      <c r="B81" s="198">
        <v>100</v>
      </c>
      <c r="C81" s="198">
        <v>100</v>
      </c>
      <c r="D81" s="198">
        <v>900</v>
      </c>
      <c r="E81" s="198"/>
      <c r="F81" s="198"/>
      <c r="G81" s="195" t="s">
        <v>256</v>
      </c>
      <c r="H81" s="256">
        <v>0</v>
      </c>
      <c r="I81" s="256"/>
      <c r="J81" s="202" t="s">
        <v>257</v>
      </c>
    </row>
    <row r="82" spans="1:10">
      <c r="A82" s="205">
        <v>630</v>
      </c>
      <c r="B82" s="198">
        <v>100</v>
      </c>
      <c r="C82" s="198">
        <v>100</v>
      </c>
      <c r="D82" s="198">
        <v>900</v>
      </c>
      <c r="E82" s="199">
        <v>10</v>
      </c>
      <c r="F82" s="199"/>
      <c r="G82" s="207" t="s">
        <v>258</v>
      </c>
      <c r="H82" s="219">
        <v>9772</v>
      </c>
      <c r="I82" s="219">
        <v>14390</v>
      </c>
      <c r="J82" s="202"/>
    </row>
    <row r="83" spans="1:10" ht="25.5">
      <c r="A83" s="205">
        <v>630</v>
      </c>
      <c r="B83" s="198">
        <v>100</v>
      </c>
      <c r="C83" s="198">
        <v>100</v>
      </c>
      <c r="D83" s="198">
        <v>900</v>
      </c>
      <c r="E83" s="199">
        <v>90</v>
      </c>
      <c r="F83" s="199"/>
      <c r="G83" s="207" t="s">
        <v>256</v>
      </c>
      <c r="H83" s="219">
        <v>159185</v>
      </c>
      <c r="I83" s="219">
        <v>146553</v>
      </c>
      <c r="J83" s="202"/>
    </row>
    <row r="84" spans="1:10" ht="38.25">
      <c r="A84" s="205">
        <v>630</v>
      </c>
      <c r="B84" s="198">
        <v>100</v>
      </c>
      <c r="C84" s="199">
        <v>200</v>
      </c>
      <c r="D84" s="199"/>
      <c r="E84" s="199"/>
      <c r="F84" s="199"/>
      <c r="G84" s="207" t="s">
        <v>259</v>
      </c>
      <c r="H84" s="219">
        <v>0</v>
      </c>
      <c r="I84" s="219"/>
      <c r="J84" s="202" t="s">
        <v>260</v>
      </c>
    </row>
    <row r="85" spans="1:10" ht="38.25">
      <c r="A85" s="205">
        <v>630</v>
      </c>
      <c r="B85" s="198">
        <v>100</v>
      </c>
      <c r="C85" s="198">
        <v>300</v>
      </c>
      <c r="D85" s="198"/>
      <c r="E85" s="198"/>
      <c r="F85" s="198"/>
      <c r="G85" s="195" t="s">
        <v>261</v>
      </c>
      <c r="H85" s="256">
        <v>0</v>
      </c>
      <c r="I85" s="256"/>
      <c r="J85" s="202" t="s">
        <v>262</v>
      </c>
    </row>
    <row r="86" spans="1:10">
      <c r="A86" s="205">
        <v>630</v>
      </c>
      <c r="B86" s="198">
        <v>100</v>
      </c>
      <c r="C86" s="198">
        <v>300</v>
      </c>
      <c r="D86" s="198">
        <v>100</v>
      </c>
      <c r="E86" s="198"/>
      <c r="F86" s="198"/>
      <c r="G86" s="195" t="s">
        <v>225</v>
      </c>
      <c r="H86" s="256">
        <v>0</v>
      </c>
      <c r="I86" s="256"/>
      <c r="J86" s="202" t="s">
        <v>263</v>
      </c>
    </row>
    <row r="87" spans="1:10" ht="25.5">
      <c r="A87" s="205">
        <v>630</v>
      </c>
      <c r="B87" s="198">
        <v>100</v>
      </c>
      <c r="C87" s="198">
        <v>300</v>
      </c>
      <c r="D87" s="198">
        <v>100</v>
      </c>
      <c r="E87" s="227">
        <v>10</v>
      </c>
      <c r="F87" s="227"/>
      <c r="G87" s="207" t="s">
        <v>264</v>
      </c>
      <c r="H87" s="219">
        <v>4425810</v>
      </c>
      <c r="I87" s="219">
        <v>4241979</v>
      </c>
      <c r="J87" s="216"/>
    </row>
    <row r="88" spans="1:10" ht="25.5">
      <c r="A88" s="205">
        <v>630</v>
      </c>
      <c r="B88" s="198">
        <v>100</v>
      </c>
      <c r="C88" s="198">
        <v>300</v>
      </c>
      <c r="D88" s="198">
        <v>100</v>
      </c>
      <c r="E88" s="227">
        <v>20</v>
      </c>
      <c r="F88" s="227"/>
      <c r="G88" s="207" t="s">
        <v>228</v>
      </c>
      <c r="H88" s="219">
        <v>0</v>
      </c>
      <c r="I88" s="219">
        <v>0</v>
      </c>
      <c r="J88" s="216"/>
    </row>
    <row r="89" spans="1:10">
      <c r="A89" s="205">
        <v>630</v>
      </c>
      <c r="B89" s="198">
        <v>100</v>
      </c>
      <c r="C89" s="198">
        <v>300</v>
      </c>
      <c r="D89" s="198">
        <v>150</v>
      </c>
      <c r="E89" s="198"/>
      <c r="F89" s="198"/>
      <c r="G89" s="195" t="s">
        <v>265</v>
      </c>
      <c r="H89" s="256">
        <v>0</v>
      </c>
      <c r="I89" s="256"/>
      <c r="J89" s="202" t="s">
        <v>266</v>
      </c>
    </row>
    <row r="90" spans="1:10" ht="25.5">
      <c r="A90" s="205">
        <v>630</v>
      </c>
      <c r="B90" s="198">
        <v>100</v>
      </c>
      <c r="C90" s="198">
        <v>300</v>
      </c>
      <c r="D90" s="198">
        <v>150</v>
      </c>
      <c r="E90" s="227">
        <v>100</v>
      </c>
      <c r="F90" s="227"/>
      <c r="G90" s="207" t="s">
        <v>267</v>
      </c>
      <c r="H90" s="219">
        <v>841871</v>
      </c>
      <c r="I90" s="219">
        <v>657228</v>
      </c>
      <c r="J90" s="216"/>
    </row>
    <row r="91" spans="1:10" ht="25.5">
      <c r="A91" s="205">
        <v>630</v>
      </c>
      <c r="B91" s="198">
        <v>100</v>
      </c>
      <c r="C91" s="198">
        <v>300</v>
      </c>
      <c r="D91" s="198">
        <v>150</v>
      </c>
      <c r="E91" s="227">
        <v>200</v>
      </c>
      <c r="F91" s="227"/>
      <c r="G91" s="207" t="s">
        <v>232</v>
      </c>
      <c r="H91" s="219">
        <v>82182</v>
      </c>
      <c r="I91" s="219">
        <v>46557</v>
      </c>
      <c r="J91" s="216"/>
    </row>
    <row r="92" spans="1:10" ht="25.5">
      <c r="A92" s="205">
        <v>630</v>
      </c>
      <c r="B92" s="198">
        <v>100</v>
      </c>
      <c r="C92" s="198">
        <v>300</v>
      </c>
      <c r="D92" s="199">
        <v>160</v>
      </c>
      <c r="E92" s="227"/>
      <c r="F92" s="227"/>
      <c r="G92" s="207" t="s">
        <v>268</v>
      </c>
      <c r="H92" s="219">
        <v>0</v>
      </c>
      <c r="I92" s="219">
        <v>0</v>
      </c>
      <c r="J92" s="202" t="s">
        <v>269</v>
      </c>
    </row>
    <row r="93" spans="1:10" ht="25.5">
      <c r="A93" s="205">
        <v>630</v>
      </c>
      <c r="B93" s="198">
        <v>100</v>
      </c>
      <c r="C93" s="198">
        <v>300</v>
      </c>
      <c r="D93" s="199">
        <v>200</v>
      </c>
      <c r="E93" s="199"/>
      <c r="F93" s="199"/>
      <c r="G93" s="207" t="s">
        <v>270</v>
      </c>
      <c r="H93" s="219">
        <v>0</v>
      </c>
      <c r="I93" s="219">
        <v>0</v>
      </c>
      <c r="J93" s="202" t="s">
        <v>271</v>
      </c>
    </row>
    <row r="94" spans="1:10">
      <c r="A94" s="205">
        <v>630</v>
      </c>
      <c r="B94" s="198">
        <v>100</v>
      </c>
      <c r="C94" s="198">
        <v>300</v>
      </c>
      <c r="D94" s="199">
        <v>250</v>
      </c>
      <c r="E94" s="199"/>
      <c r="F94" s="199"/>
      <c r="G94" s="207" t="s">
        <v>236</v>
      </c>
      <c r="H94" s="219">
        <v>0</v>
      </c>
      <c r="I94" s="219">
        <v>88464</v>
      </c>
      <c r="J94" s="202" t="s">
        <v>272</v>
      </c>
    </row>
    <row r="95" spans="1:10" ht="25.5">
      <c r="A95" s="205">
        <v>630</v>
      </c>
      <c r="B95" s="198">
        <v>100</v>
      </c>
      <c r="C95" s="198">
        <v>300</v>
      </c>
      <c r="D95" s="199">
        <v>300</v>
      </c>
      <c r="E95" s="199"/>
      <c r="F95" s="199"/>
      <c r="G95" s="207" t="s">
        <v>273</v>
      </c>
      <c r="H95" s="219">
        <v>0</v>
      </c>
      <c r="I95" s="219">
        <v>0</v>
      </c>
      <c r="J95" s="202" t="s">
        <v>274</v>
      </c>
    </row>
    <row r="96" spans="1:10" ht="25.5">
      <c r="A96" s="205">
        <v>630</v>
      </c>
      <c r="B96" s="198">
        <v>100</v>
      </c>
      <c r="C96" s="198">
        <v>300</v>
      </c>
      <c r="D96" s="199">
        <v>350</v>
      </c>
      <c r="E96" s="199"/>
      <c r="F96" s="199"/>
      <c r="G96" s="207" t="s">
        <v>275</v>
      </c>
      <c r="H96" s="219">
        <v>0</v>
      </c>
      <c r="I96" s="219">
        <v>0</v>
      </c>
      <c r="J96" s="202" t="s">
        <v>276</v>
      </c>
    </row>
    <row r="97" spans="1:10">
      <c r="A97" s="205">
        <v>630</v>
      </c>
      <c r="B97" s="198">
        <v>100</v>
      </c>
      <c r="C97" s="198">
        <v>300</v>
      </c>
      <c r="D97" s="199">
        <v>400</v>
      </c>
      <c r="E97" s="199"/>
      <c r="F97" s="199"/>
      <c r="G97" s="207" t="s">
        <v>277</v>
      </c>
      <c r="H97" s="219">
        <v>0</v>
      </c>
      <c r="I97" s="219">
        <v>0</v>
      </c>
      <c r="J97" s="202" t="s">
        <v>278</v>
      </c>
    </row>
    <row r="98" spans="1:10" ht="25.5">
      <c r="A98" s="205">
        <v>630</v>
      </c>
      <c r="B98" s="198">
        <v>100</v>
      </c>
      <c r="C98" s="198">
        <v>300</v>
      </c>
      <c r="D98" s="199">
        <v>450</v>
      </c>
      <c r="E98" s="199"/>
      <c r="F98" s="199"/>
      <c r="G98" s="207" t="s">
        <v>279</v>
      </c>
      <c r="H98" s="219">
        <v>0</v>
      </c>
      <c r="I98" s="219">
        <v>0</v>
      </c>
      <c r="J98" s="202" t="s">
        <v>280</v>
      </c>
    </row>
    <row r="99" spans="1:10" ht="25.5">
      <c r="A99" s="205">
        <v>630</v>
      </c>
      <c r="B99" s="198">
        <v>100</v>
      </c>
      <c r="C99" s="198">
        <v>300</v>
      </c>
      <c r="D99" s="199">
        <v>510</v>
      </c>
      <c r="E99" s="199"/>
      <c r="F99" s="199"/>
      <c r="G99" s="207" t="s">
        <v>281</v>
      </c>
      <c r="H99" s="219">
        <v>0</v>
      </c>
      <c r="I99" s="219">
        <v>0</v>
      </c>
      <c r="J99" s="202" t="s">
        <v>282</v>
      </c>
    </row>
    <row r="100" spans="1:10" ht="25.5">
      <c r="A100" s="205">
        <v>630</v>
      </c>
      <c r="B100" s="198">
        <v>100</v>
      </c>
      <c r="C100" s="198">
        <v>300</v>
      </c>
      <c r="D100" s="199">
        <v>520</v>
      </c>
      <c r="E100" s="199"/>
      <c r="F100" s="199"/>
      <c r="G100" s="207" t="s">
        <v>283</v>
      </c>
      <c r="H100" s="219">
        <v>0</v>
      </c>
      <c r="I100" s="219">
        <v>0</v>
      </c>
      <c r="J100" s="202" t="s">
        <v>284</v>
      </c>
    </row>
    <row r="101" spans="1:10" ht="25.5">
      <c r="A101" s="205">
        <v>630</v>
      </c>
      <c r="B101" s="198">
        <v>100</v>
      </c>
      <c r="C101" s="198">
        <v>300</v>
      </c>
      <c r="D101" s="199">
        <v>550</v>
      </c>
      <c r="E101" s="199"/>
      <c r="F101" s="199"/>
      <c r="G101" s="207" t="s">
        <v>285</v>
      </c>
      <c r="H101" s="219">
        <v>0</v>
      </c>
      <c r="I101" s="219">
        <v>0</v>
      </c>
      <c r="J101" s="202" t="s">
        <v>286</v>
      </c>
    </row>
    <row r="102" spans="1:10" ht="25.5">
      <c r="A102" s="205">
        <v>630</v>
      </c>
      <c r="B102" s="198">
        <v>100</v>
      </c>
      <c r="C102" s="198">
        <v>300</v>
      </c>
      <c r="D102" s="199">
        <v>600</v>
      </c>
      <c r="E102" s="199"/>
      <c r="F102" s="199"/>
      <c r="G102" s="207" t="s">
        <v>288</v>
      </c>
      <c r="H102" s="219">
        <v>0</v>
      </c>
      <c r="I102" s="219">
        <v>0</v>
      </c>
      <c r="J102" s="202" t="s">
        <v>287</v>
      </c>
    </row>
    <row r="103" spans="1:10" ht="38.25">
      <c r="A103" s="205">
        <v>630</v>
      </c>
      <c r="B103" s="198">
        <v>100</v>
      </c>
      <c r="C103" s="198">
        <v>300</v>
      </c>
      <c r="D103" s="199">
        <v>610</v>
      </c>
      <c r="E103" s="199"/>
      <c r="F103" s="199"/>
      <c r="G103" s="207" t="s">
        <v>289</v>
      </c>
      <c r="H103" s="219">
        <v>407</v>
      </c>
      <c r="I103" s="219">
        <v>950</v>
      </c>
      <c r="J103" s="202" t="s">
        <v>290</v>
      </c>
    </row>
    <row r="104" spans="1:10" ht="38.25">
      <c r="A104" s="205">
        <v>630</v>
      </c>
      <c r="B104" s="198">
        <v>100</v>
      </c>
      <c r="C104" s="198">
        <v>300</v>
      </c>
      <c r="D104" s="198">
        <v>650</v>
      </c>
      <c r="E104" s="198"/>
      <c r="F104" s="198"/>
      <c r="G104" s="195" t="s">
        <v>291</v>
      </c>
      <c r="H104" s="256">
        <v>0</v>
      </c>
      <c r="I104" s="256"/>
      <c r="J104" s="202" t="s">
        <v>292</v>
      </c>
    </row>
    <row r="105" spans="1:10" ht="25.5">
      <c r="A105" s="205">
        <v>630</v>
      </c>
      <c r="B105" s="198">
        <v>100</v>
      </c>
      <c r="C105" s="198">
        <v>300</v>
      </c>
      <c r="D105" s="198">
        <v>650</v>
      </c>
      <c r="E105" s="199">
        <v>10</v>
      </c>
      <c r="F105" s="199"/>
      <c r="G105" s="207" t="s">
        <v>293</v>
      </c>
      <c r="H105" s="219">
        <v>0</v>
      </c>
      <c r="I105" s="219">
        <v>0</v>
      </c>
      <c r="J105" s="202" t="s">
        <v>294</v>
      </c>
    </row>
    <row r="106" spans="1:10" ht="38.25">
      <c r="A106" s="205">
        <v>630</v>
      </c>
      <c r="B106" s="198">
        <v>100</v>
      </c>
      <c r="C106" s="198">
        <v>300</v>
      </c>
      <c r="D106" s="198">
        <v>650</v>
      </c>
      <c r="E106" s="198">
        <v>20</v>
      </c>
      <c r="F106" s="198"/>
      <c r="G106" s="195" t="s">
        <v>295</v>
      </c>
      <c r="H106" s="256">
        <v>0</v>
      </c>
      <c r="I106" s="256"/>
      <c r="J106" s="202" t="s">
        <v>296</v>
      </c>
    </row>
    <row r="107" spans="1:10">
      <c r="A107" s="205">
        <v>630</v>
      </c>
      <c r="B107" s="198">
        <v>100</v>
      </c>
      <c r="C107" s="198">
        <v>300</v>
      </c>
      <c r="D107" s="198">
        <v>650</v>
      </c>
      <c r="E107" s="198">
        <v>20</v>
      </c>
      <c r="F107" s="227">
        <v>10</v>
      </c>
      <c r="G107" s="207" t="s">
        <v>258</v>
      </c>
      <c r="H107" s="219">
        <v>0</v>
      </c>
      <c r="I107" s="219"/>
      <c r="J107" s="216"/>
    </row>
    <row r="108" spans="1:10" ht="38.25">
      <c r="A108" s="205">
        <v>630</v>
      </c>
      <c r="B108" s="198">
        <v>100</v>
      </c>
      <c r="C108" s="198">
        <v>300</v>
      </c>
      <c r="D108" s="198">
        <v>650</v>
      </c>
      <c r="E108" s="198">
        <v>20</v>
      </c>
      <c r="F108" s="227">
        <v>20</v>
      </c>
      <c r="G108" s="207" t="s">
        <v>295</v>
      </c>
      <c r="H108" s="219">
        <v>86742</v>
      </c>
      <c r="I108" s="219">
        <v>107099</v>
      </c>
      <c r="J108" s="216"/>
    </row>
    <row r="109" spans="1:10" ht="25.5">
      <c r="A109" s="205">
        <v>630</v>
      </c>
      <c r="B109" s="198">
        <v>100</v>
      </c>
      <c r="C109" s="198">
        <v>300</v>
      </c>
      <c r="D109" s="199">
        <v>700</v>
      </c>
      <c r="E109" s="199"/>
      <c r="F109" s="199"/>
      <c r="G109" s="207" t="s">
        <v>297</v>
      </c>
      <c r="H109" s="219">
        <v>49425</v>
      </c>
      <c r="I109" s="219">
        <v>307584</v>
      </c>
      <c r="J109" s="202" t="s">
        <v>298</v>
      </c>
    </row>
    <row r="110" spans="1:10" ht="38.25">
      <c r="A110" s="205">
        <v>630</v>
      </c>
      <c r="B110" s="198">
        <v>100</v>
      </c>
      <c r="C110" s="198">
        <v>300</v>
      </c>
      <c r="D110" s="199">
        <v>800</v>
      </c>
      <c r="E110" s="199"/>
      <c r="F110" s="199"/>
      <c r="G110" s="207" t="s">
        <v>299</v>
      </c>
      <c r="H110" s="219">
        <v>0</v>
      </c>
      <c r="I110" s="219"/>
      <c r="J110" s="202" t="s">
        <v>300</v>
      </c>
    </row>
    <row r="111" spans="1:10" ht="51">
      <c r="A111" s="205">
        <v>630</v>
      </c>
      <c r="B111" s="198">
        <v>100</v>
      </c>
      <c r="C111" s="198">
        <v>300</v>
      </c>
      <c r="D111" s="199">
        <v>900</v>
      </c>
      <c r="E111" s="199"/>
      <c r="F111" s="199"/>
      <c r="G111" s="207" t="s">
        <v>301</v>
      </c>
      <c r="H111" s="219">
        <v>0</v>
      </c>
      <c r="I111" s="219"/>
      <c r="J111" s="202" t="s">
        <v>302</v>
      </c>
    </row>
    <row r="112" spans="1:10" ht="51">
      <c r="A112" s="205">
        <v>630</v>
      </c>
      <c r="B112" s="198">
        <v>200</v>
      </c>
      <c r="C112" s="198"/>
      <c r="D112" s="198"/>
      <c r="E112" s="198"/>
      <c r="F112" s="198"/>
      <c r="G112" s="195" t="s">
        <v>303</v>
      </c>
      <c r="H112" s="256">
        <v>0</v>
      </c>
      <c r="I112" s="256"/>
      <c r="J112" s="202" t="s">
        <v>304</v>
      </c>
    </row>
    <row r="113" spans="1:10" ht="38.25">
      <c r="A113" s="205">
        <v>630</v>
      </c>
      <c r="B113" s="198">
        <v>200</v>
      </c>
      <c r="C113" s="199">
        <v>100</v>
      </c>
      <c r="D113" s="199"/>
      <c r="E113" s="199"/>
      <c r="F113" s="199"/>
      <c r="G113" s="207" t="s">
        <v>305</v>
      </c>
      <c r="H113" s="219">
        <v>0</v>
      </c>
      <c r="I113" s="219"/>
      <c r="J113" s="202" t="s">
        <v>306</v>
      </c>
    </row>
    <row r="114" spans="1:10" ht="38.25">
      <c r="A114" s="205">
        <v>630</v>
      </c>
      <c r="B114" s="198">
        <v>200</v>
      </c>
      <c r="C114" s="199">
        <v>200</v>
      </c>
      <c r="D114" s="199"/>
      <c r="E114" s="199"/>
      <c r="F114" s="199"/>
      <c r="G114" s="207" t="s">
        <v>307</v>
      </c>
      <c r="H114" s="219">
        <v>0</v>
      </c>
      <c r="I114" s="219"/>
      <c r="J114" s="202" t="s">
        <v>308</v>
      </c>
    </row>
    <row r="115" spans="1:10" ht="38.25">
      <c r="A115" s="205">
        <v>630</v>
      </c>
      <c r="B115" s="198">
        <v>200</v>
      </c>
      <c r="C115" s="199">
        <v>250</v>
      </c>
      <c r="D115" s="199"/>
      <c r="E115" s="199"/>
      <c r="F115" s="199"/>
      <c r="G115" s="207" t="s">
        <v>309</v>
      </c>
      <c r="H115" s="219">
        <v>0</v>
      </c>
      <c r="I115" s="219"/>
      <c r="J115" s="202" t="s">
        <v>310</v>
      </c>
    </row>
    <row r="116" spans="1:10" ht="25.5">
      <c r="A116" s="205">
        <v>630</v>
      </c>
      <c r="B116" s="198">
        <v>200</v>
      </c>
      <c r="C116" s="199">
        <v>300</v>
      </c>
      <c r="D116" s="199"/>
      <c r="E116" s="199"/>
      <c r="F116" s="199"/>
      <c r="G116" s="207" t="s">
        <v>311</v>
      </c>
      <c r="H116" s="219">
        <v>0</v>
      </c>
      <c r="I116" s="219"/>
      <c r="J116" s="202" t="s">
        <v>312</v>
      </c>
    </row>
    <row r="117" spans="1:10" ht="51">
      <c r="A117" s="205">
        <v>630</v>
      </c>
      <c r="B117" s="198">
        <v>200</v>
      </c>
      <c r="C117" s="199">
        <v>400</v>
      </c>
      <c r="D117" s="199"/>
      <c r="E117" s="199"/>
      <c r="F117" s="199"/>
      <c r="G117" s="207" t="s">
        <v>313</v>
      </c>
      <c r="H117" s="219">
        <v>0</v>
      </c>
      <c r="I117" s="219"/>
      <c r="J117" s="202" t="s">
        <v>314</v>
      </c>
    </row>
    <row r="118" spans="1:10" ht="38.25">
      <c r="A118" s="205">
        <v>630</v>
      </c>
      <c r="B118" s="198">
        <v>300</v>
      </c>
      <c r="C118" s="198"/>
      <c r="D118" s="198"/>
      <c r="E118" s="198"/>
      <c r="F118" s="198"/>
      <c r="G118" s="195" t="s">
        <v>315</v>
      </c>
      <c r="H118" s="256">
        <v>0</v>
      </c>
      <c r="I118" s="256"/>
      <c r="J118" s="202" t="s">
        <v>316</v>
      </c>
    </row>
    <row r="119" spans="1:10">
      <c r="A119" s="205">
        <v>630</v>
      </c>
      <c r="B119" s="198">
        <v>300</v>
      </c>
      <c r="C119" s="221">
        <v>100</v>
      </c>
      <c r="D119" s="221"/>
      <c r="E119" s="221"/>
      <c r="F119" s="221"/>
      <c r="G119" s="195" t="s">
        <v>317</v>
      </c>
      <c r="H119" s="256">
        <v>0</v>
      </c>
      <c r="I119" s="256"/>
      <c r="J119" s="216"/>
    </row>
    <row r="120" spans="1:10">
      <c r="A120" s="205">
        <v>630</v>
      </c>
      <c r="B120" s="198">
        <v>300</v>
      </c>
      <c r="C120" s="221">
        <v>100</v>
      </c>
      <c r="D120" s="227">
        <v>100</v>
      </c>
      <c r="E120" s="227"/>
      <c r="F120" s="227"/>
      <c r="G120" s="207" t="s">
        <v>225</v>
      </c>
      <c r="H120" s="219">
        <v>1093850</v>
      </c>
      <c r="I120" s="219">
        <v>926115</v>
      </c>
      <c r="J120" s="216"/>
    </row>
    <row r="121" spans="1:10">
      <c r="A121" s="205">
        <v>630</v>
      </c>
      <c r="B121" s="198">
        <v>300</v>
      </c>
      <c r="C121" s="221">
        <v>100</v>
      </c>
      <c r="D121" s="227">
        <v>200</v>
      </c>
      <c r="E121" s="227"/>
      <c r="F121" s="227"/>
      <c r="G121" s="207" t="s">
        <v>318</v>
      </c>
      <c r="H121" s="219">
        <v>0</v>
      </c>
      <c r="I121" s="219">
        <v>0</v>
      </c>
      <c r="J121" s="216"/>
    </row>
    <row r="122" spans="1:10" ht="25.5">
      <c r="A122" s="205">
        <v>630</v>
      </c>
      <c r="B122" s="198">
        <v>300</v>
      </c>
      <c r="C122" s="221">
        <v>100</v>
      </c>
      <c r="D122" s="227">
        <v>300</v>
      </c>
      <c r="E122" s="227"/>
      <c r="F122" s="227"/>
      <c r="G122" s="207" t="s">
        <v>319</v>
      </c>
      <c r="H122" s="219">
        <v>0</v>
      </c>
      <c r="I122" s="219">
        <v>0</v>
      </c>
      <c r="J122" s="216"/>
    </row>
    <row r="123" spans="1:10">
      <c r="A123" s="205">
        <v>630</v>
      </c>
      <c r="B123" s="198">
        <v>300</v>
      </c>
      <c r="C123" s="221">
        <v>100</v>
      </c>
      <c r="D123" s="227">
        <v>400</v>
      </c>
      <c r="E123" s="227"/>
      <c r="F123" s="227"/>
      <c r="G123" s="207" t="s">
        <v>265</v>
      </c>
      <c r="H123" s="219">
        <v>304952</v>
      </c>
      <c r="I123" s="219">
        <v>268045</v>
      </c>
      <c r="J123" s="216"/>
    </row>
    <row r="124" spans="1:10">
      <c r="A124" s="205">
        <v>630</v>
      </c>
      <c r="B124" s="198">
        <v>300</v>
      </c>
      <c r="C124" s="221">
        <v>100</v>
      </c>
      <c r="D124" s="227">
        <v>500</v>
      </c>
      <c r="E124" s="227"/>
      <c r="F124" s="227"/>
      <c r="G124" s="207" t="s">
        <v>320</v>
      </c>
      <c r="H124" s="219">
        <v>0</v>
      </c>
      <c r="I124" s="219"/>
      <c r="J124" s="216"/>
    </row>
    <row r="125" spans="1:10">
      <c r="A125" s="205">
        <v>630</v>
      </c>
      <c r="B125" s="198">
        <v>300</v>
      </c>
      <c r="C125" s="221">
        <v>100</v>
      </c>
      <c r="D125" s="227">
        <v>600</v>
      </c>
      <c r="E125" s="227"/>
      <c r="F125" s="227"/>
      <c r="G125" s="207" t="s">
        <v>321</v>
      </c>
      <c r="H125" s="219">
        <v>0</v>
      </c>
      <c r="I125" s="219"/>
      <c r="J125" s="216"/>
    </row>
    <row r="126" spans="1:10">
      <c r="A126" s="205">
        <v>630</v>
      </c>
      <c r="B126" s="198">
        <v>300</v>
      </c>
      <c r="C126" s="221">
        <v>100</v>
      </c>
      <c r="D126" s="227">
        <v>900</v>
      </c>
      <c r="E126" s="227"/>
      <c r="F126" s="227"/>
      <c r="G126" s="207" t="s">
        <v>322</v>
      </c>
      <c r="H126" s="219">
        <v>0</v>
      </c>
      <c r="I126" s="219"/>
      <c r="J126" s="216"/>
    </row>
    <row r="127" spans="1:10">
      <c r="A127" s="205">
        <v>630</v>
      </c>
      <c r="B127" s="198">
        <v>300</v>
      </c>
      <c r="C127" s="221">
        <v>200</v>
      </c>
      <c r="D127" s="221"/>
      <c r="E127" s="221"/>
      <c r="F127" s="221"/>
      <c r="G127" s="195" t="s">
        <v>323</v>
      </c>
      <c r="H127" s="256">
        <v>0</v>
      </c>
      <c r="I127" s="256"/>
      <c r="J127" s="216"/>
    </row>
    <row r="128" spans="1:10">
      <c r="A128" s="205">
        <v>630</v>
      </c>
      <c r="B128" s="198">
        <v>300</v>
      </c>
      <c r="C128" s="221">
        <v>200</v>
      </c>
      <c r="D128" s="227">
        <v>50</v>
      </c>
      <c r="E128" s="227"/>
      <c r="F128" s="227"/>
      <c r="G128" s="207" t="s">
        <v>324</v>
      </c>
      <c r="H128" s="219">
        <v>0</v>
      </c>
      <c r="I128" s="219"/>
      <c r="J128" s="216"/>
    </row>
    <row r="129" spans="1:10">
      <c r="A129" s="205">
        <v>630</v>
      </c>
      <c r="B129" s="198">
        <v>300</v>
      </c>
      <c r="C129" s="221">
        <v>200</v>
      </c>
      <c r="D129" s="227">
        <v>100</v>
      </c>
      <c r="E129" s="227"/>
      <c r="F129" s="227"/>
      <c r="G129" s="207" t="s">
        <v>325</v>
      </c>
      <c r="H129" s="219">
        <v>0</v>
      </c>
      <c r="I129" s="219"/>
      <c r="J129" s="216"/>
    </row>
    <row r="130" spans="1:10">
      <c r="A130" s="205">
        <v>630</v>
      </c>
      <c r="B130" s="198">
        <v>300</v>
      </c>
      <c r="C130" s="221">
        <v>200</v>
      </c>
      <c r="D130" s="227">
        <v>150</v>
      </c>
      <c r="E130" s="227"/>
      <c r="F130" s="227"/>
      <c r="G130" s="207" t="s">
        <v>326</v>
      </c>
      <c r="H130" s="219">
        <v>0</v>
      </c>
      <c r="I130" s="219"/>
      <c r="J130" s="216"/>
    </row>
    <row r="131" spans="1:10" ht="25.5">
      <c r="A131" s="205">
        <v>630</v>
      </c>
      <c r="B131" s="198">
        <v>300</v>
      </c>
      <c r="C131" s="221">
        <v>200</v>
      </c>
      <c r="D131" s="227">
        <v>200</v>
      </c>
      <c r="E131" s="227"/>
      <c r="F131" s="227"/>
      <c r="G131" s="207" t="s">
        <v>327</v>
      </c>
      <c r="H131" s="219">
        <v>0</v>
      </c>
      <c r="I131" s="219"/>
      <c r="J131" s="216"/>
    </row>
    <row r="132" spans="1:10">
      <c r="A132" s="205">
        <v>630</v>
      </c>
      <c r="B132" s="198">
        <v>300</v>
      </c>
      <c r="C132" s="221">
        <v>200</v>
      </c>
      <c r="D132" s="227">
        <v>250</v>
      </c>
      <c r="E132" s="227"/>
      <c r="F132" s="227"/>
      <c r="G132" s="207" t="s">
        <v>328</v>
      </c>
      <c r="H132" s="219">
        <v>0</v>
      </c>
      <c r="I132" s="219"/>
      <c r="J132" s="216"/>
    </row>
    <row r="133" spans="1:10">
      <c r="A133" s="205">
        <v>630</v>
      </c>
      <c r="B133" s="198">
        <v>300</v>
      </c>
      <c r="C133" s="221">
        <v>200</v>
      </c>
      <c r="D133" s="227">
        <v>300</v>
      </c>
      <c r="E133" s="227"/>
      <c r="F133" s="227"/>
      <c r="G133" s="207" t="s">
        <v>329</v>
      </c>
      <c r="H133" s="219">
        <v>0</v>
      </c>
      <c r="I133" s="219"/>
      <c r="J133" s="216"/>
    </row>
    <row r="134" spans="1:10">
      <c r="A134" s="205">
        <v>630</v>
      </c>
      <c r="B134" s="198">
        <v>300</v>
      </c>
      <c r="C134" s="221">
        <v>200</v>
      </c>
      <c r="D134" s="227">
        <v>350</v>
      </c>
      <c r="E134" s="227"/>
      <c r="F134" s="227"/>
      <c r="G134" s="207" t="s">
        <v>330</v>
      </c>
      <c r="H134" s="219">
        <v>0</v>
      </c>
      <c r="I134" s="219"/>
      <c r="J134" s="216"/>
    </row>
    <row r="135" spans="1:10" ht="25.5">
      <c r="A135" s="205">
        <v>630</v>
      </c>
      <c r="B135" s="198">
        <v>300</v>
      </c>
      <c r="C135" s="221">
        <v>200</v>
      </c>
      <c r="D135" s="227">
        <v>400</v>
      </c>
      <c r="E135" s="227"/>
      <c r="F135" s="227"/>
      <c r="G135" s="207" t="s">
        <v>331</v>
      </c>
      <c r="H135" s="219">
        <v>0</v>
      </c>
      <c r="I135" s="219"/>
      <c r="J135" s="216"/>
    </row>
    <row r="136" spans="1:10">
      <c r="A136" s="205">
        <v>630</v>
      </c>
      <c r="B136" s="198">
        <v>300</v>
      </c>
      <c r="C136" s="221">
        <v>200</v>
      </c>
      <c r="D136" s="227">
        <v>450</v>
      </c>
      <c r="E136" s="227"/>
      <c r="F136" s="227"/>
      <c r="G136" s="207" t="s">
        <v>332</v>
      </c>
      <c r="H136" s="219">
        <v>0</v>
      </c>
      <c r="I136" s="219"/>
      <c r="J136" s="216"/>
    </row>
    <row r="137" spans="1:10">
      <c r="A137" s="205">
        <v>630</v>
      </c>
      <c r="B137" s="198">
        <v>300</v>
      </c>
      <c r="C137" s="221">
        <v>200</v>
      </c>
      <c r="D137" s="227">
        <v>500</v>
      </c>
      <c r="E137" s="227"/>
      <c r="F137" s="227"/>
      <c r="G137" s="207" t="s">
        <v>333</v>
      </c>
      <c r="H137" s="219">
        <v>0</v>
      </c>
      <c r="I137" s="219"/>
      <c r="J137" s="216"/>
    </row>
    <row r="138" spans="1:10">
      <c r="A138" s="205">
        <v>630</v>
      </c>
      <c r="B138" s="198">
        <v>300</v>
      </c>
      <c r="C138" s="221">
        <v>200</v>
      </c>
      <c r="D138" s="227">
        <v>550</v>
      </c>
      <c r="E138" s="227"/>
      <c r="F138" s="227"/>
      <c r="G138" s="207" t="s">
        <v>334</v>
      </c>
      <c r="H138" s="219">
        <v>0</v>
      </c>
      <c r="I138" s="219"/>
      <c r="J138" s="216"/>
    </row>
    <row r="139" spans="1:10">
      <c r="A139" s="205">
        <v>630</v>
      </c>
      <c r="B139" s="198">
        <v>300</v>
      </c>
      <c r="C139" s="221">
        <v>200</v>
      </c>
      <c r="D139" s="227">
        <v>600</v>
      </c>
      <c r="E139" s="227"/>
      <c r="F139" s="227"/>
      <c r="G139" s="207" t="s">
        <v>335</v>
      </c>
      <c r="H139" s="219">
        <v>0</v>
      </c>
      <c r="I139" s="219"/>
      <c r="J139" s="216"/>
    </row>
    <row r="140" spans="1:10">
      <c r="A140" s="205">
        <v>630</v>
      </c>
      <c r="B140" s="198">
        <v>300</v>
      </c>
      <c r="C140" s="221">
        <v>200</v>
      </c>
      <c r="D140" s="227">
        <v>650</v>
      </c>
      <c r="E140" s="227"/>
      <c r="F140" s="227"/>
      <c r="G140" s="207" t="s">
        <v>336</v>
      </c>
      <c r="H140" s="219">
        <v>0</v>
      </c>
      <c r="I140" s="219"/>
      <c r="J140" s="216"/>
    </row>
    <row r="141" spans="1:10" ht="25.5">
      <c r="A141" s="205">
        <v>630</v>
      </c>
      <c r="B141" s="198">
        <v>300</v>
      </c>
      <c r="C141" s="221">
        <v>200</v>
      </c>
      <c r="D141" s="227">
        <v>700</v>
      </c>
      <c r="E141" s="227"/>
      <c r="F141" s="227"/>
      <c r="G141" s="207" t="s">
        <v>337</v>
      </c>
      <c r="H141" s="219">
        <v>0</v>
      </c>
      <c r="I141" s="219"/>
      <c r="J141" s="216"/>
    </row>
    <row r="142" spans="1:10" ht="25.5">
      <c r="A142" s="205">
        <v>630</v>
      </c>
      <c r="B142" s="198">
        <v>300</v>
      </c>
      <c r="C142" s="221">
        <v>200</v>
      </c>
      <c r="D142" s="221">
        <v>750</v>
      </c>
      <c r="E142" s="221"/>
      <c r="F142" s="221"/>
      <c r="G142" s="195" t="s">
        <v>338</v>
      </c>
      <c r="H142" s="256">
        <v>0</v>
      </c>
      <c r="I142" s="256"/>
      <c r="J142" s="216"/>
    </row>
    <row r="143" spans="1:10">
      <c r="A143" s="205">
        <v>630</v>
      </c>
      <c r="B143" s="198">
        <v>300</v>
      </c>
      <c r="C143" s="221">
        <v>200</v>
      </c>
      <c r="D143" s="221">
        <v>750</v>
      </c>
      <c r="E143" s="227">
        <v>10</v>
      </c>
      <c r="F143" s="227"/>
      <c r="G143" s="207" t="s">
        <v>339</v>
      </c>
      <c r="H143" s="219">
        <v>0</v>
      </c>
      <c r="I143" s="219"/>
      <c r="J143" s="216"/>
    </row>
    <row r="144" spans="1:10">
      <c r="A144" s="205">
        <v>630</v>
      </c>
      <c r="B144" s="198">
        <v>300</v>
      </c>
      <c r="C144" s="221">
        <v>200</v>
      </c>
      <c r="D144" s="221">
        <v>750</v>
      </c>
      <c r="E144" s="227">
        <v>20</v>
      </c>
      <c r="F144" s="227"/>
      <c r="G144" s="207" t="s">
        <v>340</v>
      </c>
      <c r="H144" s="219">
        <v>0</v>
      </c>
      <c r="I144" s="219"/>
      <c r="J144" s="216"/>
    </row>
    <row r="145" spans="1:10">
      <c r="A145" s="205">
        <v>630</v>
      </c>
      <c r="B145" s="198">
        <v>300</v>
      </c>
      <c r="C145" s="221">
        <v>200</v>
      </c>
      <c r="D145" s="227">
        <v>900</v>
      </c>
      <c r="E145" s="227"/>
      <c r="F145" s="227"/>
      <c r="G145" s="207" t="s">
        <v>341</v>
      </c>
      <c r="H145" s="219">
        <v>0</v>
      </c>
      <c r="I145" s="219"/>
      <c r="J145" s="216"/>
    </row>
    <row r="146" spans="1:10">
      <c r="A146" s="205">
        <v>630</v>
      </c>
      <c r="B146" s="198">
        <v>300</v>
      </c>
      <c r="C146" s="227">
        <v>300</v>
      </c>
      <c r="D146" s="227"/>
      <c r="E146" s="227"/>
      <c r="F146" s="227"/>
      <c r="G146" s="207" t="s">
        <v>342</v>
      </c>
      <c r="H146" s="219">
        <v>0</v>
      </c>
      <c r="I146" s="219"/>
      <c r="J146" s="216"/>
    </row>
    <row r="147" spans="1:10">
      <c r="A147" s="205">
        <v>630</v>
      </c>
      <c r="B147" s="198">
        <v>300</v>
      </c>
      <c r="C147" s="227">
        <v>400</v>
      </c>
      <c r="D147" s="227"/>
      <c r="E147" s="227"/>
      <c r="F147" s="227"/>
      <c r="G147" s="207" t="s">
        <v>343</v>
      </c>
      <c r="H147" s="219">
        <v>0</v>
      </c>
      <c r="I147" s="219"/>
      <c r="J147" s="216"/>
    </row>
    <row r="148" spans="1:10" ht="25.5">
      <c r="A148" s="205">
        <v>630</v>
      </c>
      <c r="B148" s="198">
        <v>300</v>
      </c>
      <c r="C148" s="227">
        <v>500</v>
      </c>
      <c r="D148" s="227"/>
      <c r="E148" s="227"/>
      <c r="F148" s="227"/>
      <c r="G148" s="207" t="s">
        <v>344</v>
      </c>
      <c r="H148" s="219">
        <v>12019</v>
      </c>
      <c r="I148" s="219">
        <v>10156</v>
      </c>
      <c r="J148" s="216"/>
    </row>
    <row r="149" spans="1:10">
      <c r="A149" s="205">
        <v>630</v>
      </c>
      <c r="B149" s="198">
        <v>300</v>
      </c>
      <c r="C149" s="227">
        <v>600</v>
      </c>
      <c r="D149" s="227"/>
      <c r="E149" s="227"/>
      <c r="F149" s="227"/>
      <c r="G149" s="207" t="s">
        <v>345</v>
      </c>
      <c r="H149" s="219">
        <v>0</v>
      </c>
      <c r="I149" s="219">
        <v>0</v>
      </c>
      <c r="J149" s="216"/>
    </row>
    <row r="150" spans="1:10">
      <c r="A150" s="205">
        <v>630</v>
      </c>
      <c r="B150" s="198">
        <v>300</v>
      </c>
      <c r="C150" s="227">
        <v>700</v>
      </c>
      <c r="D150" s="227"/>
      <c r="E150" s="227"/>
      <c r="F150" s="227"/>
      <c r="G150" s="207" t="s">
        <v>346</v>
      </c>
      <c r="H150" s="219">
        <v>19399</v>
      </c>
      <c r="I150" s="219">
        <v>9268</v>
      </c>
      <c r="J150" s="216"/>
    </row>
    <row r="151" spans="1:10">
      <c r="A151" s="205">
        <v>630</v>
      </c>
      <c r="B151" s="198">
        <v>300</v>
      </c>
      <c r="C151" s="227">
        <v>800</v>
      </c>
      <c r="D151" s="227"/>
      <c r="E151" s="227"/>
      <c r="F151" s="227"/>
      <c r="G151" s="207" t="s">
        <v>347</v>
      </c>
      <c r="H151" s="219">
        <v>0</v>
      </c>
      <c r="I151" s="219"/>
      <c r="J151" s="216"/>
    </row>
    <row r="152" spans="1:10">
      <c r="A152" s="205">
        <v>630</v>
      </c>
      <c r="B152" s="198">
        <v>300</v>
      </c>
      <c r="C152" s="221">
        <v>900</v>
      </c>
      <c r="D152" s="221"/>
      <c r="E152" s="221"/>
      <c r="F152" s="221"/>
      <c r="G152" s="195" t="s">
        <v>348</v>
      </c>
      <c r="H152" s="256">
        <v>0</v>
      </c>
      <c r="I152" s="256"/>
      <c r="J152" s="216"/>
    </row>
    <row r="153" spans="1:10">
      <c r="A153" s="205">
        <v>630</v>
      </c>
      <c r="B153" s="198">
        <v>300</v>
      </c>
      <c r="C153" s="221">
        <v>900</v>
      </c>
      <c r="D153" s="227">
        <v>100</v>
      </c>
      <c r="E153" s="227"/>
      <c r="F153" s="227"/>
      <c r="G153" s="207" t="s">
        <v>349</v>
      </c>
      <c r="H153" s="219">
        <v>0</v>
      </c>
      <c r="I153" s="219"/>
      <c r="J153" s="216"/>
    </row>
    <row r="154" spans="1:10">
      <c r="A154" s="205">
        <v>630</v>
      </c>
      <c r="B154" s="198">
        <v>300</v>
      </c>
      <c r="C154" s="221">
        <v>900</v>
      </c>
      <c r="D154" s="227">
        <v>900</v>
      </c>
      <c r="E154" s="227"/>
      <c r="F154" s="227"/>
      <c r="G154" s="207" t="s">
        <v>350</v>
      </c>
      <c r="H154" s="219">
        <v>0</v>
      </c>
      <c r="I154" s="219"/>
      <c r="J154" s="216"/>
    </row>
    <row r="155" spans="1:10" ht="25.5">
      <c r="A155" s="205">
        <v>630</v>
      </c>
      <c r="B155" s="198">
        <v>400</v>
      </c>
      <c r="C155" s="221"/>
      <c r="D155" s="198"/>
      <c r="E155" s="198"/>
      <c r="F155" s="198"/>
      <c r="G155" s="195" t="s">
        <v>351</v>
      </c>
      <c r="H155" s="256">
        <v>0</v>
      </c>
      <c r="I155" s="256"/>
      <c r="J155" s="202"/>
    </row>
    <row r="156" spans="1:10" ht="25.5">
      <c r="A156" s="205">
        <v>630</v>
      </c>
      <c r="B156" s="198">
        <v>400</v>
      </c>
      <c r="C156" s="199">
        <v>100</v>
      </c>
      <c r="D156" s="199"/>
      <c r="E156" s="199"/>
      <c r="F156" s="199"/>
      <c r="G156" s="207" t="s">
        <v>352</v>
      </c>
      <c r="H156" s="219">
        <v>18504</v>
      </c>
      <c r="I156" s="219">
        <v>17653</v>
      </c>
      <c r="J156" s="202" t="s">
        <v>353</v>
      </c>
    </row>
    <row r="157" spans="1:10" ht="25.5">
      <c r="A157" s="205">
        <v>630</v>
      </c>
      <c r="B157" s="198">
        <v>400</v>
      </c>
      <c r="C157" s="199">
        <v>200</v>
      </c>
      <c r="D157" s="199"/>
      <c r="E157" s="199"/>
      <c r="F157" s="199"/>
      <c r="G157" s="207" t="s">
        <v>354</v>
      </c>
      <c r="H157" s="219">
        <v>716703</v>
      </c>
      <c r="I157" s="219">
        <v>629718</v>
      </c>
      <c r="J157" s="202" t="s">
        <v>355</v>
      </c>
    </row>
    <row r="158" spans="1:10" ht="25.5">
      <c r="A158" s="205">
        <v>630</v>
      </c>
      <c r="B158" s="198">
        <v>400</v>
      </c>
      <c r="C158" s="199">
        <v>300</v>
      </c>
      <c r="D158" s="199"/>
      <c r="E158" s="199"/>
      <c r="F158" s="199"/>
      <c r="G158" s="207" t="s">
        <v>356</v>
      </c>
      <c r="H158" s="219">
        <v>0</v>
      </c>
      <c r="I158" s="219">
        <v>0</v>
      </c>
      <c r="J158" s="202" t="s">
        <v>357</v>
      </c>
    </row>
    <row r="159" spans="1:10" ht="38.25">
      <c r="A159" s="205">
        <v>630</v>
      </c>
      <c r="B159" s="198">
        <v>400</v>
      </c>
      <c r="C159" s="199">
        <v>400</v>
      </c>
      <c r="D159" s="199"/>
      <c r="E159" s="199"/>
      <c r="F159" s="199"/>
      <c r="G159" s="207" t="s">
        <v>358</v>
      </c>
      <c r="H159" s="219">
        <v>116837</v>
      </c>
      <c r="I159" s="219">
        <v>71778</v>
      </c>
      <c r="J159" s="202" t="s">
        <v>359</v>
      </c>
    </row>
    <row r="160" spans="1:10" ht="51">
      <c r="A160" s="205">
        <v>630</v>
      </c>
      <c r="B160" s="198">
        <v>400</v>
      </c>
      <c r="C160" s="198">
        <v>500</v>
      </c>
      <c r="D160" s="199"/>
      <c r="E160" s="199"/>
      <c r="F160" s="199"/>
      <c r="G160" s="207" t="s">
        <v>360</v>
      </c>
      <c r="H160" s="219">
        <v>104178</v>
      </c>
      <c r="I160" s="219">
        <v>117072</v>
      </c>
      <c r="J160" s="202" t="s">
        <v>361</v>
      </c>
    </row>
    <row r="161" spans="1:10" ht="25.5">
      <c r="A161" s="205">
        <v>630</v>
      </c>
      <c r="B161" s="198">
        <v>400</v>
      </c>
      <c r="C161" s="199">
        <v>600</v>
      </c>
      <c r="D161" s="199"/>
      <c r="E161" s="199"/>
      <c r="F161" s="199"/>
      <c r="G161" s="207" t="s">
        <v>362</v>
      </c>
      <c r="H161" s="219">
        <v>10580</v>
      </c>
      <c r="I161" s="219">
        <v>11288</v>
      </c>
      <c r="J161" s="202" t="s">
        <v>363</v>
      </c>
    </row>
    <row r="162" spans="1:10" ht="38.25">
      <c r="A162" s="205">
        <v>630</v>
      </c>
      <c r="B162" s="198">
        <v>400</v>
      </c>
      <c r="C162" s="198">
        <v>700</v>
      </c>
      <c r="D162" s="199"/>
      <c r="E162" s="199"/>
      <c r="F162" s="199"/>
      <c r="G162" s="207" t="s">
        <v>364</v>
      </c>
      <c r="H162" s="219">
        <v>0</v>
      </c>
      <c r="I162" s="219">
        <v>0</v>
      </c>
      <c r="J162" s="202" t="s">
        <v>365</v>
      </c>
    </row>
    <row r="163" spans="1:10">
      <c r="A163" s="187">
        <v>640</v>
      </c>
      <c r="B163" s="188">
        <v>0</v>
      </c>
      <c r="C163" s="188">
        <v>0</v>
      </c>
      <c r="D163" s="188">
        <v>0</v>
      </c>
      <c r="E163" s="188">
        <v>0</v>
      </c>
      <c r="F163" s="188">
        <v>0</v>
      </c>
      <c r="G163" s="253" t="s">
        <v>366</v>
      </c>
      <c r="H163" s="190">
        <v>0</v>
      </c>
      <c r="I163" s="190"/>
      <c r="J163" s="217"/>
    </row>
    <row r="164" spans="1:10" s="254" customFormat="1">
      <c r="A164" s="205">
        <v>640</v>
      </c>
      <c r="B164" s="199">
        <v>100</v>
      </c>
      <c r="C164" s="199"/>
      <c r="D164" s="199"/>
      <c r="E164" s="199"/>
      <c r="F164" s="199"/>
      <c r="G164" s="207" t="s">
        <v>367</v>
      </c>
      <c r="H164" s="219">
        <v>0</v>
      </c>
      <c r="I164" s="219">
        <v>59987</v>
      </c>
      <c r="J164" s="202" t="s">
        <v>368</v>
      </c>
    </row>
    <row r="165" spans="1:10">
      <c r="A165" s="205">
        <v>640</v>
      </c>
      <c r="B165" s="198">
        <v>200</v>
      </c>
      <c r="C165" s="198"/>
      <c r="D165" s="198"/>
      <c r="E165" s="198"/>
      <c r="F165" s="198"/>
      <c r="G165" s="195" t="s">
        <v>369</v>
      </c>
      <c r="H165" s="256">
        <v>0</v>
      </c>
      <c r="I165" s="256"/>
      <c r="J165" s="202"/>
    </row>
    <row r="166" spans="1:10" ht="38.25">
      <c r="A166" s="205">
        <v>640</v>
      </c>
      <c r="B166" s="198">
        <v>200</v>
      </c>
      <c r="C166" s="199">
        <v>100</v>
      </c>
      <c r="D166" s="199"/>
      <c r="E166" s="199"/>
      <c r="F166" s="199"/>
      <c r="G166" s="207" t="s">
        <v>370</v>
      </c>
      <c r="H166" s="219">
        <v>0</v>
      </c>
      <c r="I166" s="219"/>
      <c r="J166" s="202" t="s">
        <v>371</v>
      </c>
    </row>
    <row r="167" spans="1:10" ht="25.5">
      <c r="A167" s="205">
        <v>640</v>
      </c>
      <c r="B167" s="198">
        <v>200</v>
      </c>
      <c r="C167" s="199">
        <v>200</v>
      </c>
      <c r="D167" s="199"/>
      <c r="E167" s="199"/>
      <c r="F167" s="199"/>
      <c r="G167" s="207" t="s">
        <v>372</v>
      </c>
      <c r="H167" s="219">
        <v>0</v>
      </c>
      <c r="I167" s="219"/>
      <c r="J167" s="202" t="s">
        <v>373</v>
      </c>
    </row>
    <row r="168" spans="1:10" ht="25.5">
      <c r="A168" s="205">
        <v>640</v>
      </c>
      <c r="B168" s="198">
        <v>300</v>
      </c>
      <c r="C168" s="198"/>
      <c r="D168" s="198"/>
      <c r="E168" s="198"/>
      <c r="F168" s="198"/>
      <c r="G168" s="195" t="s">
        <v>374</v>
      </c>
      <c r="H168" s="256">
        <v>0</v>
      </c>
      <c r="I168" s="256"/>
      <c r="J168" s="202"/>
    </row>
    <row r="169" spans="1:10" ht="51">
      <c r="A169" s="205">
        <v>640</v>
      </c>
      <c r="B169" s="198">
        <v>300</v>
      </c>
      <c r="C169" s="198">
        <v>100</v>
      </c>
      <c r="D169" s="199"/>
      <c r="E169" s="199"/>
      <c r="F169" s="199"/>
      <c r="G169" s="207" t="s">
        <v>375</v>
      </c>
      <c r="H169" s="219">
        <v>0</v>
      </c>
      <c r="I169" s="219"/>
      <c r="J169" s="202" t="s">
        <v>376</v>
      </c>
    </row>
    <row r="170" spans="1:10" ht="25.5">
      <c r="A170" s="205">
        <v>640</v>
      </c>
      <c r="B170" s="198">
        <v>300</v>
      </c>
      <c r="C170" s="198">
        <v>200</v>
      </c>
      <c r="D170" s="199"/>
      <c r="E170" s="199"/>
      <c r="F170" s="199"/>
      <c r="G170" s="207" t="s">
        <v>377</v>
      </c>
      <c r="H170" s="219">
        <v>82</v>
      </c>
      <c r="I170" s="219">
        <v>3800</v>
      </c>
      <c r="J170" s="202" t="s">
        <v>378</v>
      </c>
    </row>
    <row r="171" spans="1:10" ht="38.25">
      <c r="A171" s="205">
        <v>640</v>
      </c>
      <c r="B171" s="198">
        <v>300</v>
      </c>
      <c r="C171" s="198">
        <v>300</v>
      </c>
      <c r="D171" s="199"/>
      <c r="E171" s="199"/>
      <c r="F171" s="199"/>
      <c r="G171" s="195" t="s">
        <v>379</v>
      </c>
      <c r="H171" s="256">
        <v>0</v>
      </c>
      <c r="I171" s="256"/>
      <c r="J171" s="202" t="s">
        <v>380</v>
      </c>
    </row>
    <row r="172" spans="1:10">
      <c r="A172" s="205">
        <v>640</v>
      </c>
      <c r="B172" s="198">
        <v>300</v>
      </c>
      <c r="C172" s="198">
        <v>300</v>
      </c>
      <c r="D172" s="199">
        <v>100</v>
      </c>
      <c r="E172" s="199"/>
      <c r="F172" s="199"/>
      <c r="G172" s="207" t="s">
        <v>342</v>
      </c>
      <c r="H172" s="219">
        <v>146102</v>
      </c>
      <c r="I172" s="219">
        <v>213589</v>
      </c>
      <c r="J172" s="202"/>
    </row>
    <row r="173" spans="1:10">
      <c r="A173" s="205">
        <v>640</v>
      </c>
      <c r="B173" s="198">
        <v>300</v>
      </c>
      <c r="C173" s="198">
        <v>300</v>
      </c>
      <c r="D173" s="199">
        <v>200</v>
      </c>
      <c r="E173" s="199"/>
      <c r="F173" s="199"/>
      <c r="G173" s="207" t="s">
        <v>381</v>
      </c>
      <c r="H173" s="219">
        <v>0</v>
      </c>
      <c r="I173" s="219">
        <v>4863</v>
      </c>
      <c r="J173" s="202"/>
    </row>
    <row r="174" spans="1:10">
      <c r="A174" s="205">
        <v>640</v>
      </c>
      <c r="B174" s="198">
        <v>300</v>
      </c>
      <c r="C174" s="198">
        <v>300</v>
      </c>
      <c r="D174" s="199">
        <v>900</v>
      </c>
      <c r="E174" s="199"/>
      <c r="F174" s="199"/>
      <c r="G174" s="207" t="s">
        <v>382</v>
      </c>
      <c r="H174" s="219">
        <v>239601</v>
      </c>
      <c r="I174" s="219">
        <v>297740</v>
      </c>
      <c r="J174" s="202"/>
    </row>
    <row r="175" spans="1:10" ht="25.5">
      <c r="A175" s="205">
        <v>640</v>
      </c>
      <c r="B175" s="198">
        <v>300</v>
      </c>
      <c r="C175" s="198">
        <v>400</v>
      </c>
      <c r="D175" s="198"/>
      <c r="E175" s="198"/>
      <c r="F175" s="198"/>
      <c r="G175" s="195" t="s">
        <v>383</v>
      </c>
      <c r="H175" s="219">
        <v>0</v>
      </c>
      <c r="I175" s="219"/>
      <c r="J175" s="202" t="s">
        <v>384</v>
      </c>
    </row>
    <row r="176" spans="1:10" ht="25.5">
      <c r="A176" s="205">
        <v>640</v>
      </c>
      <c r="B176" s="198">
        <v>400</v>
      </c>
      <c r="C176" s="198"/>
      <c r="D176" s="198"/>
      <c r="E176" s="198"/>
      <c r="F176" s="198"/>
      <c r="G176" s="195" t="s">
        <v>385</v>
      </c>
      <c r="H176" s="256">
        <v>0</v>
      </c>
      <c r="I176" s="256"/>
      <c r="J176" s="202" t="s">
        <v>386</v>
      </c>
    </row>
    <row r="177" spans="1:10" ht="51">
      <c r="A177" s="205">
        <v>640</v>
      </c>
      <c r="B177" s="198">
        <v>400</v>
      </c>
      <c r="C177" s="199">
        <v>100</v>
      </c>
      <c r="D177" s="199"/>
      <c r="E177" s="199"/>
      <c r="F177" s="199"/>
      <c r="G177" s="207" t="s">
        <v>387</v>
      </c>
      <c r="H177" s="219">
        <v>43110</v>
      </c>
      <c r="I177" s="219">
        <v>35551</v>
      </c>
      <c r="J177" s="202" t="s">
        <v>388</v>
      </c>
    </row>
    <row r="178" spans="1:10" ht="25.5">
      <c r="A178" s="205">
        <v>640</v>
      </c>
      <c r="B178" s="198">
        <v>400</v>
      </c>
      <c r="C178" s="199">
        <v>200</v>
      </c>
      <c r="D178" s="199"/>
      <c r="E178" s="199"/>
      <c r="F178" s="199"/>
      <c r="G178" s="207" t="s">
        <v>389</v>
      </c>
      <c r="H178" s="219">
        <v>28162</v>
      </c>
      <c r="I178" s="219">
        <v>145200</v>
      </c>
      <c r="J178" s="202" t="s">
        <v>390</v>
      </c>
    </row>
    <row r="179" spans="1:10" ht="25.5">
      <c r="A179" s="205">
        <v>640</v>
      </c>
      <c r="B179" s="198">
        <v>400</v>
      </c>
      <c r="C179" s="198">
        <v>300</v>
      </c>
      <c r="D179" s="198"/>
      <c r="E179" s="198"/>
      <c r="F179" s="198"/>
      <c r="G179" s="195" t="s">
        <v>391</v>
      </c>
      <c r="H179" s="256">
        <v>0</v>
      </c>
      <c r="I179" s="256"/>
      <c r="J179" s="202" t="s">
        <v>392</v>
      </c>
    </row>
    <row r="180" spans="1:10">
      <c r="A180" s="205">
        <v>640</v>
      </c>
      <c r="B180" s="198">
        <v>400</v>
      </c>
      <c r="C180" s="198">
        <v>300</v>
      </c>
      <c r="D180" s="227">
        <v>100</v>
      </c>
      <c r="E180" s="227"/>
      <c r="F180" s="227"/>
      <c r="G180" s="207" t="s">
        <v>393</v>
      </c>
      <c r="H180" s="219">
        <v>0</v>
      </c>
      <c r="I180" s="219"/>
      <c r="J180" s="216"/>
    </row>
    <row r="181" spans="1:10" ht="25.5">
      <c r="A181" s="205">
        <v>640</v>
      </c>
      <c r="B181" s="198">
        <v>400</v>
      </c>
      <c r="C181" s="198">
        <v>300</v>
      </c>
      <c r="D181" s="227">
        <v>200</v>
      </c>
      <c r="E181" s="227"/>
      <c r="F181" s="227"/>
      <c r="G181" s="207" t="s">
        <v>394</v>
      </c>
      <c r="H181" s="219">
        <v>0</v>
      </c>
      <c r="I181" s="219"/>
      <c r="J181" s="216"/>
    </row>
    <row r="182" spans="1:10" ht="25.5">
      <c r="A182" s="205">
        <v>640</v>
      </c>
      <c r="B182" s="198">
        <v>400</v>
      </c>
      <c r="C182" s="198">
        <v>300</v>
      </c>
      <c r="D182" s="227">
        <v>300</v>
      </c>
      <c r="E182" s="227"/>
      <c r="F182" s="227"/>
      <c r="G182" s="207" t="s">
        <v>395</v>
      </c>
      <c r="H182" s="219">
        <v>49573</v>
      </c>
      <c r="I182" s="219">
        <v>50003</v>
      </c>
      <c r="J182" s="216"/>
    </row>
    <row r="183" spans="1:10" ht="25.5">
      <c r="A183" s="205">
        <v>640</v>
      </c>
      <c r="B183" s="198">
        <v>400</v>
      </c>
      <c r="C183" s="198">
        <v>300</v>
      </c>
      <c r="D183" s="227">
        <v>400</v>
      </c>
      <c r="E183" s="227"/>
      <c r="F183" s="227"/>
      <c r="G183" s="207" t="s">
        <v>396</v>
      </c>
      <c r="H183" s="219">
        <v>0</v>
      </c>
      <c r="I183" s="219"/>
      <c r="J183" s="216"/>
    </row>
    <row r="184" spans="1:10">
      <c r="A184" s="205">
        <v>640</v>
      </c>
      <c r="B184" s="198">
        <v>400</v>
      </c>
      <c r="C184" s="198">
        <v>300</v>
      </c>
      <c r="D184" s="227">
        <v>500</v>
      </c>
      <c r="E184" s="227"/>
      <c r="F184" s="227"/>
      <c r="G184" s="207" t="s">
        <v>397</v>
      </c>
      <c r="H184" s="219">
        <v>9775</v>
      </c>
      <c r="I184" s="219"/>
      <c r="J184" s="216"/>
    </row>
    <row r="185" spans="1:10" ht="25.5">
      <c r="A185" s="205">
        <v>640</v>
      </c>
      <c r="B185" s="198">
        <v>400</v>
      </c>
      <c r="C185" s="198">
        <v>300</v>
      </c>
      <c r="D185" s="227">
        <v>900</v>
      </c>
      <c r="E185" s="227"/>
      <c r="F185" s="227"/>
      <c r="G185" s="207" t="s">
        <v>391</v>
      </c>
      <c r="H185" s="219">
        <v>81975</v>
      </c>
      <c r="I185" s="219">
        <v>123663</v>
      </c>
      <c r="J185" s="216"/>
    </row>
    <row r="186" spans="1:10">
      <c r="A186" s="205">
        <v>640</v>
      </c>
      <c r="B186" s="198">
        <v>500</v>
      </c>
      <c r="C186" s="198"/>
      <c r="D186" s="198"/>
      <c r="E186" s="198"/>
      <c r="F186" s="198"/>
      <c r="G186" s="195" t="s">
        <v>398</v>
      </c>
      <c r="H186" s="256">
        <v>0</v>
      </c>
      <c r="I186" s="256"/>
      <c r="J186" s="202" t="s">
        <v>399</v>
      </c>
    </row>
    <row r="187" spans="1:10" ht="25.5">
      <c r="A187" s="205">
        <v>640</v>
      </c>
      <c r="B187" s="198">
        <v>500</v>
      </c>
      <c r="C187" s="198">
        <v>100</v>
      </c>
      <c r="D187" s="198"/>
      <c r="E187" s="198"/>
      <c r="F187" s="198"/>
      <c r="G187" s="195" t="s">
        <v>400</v>
      </c>
      <c r="H187" s="256">
        <v>0</v>
      </c>
      <c r="I187" s="256"/>
      <c r="J187" s="202" t="s">
        <v>401</v>
      </c>
    </row>
    <row r="188" spans="1:10" ht="25.5">
      <c r="A188" s="205">
        <v>640</v>
      </c>
      <c r="B188" s="198">
        <v>500</v>
      </c>
      <c r="C188" s="198">
        <v>100</v>
      </c>
      <c r="D188" s="199">
        <v>100</v>
      </c>
      <c r="E188" s="199"/>
      <c r="F188" s="199"/>
      <c r="G188" s="207" t="s">
        <v>402</v>
      </c>
      <c r="H188" s="219">
        <v>62267</v>
      </c>
      <c r="I188" s="219"/>
      <c r="J188" s="202" t="s">
        <v>403</v>
      </c>
    </row>
    <row r="189" spans="1:10" ht="25.5">
      <c r="A189" s="205">
        <v>640</v>
      </c>
      <c r="B189" s="198">
        <v>500</v>
      </c>
      <c r="C189" s="198">
        <v>100</v>
      </c>
      <c r="D189" s="199">
        <v>200</v>
      </c>
      <c r="E189" s="199"/>
      <c r="F189" s="199"/>
      <c r="G189" s="207" t="s">
        <v>404</v>
      </c>
      <c r="H189" s="219">
        <v>1169120</v>
      </c>
      <c r="I189" s="219"/>
      <c r="J189" s="202" t="s">
        <v>405</v>
      </c>
    </row>
    <row r="190" spans="1:10">
      <c r="A190" s="205">
        <v>640</v>
      </c>
      <c r="B190" s="198">
        <v>500</v>
      </c>
      <c r="C190" s="198">
        <v>100</v>
      </c>
      <c r="D190" s="199">
        <v>300</v>
      </c>
      <c r="E190" s="199"/>
      <c r="F190" s="199"/>
      <c r="G190" s="207" t="s">
        <v>406</v>
      </c>
      <c r="H190" s="219">
        <v>0</v>
      </c>
      <c r="I190" s="219"/>
      <c r="J190" s="202" t="s">
        <v>407</v>
      </c>
    </row>
    <row r="191" spans="1:10" ht="25.5">
      <c r="A191" s="205">
        <v>640</v>
      </c>
      <c r="B191" s="198">
        <v>500</v>
      </c>
      <c r="C191" s="198">
        <v>150</v>
      </c>
      <c r="D191" s="199"/>
      <c r="E191" s="199"/>
      <c r="F191" s="199"/>
      <c r="G191" s="207" t="s">
        <v>408</v>
      </c>
      <c r="H191" s="219">
        <v>0</v>
      </c>
      <c r="I191" s="219"/>
      <c r="J191" s="202" t="s">
        <v>409</v>
      </c>
    </row>
    <row r="192" spans="1:10" ht="25.5">
      <c r="A192" s="205">
        <v>640</v>
      </c>
      <c r="B192" s="198">
        <v>500</v>
      </c>
      <c r="C192" s="198">
        <v>200</v>
      </c>
      <c r="D192" s="198"/>
      <c r="E192" s="198"/>
      <c r="F192" s="198"/>
      <c r="G192" s="195" t="s">
        <v>410</v>
      </c>
      <c r="H192" s="256">
        <v>0</v>
      </c>
      <c r="I192" s="256"/>
      <c r="J192" s="202" t="s">
        <v>411</v>
      </c>
    </row>
    <row r="193" spans="1:10">
      <c r="A193" s="205">
        <v>640</v>
      </c>
      <c r="B193" s="198">
        <v>500</v>
      </c>
      <c r="C193" s="198">
        <v>200</v>
      </c>
      <c r="D193" s="227">
        <v>50</v>
      </c>
      <c r="E193" s="227"/>
      <c r="F193" s="227"/>
      <c r="G193" s="207" t="s">
        <v>412</v>
      </c>
      <c r="H193" s="219">
        <v>0</v>
      </c>
      <c r="I193" s="219"/>
      <c r="J193" s="216"/>
    </row>
    <row r="194" spans="1:10" ht="25.5">
      <c r="A194" s="205">
        <v>640</v>
      </c>
      <c r="B194" s="198">
        <v>500</v>
      </c>
      <c r="C194" s="198">
        <v>200</v>
      </c>
      <c r="D194" s="227">
        <v>100</v>
      </c>
      <c r="E194" s="227"/>
      <c r="F194" s="227"/>
      <c r="G194" s="207" t="s">
        <v>413</v>
      </c>
      <c r="H194" s="219">
        <v>24925</v>
      </c>
      <c r="I194" s="219">
        <v>23041</v>
      </c>
      <c r="J194" s="216"/>
    </row>
    <row r="195" spans="1:10" ht="25.5">
      <c r="A195" s="205">
        <v>640</v>
      </c>
      <c r="B195" s="198">
        <v>500</v>
      </c>
      <c r="C195" s="198">
        <v>200</v>
      </c>
      <c r="D195" s="227">
        <v>150</v>
      </c>
      <c r="E195" s="227"/>
      <c r="F195" s="227"/>
      <c r="G195" s="207" t="s">
        <v>414</v>
      </c>
      <c r="H195" s="219">
        <v>0</v>
      </c>
      <c r="I195" s="219">
        <v>0</v>
      </c>
      <c r="J195" s="216"/>
    </row>
    <row r="196" spans="1:10">
      <c r="A196" s="205">
        <v>640</v>
      </c>
      <c r="B196" s="198">
        <v>500</v>
      </c>
      <c r="C196" s="198">
        <v>200</v>
      </c>
      <c r="D196" s="227">
        <v>200</v>
      </c>
      <c r="E196" s="227"/>
      <c r="F196" s="227"/>
      <c r="G196" s="207" t="s">
        <v>415</v>
      </c>
      <c r="H196" s="219">
        <v>13374</v>
      </c>
      <c r="I196" s="219">
        <v>12134</v>
      </c>
      <c r="J196" s="216"/>
    </row>
    <row r="197" spans="1:10">
      <c r="A197" s="205">
        <v>640</v>
      </c>
      <c r="B197" s="198">
        <v>500</v>
      </c>
      <c r="C197" s="198">
        <v>200</v>
      </c>
      <c r="D197" s="227">
        <v>250</v>
      </c>
      <c r="E197" s="227"/>
      <c r="F197" s="227"/>
      <c r="G197" s="207" t="s">
        <v>416</v>
      </c>
      <c r="H197" s="219">
        <v>0</v>
      </c>
      <c r="I197" s="219">
        <v>0</v>
      </c>
      <c r="J197" s="216"/>
    </row>
    <row r="198" spans="1:10">
      <c r="A198" s="205">
        <v>640</v>
      </c>
      <c r="B198" s="198">
        <v>500</v>
      </c>
      <c r="C198" s="198">
        <v>200</v>
      </c>
      <c r="D198" s="227">
        <v>300</v>
      </c>
      <c r="E198" s="227"/>
      <c r="F198" s="227"/>
      <c r="G198" s="207" t="s">
        <v>417</v>
      </c>
      <c r="H198" s="219">
        <v>0</v>
      </c>
      <c r="I198" s="219">
        <v>17511</v>
      </c>
      <c r="J198" s="216"/>
    </row>
    <row r="199" spans="1:10">
      <c r="A199" s="205">
        <v>640</v>
      </c>
      <c r="B199" s="198">
        <v>500</v>
      </c>
      <c r="C199" s="198">
        <v>200</v>
      </c>
      <c r="D199" s="227">
        <v>350</v>
      </c>
      <c r="E199" s="227"/>
      <c r="F199" s="227"/>
      <c r="G199" s="207" t="s">
        <v>418</v>
      </c>
      <c r="H199" s="219">
        <v>0</v>
      </c>
      <c r="I199" s="219">
        <v>0</v>
      </c>
      <c r="J199" s="216"/>
    </row>
    <row r="200" spans="1:10">
      <c r="A200" s="205">
        <v>640</v>
      </c>
      <c r="B200" s="198">
        <v>500</v>
      </c>
      <c r="C200" s="198">
        <v>200</v>
      </c>
      <c r="D200" s="227">
        <v>400</v>
      </c>
      <c r="E200" s="227"/>
      <c r="F200" s="227"/>
      <c r="G200" s="207" t="s">
        <v>419</v>
      </c>
      <c r="H200" s="219">
        <v>6384</v>
      </c>
      <c r="I200" s="219">
        <v>7369</v>
      </c>
      <c r="J200" s="216"/>
    </row>
    <row r="201" spans="1:10">
      <c r="A201" s="205">
        <v>640</v>
      </c>
      <c r="B201" s="198">
        <v>500</v>
      </c>
      <c r="C201" s="198">
        <v>200</v>
      </c>
      <c r="D201" s="227">
        <v>450</v>
      </c>
      <c r="E201" s="227"/>
      <c r="F201" s="227"/>
      <c r="G201" s="207" t="s">
        <v>420</v>
      </c>
      <c r="H201" s="219">
        <v>1033</v>
      </c>
      <c r="I201" s="219">
        <v>640</v>
      </c>
      <c r="J201" s="216"/>
    </row>
    <row r="202" spans="1:10" ht="25.5">
      <c r="A202" s="205">
        <v>640</v>
      </c>
      <c r="B202" s="198">
        <v>500</v>
      </c>
      <c r="C202" s="198">
        <v>200</v>
      </c>
      <c r="D202" s="227">
        <v>500</v>
      </c>
      <c r="E202" s="227"/>
      <c r="F202" s="227"/>
      <c r="G202" s="207" t="s">
        <v>421</v>
      </c>
      <c r="H202" s="219">
        <v>31238</v>
      </c>
      <c r="I202" s="219">
        <v>37392</v>
      </c>
      <c r="J202" s="216"/>
    </row>
    <row r="203" spans="1:10" ht="25.5">
      <c r="A203" s="205">
        <v>640</v>
      </c>
      <c r="B203" s="198">
        <v>500</v>
      </c>
      <c r="C203" s="198">
        <v>200</v>
      </c>
      <c r="D203" s="227">
        <v>550</v>
      </c>
      <c r="E203" s="227"/>
      <c r="F203" s="227"/>
      <c r="G203" s="207" t="s">
        <v>422</v>
      </c>
      <c r="H203" s="219">
        <v>0</v>
      </c>
      <c r="I203" s="219">
        <v>0</v>
      </c>
      <c r="J203" s="216"/>
    </row>
    <row r="204" spans="1:10">
      <c r="A204" s="205">
        <v>640</v>
      </c>
      <c r="B204" s="198">
        <v>500</v>
      </c>
      <c r="C204" s="198">
        <v>200</v>
      </c>
      <c r="D204" s="227">
        <v>600</v>
      </c>
      <c r="E204" s="227"/>
      <c r="F204" s="227"/>
      <c r="G204" s="207" t="s">
        <v>423</v>
      </c>
      <c r="H204" s="219">
        <v>0</v>
      </c>
      <c r="I204" s="219">
        <v>0</v>
      </c>
      <c r="J204" s="216"/>
    </row>
    <row r="205" spans="1:10" ht="25.5">
      <c r="A205" s="205">
        <v>640</v>
      </c>
      <c r="B205" s="198">
        <v>500</v>
      </c>
      <c r="C205" s="198">
        <v>200</v>
      </c>
      <c r="D205" s="227">
        <v>900</v>
      </c>
      <c r="E205" s="227"/>
      <c r="F205" s="227"/>
      <c r="G205" s="207" t="s">
        <v>410</v>
      </c>
      <c r="H205" s="219">
        <v>55286</v>
      </c>
      <c r="I205" s="219">
        <v>73422</v>
      </c>
      <c r="J205" s="216"/>
    </row>
    <row r="206" spans="1:10" ht="25.5">
      <c r="A206" s="187">
        <v>650</v>
      </c>
      <c r="B206" s="188">
        <v>0</v>
      </c>
      <c r="C206" s="188">
        <v>0</v>
      </c>
      <c r="D206" s="188">
        <v>0</v>
      </c>
      <c r="E206" s="188">
        <v>0</v>
      </c>
      <c r="F206" s="188">
        <v>0</v>
      </c>
      <c r="G206" s="253" t="s">
        <v>424</v>
      </c>
      <c r="H206" s="190">
        <v>0</v>
      </c>
      <c r="I206" s="190"/>
      <c r="J206" s="217" t="s">
        <v>425</v>
      </c>
    </row>
    <row r="207" spans="1:10" s="254" customFormat="1" ht="51">
      <c r="A207" s="205">
        <v>650</v>
      </c>
      <c r="B207" s="199">
        <v>100</v>
      </c>
      <c r="C207" s="199"/>
      <c r="D207" s="199"/>
      <c r="E207" s="199"/>
      <c r="F207" s="199"/>
      <c r="G207" s="207" t="s">
        <v>2118</v>
      </c>
      <c r="H207" s="219">
        <v>1865874</v>
      </c>
      <c r="I207" s="219">
        <v>1763177</v>
      </c>
      <c r="J207" s="202" t="s">
        <v>426</v>
      </c>
    </row>
    <row r="208" spans="1:10" ht="38.25">
      <c r="A208" s="205">
        <v>650</v>
      </c>
      <c r="B208" s="199">
        <v>200</v>
      </c>
      <c r="C208" s="199"/>
      <c r="D208" s="199"/>
      <c r="E208" s="199"/>
      <c r="F208" s="199"/>
      <c r="G208" s="207" t="s">
        <v>427</v>
      </c>
      <c r="H208" s="219">
        <v>12118</v>
      </c>
      <c r="I208" s="219">
        <v>7036</v>
      </c>
      <c r="J208" s="202" t="s">
        <v>428</v>
      </c>
    </row>
    <row r="209" spans="1:10" ht="25.5">
      <c r="A209" s="205">
        <v>650</v>
      </c>
      <c r="B209" s="199">
        <v>300</v>
      </c>
      <c r="C209" s="199"/>
      <c r="D209" s="199"/>
      <c r="E209" s="199"/>
      <c r="F209" s="199"/>
      <c r="G209" s="207" t="s">
        <v>429</v>
      </c>
      <c r="H209" s="219">
        <v>0</v>
      </c>
      <c r="I209" s="219"/>
      <c r="J209" s="202" t="s">
        <v>430</v>
      </c>
    </row>
    <row r="210" spans="1:10" ht="25.5">
      <c r="A210" s="187">
        <v>660</v>
      </c>
      <c r="B210" s="188">
        <v>0</v>
      </c>
      <c r="C210" s="188">
        <v>0</v>
      </c>
      <c r="D210" s="188">
        <v>0</v>
      </c>
      <c r="E210" s="188">
        <v>0</v>
      </c>
      <c r="F210" s="188">
        <v>0</v>
      </c>
      <c r="G210" s="253" t="s">
        <v>431</v>
      </c>
      <c r="H210" s="190">
        <v>0</v>
      </c>
      <c r="I210" s="190"/>
      <c r="J210" s="217" t="s">
        <v>432</v>
      </c>
    </row>
    <row r="211" spans="1:10" s="254" customFormat="1" ht="25.5">
      <c r="A211" s="205">
        <v>660</v>
      </c>
      <c r="B211" s="199">
        <v>100</v>
      </c>
      <c r="C211" s="199"/>
      <c r="D211" s="199"/>
      <c r="E211" s="199"/>
      <c r="F211" s="199"/>
      <c r="G211" s="207" t="s">
        <v>433</v>
      </c>
      <c r="H211" s="219">
        <v>308548</v>
      </c>
      <c r="I211" s="219">
        <v>416577</v>
      </c>
      <c r="J211" s="202" t="s">
        <v>434</v>
      </c>
    </row>
    <row r="212" spans="1:10" ht="25.5">
      <c r="A212" s="205">
        <v>660</v>
      </c>
      <c r="B212" s="199">
        <v>200</v>
      </c>
      <c r="C212" s="199"/>
      <c r="D212" s="199"/>
      <c r="E212" s="199"/>
      <c r="F212" s="199"/>
      <c r="G212" s="207" t="s">
        <v>435</v>
      </c>
      <c r="H212" s="219">
        <v>688376</v>
      </c>
      <c r="I212" s="219">
        <v>644218</v>
      </c>
      <c r="J212" s="202" t="s">
        <v>436</v>
      </c>
    </row>
    <row r="213" spans="1:10" ht="25.5">
      <c r="A213" s="205">
        <v>660</v>
      </c>
      <c r="B213" s="199">
        <v>300</v>
      </c>
      <c r="C213" s="199"/>
      <c r="D213" s="199"/>
      <c r="E213" s="199"/>
      <c r="F213" s="199"/>
      <c r="G213" s="207" t="s">
        <v>437</v>
      </c>
      <c r="H213" s="219">
        <v>0</v>
      </c>
      <c r="I213" s="219">
        <v>0</v>
      </c>
      <c r="J213" s="202" t="s">
        <v>438</v>
      </c>
    </row>
    <row r="214" spans="1:10" ht="25.5">
      <c r="A214" s="205">
        <v>660</v>
      </c>
      <c r="B214" s="199">
        <v>400</v>
      </c>
      <c r="C214" s="199"/>
      <c r="D214" s="199"/>
      <c r="E214" s="199"/>
      <c r="F214" s="199"/>
      <c r="G214" s="207" t="s">
        <v>439</v>
      </c>
      <c r="H214" s="219">
        <v>0</v>
      </c>
      <c r="I214" s="219">
        <v>0</v>
      </c>
      <c r="J214" s="202" t="s">
        <v>440</v>
      </c>
    </row>
    <row r="215" spans="1:10" ht="38.25">
      <c r="A215" s="205">
        <v>660</v>
      </c>
      <c r="B215" s="199">
        <v>500</v>
      </c>
      <c r="C215" s="199"/>
      <c r="D215" s="199"/>
      <c r="E215" s="199"/>
      <c r="F215" s="199"/>
      <c r="G215" s="207" t="s">
        <v>441</v>
      </c>
      <c r="H215" s="219">
        <v>0</v>
      </c>
      <c r="I215" s="219">
        <v>0</v>
      </c>
      <c r="J215" s="202" t="s">
        <v>442</v>
      </c>
    </row>
    <row r="216" spans="1:10" ht="25.5">
      <c r="A216" s="205">
        <v>660</v>
      </c>
      <c r="B216" s="199">
        <v>600</v>
      </c>
      <c r="C216" s="199"/>
      <c r="D216" s="199"/>
      <c r="E216" s="199"/>
      <c r="F216" s="199"/>
      <c r="G216" s="207" t="s">
        <v>443</v>
      </c>
      <c r="H216" s="219">
        <v>718849</v>
      </c>
      <c r="I216" s="219">
        <v>744411</v>
      </c>
      <c r="J216" s="202" t="s">
        <v>444</v>
      </c>
    </row>
    <row r="217" spans="1:10" ht="25.5">
      <c r="A217" s="261">
        <v>670</v>
      </c>
      <c r="B217" s="234">
        <v>0</v>
      </c>
      <c r="C217" s="234">
        <v>0</v>
      </c>
      <c r="D217" s="234">
        <v>0</v>
      </c>
      <c r="E217" s="234">
        <v>0</v>
      </c>
      <c r="F217" s="234">
        <v>0</v>
      </c>
      <c r="G217" s="200" t="s">
        <v>30</v>
      </c>
      <c r="H217" s="237">
        <v>0</v>
      </c>
      <c r="I217" s="237"/>
      <c r="J217" s="246" t="s">
        <v>445</v>
      </c>
    </row>
    <row r="218" spans="1:10" s="254" customFormat="1">
      <c r="A218" s="187">
        <v>680</v>
      </c>
      <c r="B218" s="188">
        <v>0</v>
      </c>
      <c r="C218" s="188">
        <v>0</v>
      </c>
      <c r="D218" s="188">
        <v>0</v>
      </c>
      <c r="E218" s="188">
        <v>0</v>
      </c>
      <c r="F218" s="188">
        <v>0</v>
      </c>
      <c r="G218" s="253" t="s">
        <v>31</v>
      </c>
      <c r="H218" s="190">
        <v>0</v>
      </c>
      <c r="I218" s="190"/>
      <c r="J218" s="217" t="s">
        <v>446</v>
      </c>
    </row>
    <row r="219" spans="1:10" s="254" customFormat="1">
      <c r="A219" s="205">
        <v>680</v>
      </c>
      <c r="B219" s="198">
        <v>100</v>
      </c>
      <c r="C219" s="198"/>
      <c r="D219" s="198"/>
      <c r="E219" s="198"/>
      <c r="F219" s="198"/>
      <c r="G219" s="195" t="s">
        <v>447</v>
      </c>
      <c r="H219" s="256">
        <v>0</v>
      </c>
      <c r="I219" s="256"/>
      <c r="J219" s="202" t="s">
        <v>448</v>
      </c>
    </row>
    <row r="220" spans="1:10">
      <c r="A220" s="205">
        <v>680</v>
      </c>
      <c r="B220" s="198">
        <v>100</v>
      </c>
      <c r="C220" s="227">
        <v>100</v>
      </c>
      <c r="D220" s="227"/>
      <c r="E220" s="227"/>
      <c r="F220" s="227"/>
      <c r="G220" s="207" t="s">
        <v>449</v>
      </c>
      <c r="H220" s="219">
        <v>0</v>
      </c>
      <c r="I220" s="219"/>
      <c r="J220" s="216"/>
    </row>
    <row r="221" spans="1:10" ht="25.5">
      <c r="A221" s="205">
        <v>680</v>
      </c>
      <c r="B221" s="198">
        <v>100</v>
      </c>
      <c r="C221" s="227">
        <v>200</v>
      </c>
      <c r="D221" s="227"/>
      <c r="E221" s="227"/>
      <c r="F221" s="227"/>
      <c r="G221" s="207" t="s">
        <v>450</v>
      </c>
      <c r="H221" s="219">
        <v>0</v>
      </c>
      <c r="I221" s="219"/>
      <c r="J221" s="216"/>
    </row>
    <row r="222" spans="1:10">
      <c r="A222" s="205">
        <v>680</v>
      </c>
      <c r="B222" s="198">
        <v>100</v>
      </c>
      <c r="C222" s="227">
        <v>900</v>
      </c>
      <c r="D222" s="227"/>
      <c r="E222" s="227"/>
      <c r="F222" s="227"/>
      <c r="G222" s="207" t="s">
        <v>451</v>
      </c>
      <c r="H222" s="219">
        <v>0</v>
      </c>
      <c r="I222" s="219"/>
      <c r="J222" s="216"/>
    </row>
    <row r="223" spans="1:10" ht="25.5">
      <c r="A223" s="205">
        <v>680</v>
      </c>
      <c r="B223" s="198">
        <v>200</v>
      </c>
      <c r="C223" s="198"/>
      <c r="D223" s="198"/>
      <c r="E223" s="198"/>
      <c r="F223" s="198"/>
      <c r="G223" s="195" t="s">
        <v>452</v>
      </c>
      <c r="H223" s="256">
        <v>0</v>
      </c>
      <c r="I223" s="256"/>
      <c r="J223" s="202" t="s">
        <v>453</v>
      </c>
    </row>
    <row r="224" spans="1:10">
      <c r="A224" s="205">
        <v>680</v>
      </c>
      <c r="B224" s="198">
        <v>200</v>
      </c>
      <c r="C224" s="227">
        <v>100</v>
      </c>
      <c r="D224" s="227"/>
      <c r="E224" s="227"/>
      <c r="F224" s="227"/>
      <c r="G224" s="207" t="s">
        <v>454</v>
      </c>
      <c r="H224" s="219">
        <v>0</v>
      </c>
      <c r="I224" s="219"/>
      <c r="J224" s="216"/>
    </row>
    <row r="225" spans="1:10">
      <c r="A225" s="205">
        <v>680</v>
      </c>
      <c r="B225" s="198">
        <v>200</v>
      </c>
      <c r="C225" s="227">
        <v>200</v>
      </c>
      <c r="D225" s="227"/>
      <c r="E225" s="227"/>
      <c r="F225" s="227"/>
      <c r="G225" s="207" t="s">
        <v>455</v>
      </c>
      <c r="H225" s="219">
        <v>19240</v>
      </c>
      <c r="I225" s="219">
        <v>20073</v>
      </c>
      <c r="J225" s="216"/>
    </row>
    <row r="226" spans="1:10" ht="25.5">
      <c r="A226" s="205">
        <v>680</v>
      </c>
      <c r="B226" s="198">
        <v>200</v>
      </c>
      <c r="C226" s="227">
        <v>900</v>
      </c>
      <c r="D226" s="227"/>
      <c r="E226" s="227"/>
      <c r="F226" s="227"/>
      <c r="G226" s="207" t="s">
        <v>456</v>
      </c>
      <c r="H226" s="219">
        <v>0</v>
      </c>
      <c r="I226" s="219">
        <v>0</v>
      </c>
      <c r="J226" s="216"/>
    </row>
    <row r="227" spans="1:10">
      <c r="A227" s="205">
        <v>680</v>
      </c>
      <c r="B227" s="239">
        <v>300</v>
      </c>
      <c r="C227" s="198"/>
      <c r="D227" s="198"/>
      <c r="E227" s="198"/>
      <c r="F227" s="198"/>
      <c r="G227" s="262" t="s">
        <v>457</v>
      </c>
      <c r="H227" s="256">
        <v>0</v>
      </c>
      <c r="I227" s="256">
        <v>0</v>
      </c>
      <c r="J227" s="202" t="s">
        <v>458</v>
      </c>
    </row>
    <row r="228" spans="1:10" ht="25.5">
      <c r="A228" s="205">
        <v>680</v>
      </c>
      <c r="B228" s="239">
        <v>300</v>
      </c>
      <c r="C228" s="227">
        <v>100</v>
      </c>
      <c r="D228" s="227"/>
      <c r="E228" s="227"/>
      <c r="F228" s="227"/>
      <c r="G228" s="207" t="s">
        <v>459</v>
      </c>
      <c r="H228" s="219">
        <v>0</v>
      </c>
      <c r="I228" s="219">
        <v>0</v>
      </c>
      <c r="J228" s="216"/>
    </row>
    <row r="229" spans="1:10">
      <c r="A229" s="205">
        <v>680</v>
      </c>
      <c r="B229" s="239">
        <v>300</v>
      </c>
      <c r="C229" s="227">
        <v>200</v>
      </c>
      <c r="D229" s="227"/>
      <c r="E229" s="227"/>
      <c r="F229" s="227"/>
      <c r="G229" s="207" t="s">
        <v>460</v>
      </c>
      <c r="H229" s="219">
        <v>0</v>
      </c>
      <c r="I229" s="219">
        <v>0</v>
      </c>
      <c r="J229" s="216"/>
    </row>
    <row r="230" spans="1:10">
      <c r="A230" s="205">
        <v>680</v>
      </c>
      <c r="B230" s="198">
        <v>300</v>
      </c>
      <c r="C230" s="227">
        <v>900</v>
      </c>
      <c r="D230" s="227"/>
      <c r="E230" s="227"/>
      <c r="F230" s="227"/>
      <c r="G230" s="207" t="s">
        <v>457</v>
      </c>
      <c r="H230" s="219">
        <v>199922</v>
      </c>
      <c r="I230" s="219">
        <v>145138</v>
      </c>
      <c r="J230" s="216"/>
    </row>
    <row r="231" spans="1:10">
      <c r="A231" s="187">
        <v>690</v>
      </c>
      <c r="B231" s="188">
        <v>0</v>
      </c>
      <c r="C231" s="188">
        <v>0</v>
      </c>
      <c r="D231" s="188">
        <v>0</v>
      </c>
      <c r="E231" s="188">
        <v>0</v>
      </c>
      <c r="F231" s="188">
        <v>0</v>
      </c>
      <c r="G231" s="253" t="s">
        <v>461</v>
      </c>
      <c r="H231" s="190">
        <v>0</v>
      </c>
      <c r="I231" s="190"/>
      <c r="J231" s="217" t="s">
        <v>462</v>
      </c>
    </row>
    <row r="232" spans="1:10">
      <c r="A232" s="242">
        <v>690</v>
      </c>
      <c r="B232" s="227">
        <v>100</v>
      </c>
      <c r="C232" s="227"/>
      <c r="D232" s="227"/>
      <c r="E232" s="227"/>
      <c r="F232" s="227"/>
      <c r="G232" s="207" t="s">
        <v>463</v>
      </c>
      <c r="H232" s="219">
        <v>0</v>
      </c>
      <c r="I232" s="219"/>
      <c r="J232" s="216" t="s">
        <v>464</v>
      </c>
    </row>
    <row r="233" spans="1:10">
      <c r="A233" s="242">
        <v>690</v>
      </c>
      <c r="B233" s="221">
        <v>200</v>
      </c>
      <c r="C233" s="221"/>
      <c r="D233" s="221"/>
      <c r="E233" s="221"/>
      <c r="F233" s="221"/>
      <c r="G233" s="195" t="s">
        <v>465</v>
      </c>
      <c r="H233" s="256">
        <v>0</v>
      </c>
      <c r="I233" s="256"/>
      <c r="J233" s="216" t="s">
        <v>466</v>
      </c>
    </row>
    <row r="234" spans="1:10">
      <c r="A234" s="242">
        <v>690</v>
      </c>
      <c r="B234" s="221">
        <v>200</v>
      </c>
      <c r="C234" s="227">
        <v>100</v>
      </c>
      <c r="D234" s="227"/>
      <c r="E234" s="227"/>
      <c r="F234" s="227"/>
      <c r="G234" s="228" t="s">
        <v>467</v>
      </c>
      <c r="H234" s="219">
        <v>1</v>
      </c>
      <c r="I234" s="219">
        <v>1</v>
      </c>
      <c r="J234" s="216"/>
    </row>
    <row r="235" spans="1:10">
      <c r="A235" s="242">
        <v>690</v>
      </c>
      <c r="B235" s="221">
        <v>200</v>
      </c>
      <c r="C235" s="263">
        <v>200</v>
      </c>
      <c r="D235" s="263"/>
      <c r="E235" s="263"/>
      <c r="F235" s="263"/>
      <c r="G235" s="264" t="s">
        <v>468</v>
      </c>
      <c r="H235" s="219">
        <v>11</v>
      </c>
      <c r="I235" s="219">
        <v>45</v>
      </c>
      <c r="J235" s="216"/>
    </row>
    <row r="236" spans="1:10">
      <c r="A236" s="242">
        <v>690</v>
      </c>
      <c r="B236" s="221">
        <v>300</v>
      </c>
      <c r="C236" s="221"/>
      <c r="D236" s="221"/>
      <c r="E236" s="221"/>
      <c r="F236" s="221"/>
      <c r="G236" s="195" t="s">
        <v>469</v>
      </c>
      <c r="H236" s="256">
        <v>0</v>
      </c>
      <c r="I236" s="256"/>
      <c r="J236" s="216" t="s">
        <v>470</v>
      </c>
    </row>
    <row r="237" spans="1:10">
      <c r="A237" s="242">
        <v>690</v>
      </c>
      <c r="B237" s="221">
        <v>300</v>
      </c>
      <c r="C237" s="227">
        <v>100</v>
      </c>
      <c r="D237" s="227"/>
      <c r="E237" s="227"/>
      <c r="F237" s="227"/>
      <c r="G237" s="228" t="s">
        <v>471</v>
      </c>
      <c r="H237" s="219">
        <v>0</v>
      </c>
      <c r="I237" s="219"/>
      <c r="J237" s="216"/>
    </row>
    <row r="238" spans="1:10">
      <c r="A238" s="242">
        <v>690</v>
      </c>
      <c r="B238" s="221">
        <v>300</v>
      </c>
      <c r="C238" s="227">
        <v>200</v>
      </c>
      <c r="D238" s="227"/>
      <c r="E238" s="227"/>
      <c r="F238" s="227"/>
      <c r="G238" s="228" t="s">
        <v>472</v>
      </c>
      <c r="H238" s="219">
        <v>0</v>
      </c>
      <c r="I238" s="219"/>
      <c r="J238" s="216"/>
    </row>
    <row r="239" spans="1:10">
      <c r="A239" s="265">
        <v>690</v>
      </c>
      <c r="B239" s="266">
        <v>300</v>
      </c>
      <c r="C239" s="263">
        <v>900</v>
      </c>
      <c r="D239" s="263"/>
      <c r="E239" s="263"/>
      <c r="F239" s="263"/>
      <c r="G239" s="264" t="s">
        <v>469</v>
      </c>
      <c r="H239" s="219">
        <v>0</v>
      </c>
      <c r="I239" s="219"/>
      <c r="J239" s="216"/>
    </row>
    <row r="240" spans="1:10">
      <c r="A240" s="267">
        <v>700</v>
      </c>
      <c r="B240" s="241">
        <v>0</v>
      </c>
      <c r="C240" s="241">
        <v>0</v>
      </c>
      <c r="D240" s="241">
        <v>0</v>
      </c>
      <c r="E240" s="241">
        <v>0</v>
      </c>
      <c r="F240" s="241">
        <v>0</v>
      </c>
      <c r="G240" s="253" t="s">
        <v>473</v>
      </c>
      <c r="H240" s="190">
        <v>0</v>
      </c>
      <c r="I240" s="190"/>
      <c r="J240" s="217" t="s">
        <v>474</v>
      </c>
    </row>
    <row r="241" spans="1:180">
      <c r="A241" s="242">
        <v>700</v>
      </c>
      <c r="B241" s="227">
        <v>100</v>
      </c>
      <c r="C241" s="227"/>
      <c r="D241" s="227"/>
      <c r="E241" s="227"/>
      <c r="F241" s="227"/>
      <c r="G241" s="207" t="s">
        <v>475</v>
      </c>
      <c r="H241" s="219">
        <v>0</v>
      </c>
      <c r="I241" s="219"/>
      <c r="J241" s="216" t="s">
        <v>476</v>
      </c>
    </row>
    <row r="242" spans="1:180" ht="25.5">
      <c r="A242" s="242">
        <v>700</v>
      </c>
      <c r="B242" s="227">
        <v>200</v>
      </c>
      <c r="C242" s="227"/>
      <c r="D242" s="227"/>
      <c r="E242" s="227"/>
      <c r="F242" s="227"/>
      <c r="G242" s="207" t="s">
        <v>477</v>
      </c>
      <c r="H242" s="219">
        <v>0</v>
      </c>
      <c r="I242" s="219"/>
      <c r="J242" s="216" t="s">
        <v>478</v>
      </c>
    </row>
    <row r="243" spans="1:180" ht="25.5">
      <c r="A243" s="242">
        <v>700</v>
      </c>
      <c r="B243" s="227">
        <v>300</v>
      </c>
      <c r="C243" s="227"/>
      <c r="D243" s="227"/>
      <c r="E243" s="227"/>
      <c r="F243" s="227"/>
      <c r="G243" s="207" t="s">
        <v>479</v>
      </c>
      <c r="H243" s="219">
        <v>0</v>
      </c>
      <c r="I243" s="219"/>
      <c r="J243" s="216" t="s">
        <v>480</v>
      </c>
    </row>
    <row r="244" spans="1:180" ht="25.5">
      <c r="A244" s="242">
        <v>700</v>
      </c>
      <c r="B244" s="227">
        <v>400</v>
      </c>
      <c r="C244" s="227"/>
      <c r="D244" s="227"/>
      <c r="E244" s="227"/>
      <c r="F244" s="227"/>
      <c r="G244" s="207" t="s">
        <v>481</v>
      </c>
      <c r="H244" s="219">
        <v>0</v>
      </c>
      <c r="I244" s="219"/>
      <c r="J244" s="216" t="s">
        <v>482</v>
      </c>
    </row>
    <row r="245" spans="1:180">
      <c r="A245" s="242">
        <v>700</v>
      </c>
      <c r="B245" s="227">
        <v>500</v>
      </c>
      <c r="C245" s="227"/>
      <c r="D245" s="227"/>
      <c r="E245" s="227"/>
      <c r="F245" s="227"/>
      <c r="G245" s="207" t="s">
        <v>483</v>
      </c>
      <c r="H245" s="219">
        <v>0</v>
      </c>
      <c r="I245" s="219"/>
      <c r="J245" s="216" t="s">
        <v>484</v>
      </c>
    </row>
    <row r="246" spans="1:180" s="268" customFormat="1" ht="25.5">
      <c r="A246" s="261">
        <v>710</v>
      </c>
      <c r="B246" s="234">
        <v>0</v>
      </c>
      <c r="C246" s="234">
        <v>0</v>
      </c>
      <c r="D246" s="234">
        <v>0</v>
      </c>
      <c r="E246" s="234">
        <v>0</v>
      </c>
      <c r="F246" s="234">
        <v>0</v>
      </c>
      <c r="G246" s="200" t="s">
        <v>485</v>
      </c>
      <c r="H246" s="237">
        <v>0</v>
      </c>
      <c r="I246" s="237"/>
      <c r="J246" s="246" t="s">
        <v>486</v>
      </c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/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  <c r="BI246" s="214"/>
      <c r="BJ246" s="214"/>
      <c r="BK246" s="214"/>
      <c r="BL246" s="214"/>
      <c r="BM246" s="214"/>
      <c r="BN246" s="214"/>
      <c r="BO246" s="214"/>
      <c r="BP246" s="214"/>
      <c r="BQ246" s="214"/>
      <c r="BR246" s="214"/>
      <c r="BS246" s="214"/>
      <c r="BT246" s="214"/>
      <c r="BU246" s="214"/>
      <c r="BV246" s="214"/>
      <c r="BW246" s="214"/>
      <c r="BX246" s="214"/>
      <c r="BY246" s="214"/>
      <c r="BZ246" s="214"/>
      <c r="CA246" s="214"/>
      <c r="CB246" s="214"/>
      <c r="CC246" s="214"/>
      <c r="CD246" s="214"/>
      <c r="CE246" s="214"/>
      <c r="CF246" s="214"/>
      <c r="CG246" s="214"/>
      <c r="CH246" s="214"/>
      <c r="CI246" s="214"/>
      <c r="CJ246" s="214"/>
      <c r="CK246" s="214"/>
      <c r="CL246" s="214"/>
      <c r="CM246" s="214"/>
      <c r="CN246" s="214"/>
      <c r="CO246" s="214"/>
      <c r="CP246" s="214"/>
      <c r="CQ246" s="214"/>
      <c r="CR246" s="214"/>
      <c r="CS246" s="214"/>
      <c r="CT246" s="214"/>
      <c r="CU246" s="214"/>
      <c r="CV246" s="214"/>
      <c r="CW246" s="214"/>
      <c r="CX246" s="214"/>
      <c r="CY246" s="214"/>
      <c r="CZ246" s="214"/>
      <c r="DA246" s="214"/>
      <c r="DB246" s="214"/>
      <c r="DC246" s="214"/>
      <c r="DD246" s="214"/>
      <c r="DE246" s="214"/>
      <c r="DF246" s="214"/>
      <c r="DG246" s="214"/>
      <c r="DH246" s="214"/>
      <c r="DI246" s="214"/>
      <c r="DJ246" s="214"/>
      <c r="DK246" s="214"/>
      <c r="DL246" s="214"/>
      <c r="DM246" s="214"/>
      <c r="DN246" s="214"/>
      <c r="DO246" s="214"/>
      <c r="DP246" s="214"/>
      <c r="DQ246" s="214"/>
      <c r="DR246" s="214"/>
      <c r="DS246" s="214"/>
      <c r="DT246" s="214"/>
      <c r="DU246" s="214"/>
      <c r="DV246" s="214"/>
      <c r="DW246" s="214"/>
      <c r="DX246" s="214"/>
      <c r="DY246" s="214"/>
      <c r="DZ246" s="214"/>
      <c r="EA246" s="214"/>
      <c r="EB246" s="214"/>
      <c r="EC246" s="214"/>
      <c r="ED246" s="214"/>
      <c r="EE246" s="214"/>
      <c r="EF246" s="214"/>
      <c r="EG246" s="214"/>
      <c r="EH246" s="214"/>
      <c r="EI246" s="214"/>
      <c r="EJ246" s="214"/>
      <c r="EK246" s="214"/>
      <c r="EL246" s="214"/>
      <c r="EM246" s="214"/>
      <c r="EN246" s="214"/>
      <c r="EO246" s="214"/>
      <c r="EP246" s="214"/>
      <c r="EQ246" s="214"/>
      <c r="ER246" s="214"/>
      <c r="ES246" s="214"/>
      <c r="ET246" s="214"/>
      <c r="EU246" s="214"/>
      <c r="EV246" s="214"/>
      <c r="EW246" s="214"/>
      <c r="EX246" s="214"/>
      <c r="EY246" s="214"/>
      <c r="EZ246" s="214"/>
      <c r="FA246" s="214"/>
      <c r="FB246" s="214"/>
      <c r="FC246" s="214"/>
      <c r="FD246" s="214"/>
      <c r="FE246" s="214"/>
      <c r="FF246" s="214"/>
      <c r="FG246" s="214"/>
      <c r="FH246" s="214"/>
      <c r="FI246" s="214"/>
      <c r="FJ246" s="214"/>
      <c r="FK246" s="214"/>
      <c r="FL246" s="214"/>
      <c r="FM246" s="214"/>
      <c r="FN246" s="214"/>
      <c r="FO246" s="214"/>
      <c r="FP246" s="214"/>
      <c r="FQ246" s="214"/>
      <c r="FR246" s="214"/>
      <c r="FS246" s="214"/>
      <c r="FT246" s="214"/>
      <c r="FU246" s="214"/>
      <c r="FV246" s="214"/>
      <c r="FW246" s="214"/>
      <c r="FX246" s="214"/>
    </row>
    <row r="247" spans="1:180" s="268" customFormat="1">
      <c r="A247" s="187">
        <v>720</v>
      </c>
      <c r="B247" s="188">
        <v>0</v>
      </c>
      <c r="C247" s="188">
        <v>0</v>
      </c>
      <c r="D247" s="188">
        <v>0</v>
      </c>
      <c r="E247" s="188">
        <v>0</v>
      </c>
      <c r="F247" s="188">
        <v>0</v>
      </c>
      <c r="G247" s="253" t="s">
        <v>99</v>
      </c>
      <c r="H247" s="190">
        <v>0</v>
      </c>
      <c r="I247" s="190"/>
      <c r="J247" s="217" t="s">
        <v>487</v>
      </c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  <c r="BQ247" s="214"/>
      <c r="BR247" s="214"/>
      <c r="BS247" s="214"/>
      <c r="BT247" s="214"/>
      <c r="BU247" s="214"/>
      <c r="BV247" s="214"/>
      <c r="BW247" s="214"/>
      <c r="BX247" s="214"/>
      <c r="BY247" s="214"/>
      <c r="BZ247" s="214"/>
      <c r="CA247" s="214"/>
      <c r="CB247" s="214"/>
      <c r="CC247" s="214"/>
      <c r="CD247" s="214"/>
      <c r="CE247" s="214"/>
      <c r="CF247" s="214"/>
      <c r="CG247" s="214"/>
      <c r="CH247" s="214"/>
      <c r="CI247" s="214"/>
      <c r="CJ247" s="214"/>
      <c r="CK247" s="214"/>
      <c r="CL247" s="214"/>
      <c r="CM247" s="214"/>
      <c r="CN247" s="214"/>
      <c r="CO247" s="214"/>
      <c r="CP247" s="214"/>
      <c r="CQ247" s="214"/>
      <c r="CR247" s="214"/>
      <c r="CS247" s="214"/>
      <c r="CT247" s="214"/>
      <c r="CU247" s="214"/>
      <c r="CV247" s="214"/>
      <c r="CW247" s="214"/>
      <c r="CX247" s="214"/>
      <c r="CY247" s="214"/>
      <c r="CZ247" s="214"/>
      <c r="DA247" s="214"/>
      <c r="DB247" s="214"/>
      <c r="DC247" s="214"/>
      <c r="DD247" s="214"/>
      <c r="DE247" s="214"/>
      <c r="DF247" s="214"/>
      <c r="DG247" s="214"/>
      <c r="DH247" s="214"/>
      <c r="DI247" s="214"/>
      <c r="DJ247" s="214"/>
      <c r="DK247" s="214"/>
      <c r="DL247" s="214"/>
      <c r="DM247" s="214"/>
      <c r="DN247" s="214"/>
      <c r="DO247" s="214"/>
      <c r="DP247" s="214"/>
      <c r="DQ247" s="214"/>
      <c r="DR247" s="214"/>
      <c r="DS247" s="214"/>
      <c r="DT247" s="214"/>
      <c r="DU247" s="214"/>
      <c r="DV247" s="214"/>
      <c r="DW247" s="214"/>
      <c r="DX247" s="214"/>
      <c r="DY247" s="214"/>
      <c r="DZ247" s="214"/>
      <c r="EA247" s="214"/>
      <c r="EB247" s="214"/>
      <c r="EC247" s="214"/>
      <c r="ED247" s="214"/>
      <c r="EE247" s="214"/>
      <c r="EF247" s="214"/>
      <c r="EG247" s="214"/>
      <c r="EH247" s="214"/>
      <c r="EI247" s="214"/>
      <c r="EJ247" s="214"/>
      <c r="EK247" s="214"/>
      <c r="EL247" s="214"/>
      <c r="EM247" s="214"/>
      <c r="EN247" s="214"/>
      <c r="EO247" s="214"/>
      <c r="EP247" s="214"/>
      <c r="EQ247" s="214"/>
      <c r="ER247" s="214"/>
      <c r="ES247" s="214"/>
      <c r="ET247" s="214"/>
      <c r="EU247" s="214"/>
      <c r="EV247" s="214"/>
      <c r="EW247" s="214"/>
      <c r="EX247" s="214"/>
      <c r="EY247" s="214"/>
      <c r="EZ247" s="214"/>
      <c r="FA247" s="214"/>
      <c r="FB247" s="214"/>
      <c r="FC247" s="214"/>
      <c r="FD247" s="214"/>
      <c r="FE247" s="214"/>
      <c r="FF247" s="214"/>
      <c r="FG247" s="214"/>
      <c r="FH247" s="214"/>
      <c r="FI247" s="214"/>
      <c r="FJ247" s="214"/>
      <c r="FK247" s="214"/>
      <c r="FL247" s="214"/>
      <c r="FM247" s="214"/>
      <c r="FN247" s="214"/>
      <c r="FO247" s="214"/>
      <c r="FP247" s="214"/>
      <c r="FQ247" s="214"/>
      <c r="FR247" s="214"/>
      <c r="FS247" s="214"/>
      <c r="FT247" s="214"/>
      <c r="FU247" s="214"/>
      <c r="FV247" s="214"/>
      <c r="FW247" s="214"/>
      <c r="FX247" s="214"/>
    </row>
    <row r="248" spans="1:180" s="268" customFormat="1">
      <c r="A248" s="242">
        <v>720</v>
      </c>
      <c r="B248" s="227">
        <v>100</v>
      </c>
      <c r="C248" s="227"/>
      <c r="D248" s="227"/>
      <c r="E248" s="227"/>
      <c r="F248" s="227"/>
      <c r="G248" s="207" t="s">
        <v>488</v>
      </c>
      <c r="H248" s="219">
        <v>0</v>
      </c>
      <c r="I248" s="219"/>
      <c r="J248" s="216" t="s">
        <v>489</v>
      </c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  <c r="CM248" s="214"/>
      <c r="CN248" s="214"/>
      <c r="CO248" s="214"/>
      <c r="CP248" s="214"/>
      <c r="CQ248" s="214"/>
      <c r="CR248" s="214"/>
      <c r="CS248" s="214"/>
      <c r="CT248" s="214"/>
      <c r="CU248" s="214"/>
      <c r="CV248" s="214"/>
      <c r="CW248" s="214"/>
      <c r="CX248" s="214"/>
      <c r="CY248" s="214"/>
      <c r="CZ248" s="214"/>
      <c r="DA248" s="214"/>
      <c r="DB248" s="214"/>
      <c r="DC248" s="214"/>
      <c r="DD248" s="214"/>
      <c r="DE248" s="214"/>
      <c r="DF248" s="214"/>
      <c r="DG248" s="214"/>
      <c r="DH248" s="214"/>
      <c r="DI248" s="214"/>
      <c r="DJ248" s="214"/>
      <c r="DK248" s="214"/>
      <c r="DL248" s="214"/>
      <c r="DM248" s="214"/>
      <c r="DN248" s="214"/>
      <c r="DO248" s="214"/>
      <c r="DP248" s="214"/>
      <c r="DQ248" s="214"/>
      <c r="DR248" s="214"/>
      <c r="DS248" s="214"/>
      <c r="DT248" s="214"/>
      <c r="DU248" s="214"/>
      <c r="DV248" s="214"/>
      <c r="DW248" s="214"/>
      <c r="DX248" s="214"/>
      <c r="DY248" s="214"/>
      <c r="DZ248" s="214"/>
      <c r="EA248" s="214"/>
      <c r="EB248" s="214"/>
      <c r="EC248" s="214"/>
      <c r="ED248" s="214"/>
      <c r="EE248" s="214"/>
      <c r="EF248" s="214"/>
      <c r="EG248" s="214"/>
      <c r="EH248" s="214"/>
      <c r="EI248" s="214"/>
      <c r="EJ248" s="214"/>
      <c r="EK248" s="214"/>
      <c r="EL248" s="214"/>
      <c r="EM248" s="214"/>
      <c r="EN248" s="214"/>
      <c r="EO248" s="214"/>
      <c r="EP248" s="214"/>
      <c r="EQ248" s="214"/>
      <c r="ER248" s="214"/>
      <c r="ES248" s="214"/>
      <c r="ET248" s="214"/>
      <c r="EU248" s="214"/>
      <c r="EV248" s="214"/>
      <c r="EW248" s="214"/>
      <c r="EX248" s="214"/>
      <c r="EY248" s="214"/>
      <c r="EZ248" s="214"/>
      <c r="FA248" s="214"/>
      <c r="FB248" s="214"/>
      <c r="FC248" s="214"/>
      <c r="FD248" s="214"/>
      <c r="FE248" s="214"/>
      <c r="FF248" s="214"/>
      <c r="FG248" s="214"/>
      <c r="FH248" s="214"/>
      <c r="FI248" s="214"/>
      <c r="FJ248" s="214"/>
      <c r="FK248" s="214"/>
      <c r="FL248" s="214"/>
      <c r="FM248" s="214"/>
      <c r="FN248" s="214"/>
      <c r="FO248" s="214"/>
      <c r="FP248" s="214"/>
      <c r="FQ248" s="214"/>
      <c r="FR248" s="214"/>
      <c r="FS248" s="214"/>
      <c r="FT248" s="214"/>
      <c r="FU248" s="214"/>
      <c r="FV248" s="214"/>
      <c r="FW248" s="214"/>
      <c r="FX248" s="214"/>
    </row>
    <row r="249" spans="1:180" s="268" customFormat="1">
      <c r="A249" s="242">
        <v>720</v>
      </c>
      <c r="B249" s="221">
        <v>200</v>
      </c>
      <c r="C249" s="221"/>
      <c r="D249" s="221"/>
      <c r="E249" s="221"/>
      <c r="F249" s="221"/>
      <c r="G249" s="195" t="s">
        <v>490</v>
      </c>
      <c r="H249" s="256">
        <v>0</v>
      </c>
      <c r="I249" s="256"/>
      <c r="J249" s="216" t="s">
        <v>491</v>
      </c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  <c r="BI249" s="214"/>
      <c r="BJ249" s="214"/>
      <c r="BK249" s="214"/>
      <c r="BL249" s="214"/>
      <c r="BM249" s="214"/>
      <c r="BN249" s="214"/>
      <c r="BO249" s="214"/>
      <c r="BP249" s="214"/>
      <c r="BQ249" s="214"/>
      <c r="BR249" s="214"/>
      <c r="BS249" s="214"/>
      <c r="BT249" s="214"/>
      <c r="BU249" s="214"/>
      <c r="BV249" s="214"/>
      <c r="BW249" s="214"/>
      <c r="BX249" s="214"/>
      <c r="BY249" s="214"/>
      <c r="BZ249" s="214"/>
      <c r="CA249" s="214"/>
      <c r="CB249" s="214"/>
      <c r="CC249" s="214"/>
      <c r="CD249" s="214"/>
      <c r="CE249" s="214"/>
      <c r="CF249" s="214"/>
      <c r="CG249" s="214"/>
      <c r="CH249" s="214"/>
      <c r="CI249" s="214"/>
      <c r="CJ249" s="214"/>
      <c r="CK249" s="214"/>
      <c r="CL249" s="214"/>
      <c r="CM249" s="214"/>
      <c r="CN249" s="214"/>
      <c r="CO249" s="214"/>
      <c r="CP249" s="214"/>
      <c r="CQ249" s="214"/>
      <c r="CR249" s="214"/>
      <c r="CS249" s="214"/>
      <c r="CT249" s="214"/>
      <c r="CU249" s="214"/>
      <c r="CV249" s="214"/>
      <c r="CW249" s="214"/>
      <c r="CX249" s="214"/>
      <c r="CY249" s="214"/>
      <c r="CZ249" s="214"/>
      <c r="DA249" s="214"/>
      <c r="DB249" s="214"/>
      <c r="DC249" s="214"/>
      <c r="DD249" s="214"/>
      <c r="DE249" s="214"/>
      <c r="DF249" s="214"/>
      <c r="DG249" s="214"/>
      <c r="DH249" s="214"/>
      <c r="DI249" s="214"/>
      <c r="DJ249" s="214"/>
      <c r="DK249" s="214"/>
      <c r="DL249" s="214"/>
      <c r="DM249" s="214"/>
      <c r="DN249" s="214"/>
      <c r="DO249" s="214"/>
      <c r="DP249" s="214"/>
      <c r="DQ249" s="214"/>
      <c r="DR249" s="214"/>
      <c r="DS249" s="214"/>
      <c r="DT249" s="214"/>
      <c r="DU249" s="214"/>
      <c r="DV249" s="214"/>
      <c r="DW249" s="214"/>
      <c r="DX249" s="214"/>
      <c r="DY249" s="214"/>
      <c r="DZ249" s="214"/>
      <c r="EA249" s="214"/>
      <c r="EB249" s="214"/>
      <c r="EC249" s="214"/>
      <c r="ED249" s="214"/>
      <c r="EE249" s="214"/>
      <c r="EF249" s="214"/>
      <c r="EG249" s="214"/>
      <c r="EH249" s="214"/>
      <c r="EI249" s="214"/>
      <c r="EJ249" s="214"/>
      <c r="EK249" s="214"/>
      <c r="EL249" s="214"/>
      <c r="EM249" s="214"/>
      <c r="EN249" s="214"/>
      <c r="EO249" s="214"/>
      <c r="EP249" s="214"/>
      <c r="EQ249" s="214"/>
      <c r="ER249" s="214"/>
      <c r="ES249" s="214"/>
      <c r="ET249" s="214"/>
      <c r="EU249" s="214"/>
      <c r="EV249" s="214"/>
      <c r="EW249" s="214"/>
      <c r="EX249" s="214"/>
      <c r="EY249" s="214"/>
      <c r="EZ249" s="214"/>
      <c r="FA249" s="214"/>
      <c r="FB249" s="214"/>
      <c r="FC249" s="214"/>
      <c r="FD249" s="214"/>
      <c r="FE249" s="214"/>
      <c r="FF249" s="214"/>
      <c r="FG249" s="214"/>
      <c r="FH249" s="214"/>
      <c r="FI249" s="214"/>
      <c r="FJ249" s="214"/>
      <c r="FK249" s="214"/>
      <c r="FL249" s="214"/>
      <c r="FM249" s="214"/>
      <c r="FN249" s="214"/>
      <c r="FO249" s="214"/>
      <c r="FP249" s="214"/>
      <c r="FQ249" s="214"/>
      <c r="FR249" s="214"/>
      <c r="FS249" s="214"/>
      <c r="FT249" s="214"/>
      <c r="FU249" s="214"/>
      <c r="FV249" s="214"/>
      <c r="FW249" s="214"/>
      <c r="FX249" s="214"/>
    </row>
    <row r="250" spans="1:180" s="268" customFormat="1">
      <c r="A250" s="242">
        <v>720</v>
      </c>
      <c r="B250" s="221">
        <v>200</v>
      </c>
      <c r="C250" s="221">
        <v>100</v>
      </c>
      <c r="D250" s="221"/>
      <c r="E250" s="221"/>
      <c r="F250" s="221"/>
      <c r="G250" s="195" t="s">
        <v>492</v>
      </c>
      <c r="H250" s="219">
        <v>18176</v>
      </c>
      <c r="I250" s="219">
        <v>22386</v>
      </c>
      <c r="J250" s="216" t="s">
        <v>493</v>
      </c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  <c r="BI250" s="214"/>
      <c r="BJ250" s="214"/>
      <c r="BK250" s="214"/>
      <c r="BL250" s="214"/>
      <c r="BM250" s="214"/>
      <c r="BN250" s="214"/>
      <c r="BO250" s="214"/>
      <c r="BP250" s="214"/>
      <c r="BQ250" s="214"/>
      <c r="BR250" s="214"/>
      <c r="BS250" s="214"/>
      <c r="BT250" s="214"/>
      <c r="BU250" s="214"/>
      <c r="BV250" s="214"/>
      <c r="BW250" s="214"/>
      <c r="BX250" s="214"/>
      <c r="BY250" s="214"/>
      <c r="BZ250" s="214"/>
      <c r="CA250" s="214"/>
      <c r="CB250" s="214"/>
      <c r="CC250" s="214"/>
      <c r="CD250" s="214"/>
      <c r="CE250" s="214"/>
      <c r="CF250" s="214"/>
      <c r="CG250" s="214"/>
      <c r="CH250" s="214"/>
      <c r="CI250" s="214"/>
      <c r="CJ250" s="214"/>
      <c r="CK250" s="214"/>
      <c r="CL250" s="214"/>
      <c r="CM250" s="214"/>
      <c r="CN250" s="214"/>
      <c r="CO250" s="214"/>
      <c r="CP250" s="214"/>
      <c r="CQ250" s="214"/>
      <c r="CR250" s="214"/>
      <c r="CS250" s="214"/>
      <c r="CT250" s="214"/>
      <c r="CU250" s="214"/>
      <c r="CV250" s="214"/>
      <c r="CW250" s="214"/>
      <c r="CX250" s="214"/>
      <c r="CY250" s="214"/>
      <c r="CZ250" s="214"/>
      <c r="DA250" s="214"/>
      <c r="DB250" s="214"/>
      <c r="DC250" s="214"/>
      <c r="DD250" s="214"/>
      <c r="DE250" s="214"/>
      <c r="DF250" s="214"/>
      <c r="DG250" s="214"/>
      <c r="DH250" s="214"/>
      <c r="DI250" s="214"/>
      <c r="DJ250" s="214"/>
      <c r="DK250" s="214"/>
      <c r="DL250" s="214"/>
      <c r="DM250" s="214"/>
      <c r="DN250" s="214"/>
      <c r="DO250" s="214"/>
      <c r="DP250" s="214"/>
      <c r="DQ250" s="214"/>
      <c r="DR250" s="214"/>
      <c r="DS250" s="214"/>
      <c r="DT250" s="214"/>
      <c r="DU250" s="214"/>
      <c r="DV250" s="214"/>
      <c r="DW250" s="214"/>
      <c r="DX250" s="214"/>
      <c r="DY250" s="214"/>
      <c r="DZ250" s="214"/>
      <c r="EA250" s="214"/>
      <c r="EB250" s="214"/>
      <c r="EC250" s="214"/>
      <c r="ED250" s="214"/>
      <c r="EE250" s="214"/>
      <c r="EF250" s="214"/>
      <c r="EG250" s="214"/>
      <c r="EH250" s="214"/>
      <c r="EI250" s="214"/>
      <c r="EJ250" s="214"/>
      <c r="EK250" s="214"/>
      <c r="EL250" s="214"/>
      <c r="EM250" s="214"/>
      <c r="EN250" s="214"/>
      <c r="EO250" s="214"/>
      <c r="EP250" s="214"/>
      <c r="EQ250" s="214"/>
      <c r="ER250" s="214"/>
      <c r="ES250" s="214"/>
      <c r="ET250" s="214"/>
      <c r="EU250" s="214"/>
      <c r="EV250" s="214"/>
      <c r="EW250" s="214"/>
      <c r="EX250" s="214"/>
      <c r="EY250" s="214"/>
      <c r="EZ250" s="214"/>
      <c r="FA250" s="214"/>
      <c r="FB250" s="214"/>
      <c r="FC250" s="214"/>
      <c r="FD250" s="214"/>
      <c r="FE250" s="214"/>
      <c r="FF250" s="214"/>
      <c r="FG250" s="214"/>
      <c r="FH250" s="214"/>
      <c r="FI250" s="214"/>
      <c r="FJ250" s="214"/>
      <c r="FK250" s="214"/>
      <c r="FL250" s="214"/>
      <c r="FM250" s="214"/>
      <c r="FN250" s="214"/>
      <c r="FO250" s="214"/>
      <c r="FP250" s="214"/>
      <c r="FQ250" s="214"/>
      <c r="FR250" s="214"/>
      <c r="FS250" s="214"/>
      <c r="FT250" s="214"/>
      <c r="FU250" s="214"/>
      <c r="FV250" s="214"/>
      <c r="FW250" s="214"/>
      <c r="FX250" s="214"/>
    </row>
    <row r="251" spans="1:180" s="268" customFormat="1">
      <c r="A251" s="242">
        <v>720</v>
      </c>
      <c r="B251" s="221">
        <v>200</v>
      </c>
      <c r="C251" s="221">
        <v>200</v>
      </c>
      <c r="D251" s="221"/>
      <c r="E251" s="221"/>
      <c r="F251" s="221"/>
      <c r="G251" s="195" t="s">
        <v>494</v>
      </c>
      <c r="H251" s="256">
        <v>0</v>
      </c>
      <c r="I251" s="256">
        <v>0</v>
      </c>
      <c r="J251" s="216" t="s">
        <v>495</v>
      </c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  <c r="BM251" s="214"/>
      <c r="BN251" s="214"/>
      <c r="BO251" s="214"/>
      <c r="BP251" s="214"/>
      <c r="BQ251" s="214"/>
      <c r="BR251" s="214"/>
      <c r="BS251" s="214"/>
      <c r="BT251" s="214"/>
      <c r="BU251" s="214"/>
      <c r="BV251" s="214"/>
      <c r="BW251" s="214"/>
      <c r="BX251" s="214"/>
      <c r="BY251" s="214"/>
      <c r="BZ251" s="214"/>
      <c r="CA251" s="214"/>
      <c r="CB251" s="214"/>
      <c r="CC251" s="214"/>
      <c r="CD251" s="214"/>
      <c r="CE251" s="214"/>
      <c r="CF251" s="214"/>
      <c r="CG251" s="214"/>
      <c r="CH251" s="214"/>
      <c r="CI251" s="214"/>
      <c r="CJ251" s="214"/>
      <c r="CK251" s="214"/>
      <c r="CL251" s="214"/>
      <c r="CM251" s="214"/>
      <c r="CN251" s="214"/>
      <c r="CO251" s="214"/>
      <c r="CP251" s="214"/>
      <c r="CQ251" s="214"/>
      <c r="CR251" s="214"/>
      <c r="CS251" s="214"/>
      <c r="CT251" s="214"/>
      <c r="CU251" s="214"/>
      <c r="CV251" s="214"/>
      <c r="CW251" s="214"/>
      <c r="CX251" s="214"/>
      <c r="CY251" s="214"/>
      <c r="CZ251" s="214"/>
      <c r="DA251" s="214"/>
      <c r="DB251" s="214"/>
      <c r="DC251" s="214"/>
      <c r="DD251" s="214"/>
      <c r="DE251" s="214"/>
      <c r="DF251" s="214"/>
      <c r="DG251" s="214"/>
      <c r="DH251" s="214"/>
      <c r="DI251" s="214"/>
      <c r="DJ251" s="214"/>
      <c r="DK251" s="214"/>
      <c r="DL251" s="214"/>
      <c r="DM251" s="214"/>
      <c r="DN251" s="214"/>
      <c r="DO251" s="214"/>
      <c r="DP251" s="214"/>
      <c r="DQ251" s="214"/>
      <c r="DR251" s="214"/>
      <c r="DS251" s="214"/>
      <c r="DT251" s="214"/>
      <c r="DU251" s="214"/>
      <c r="DV251" s="214"/>
      <c r="DW251" s="214"/>
      <c r="DX251" s="214"/>
      <c r="DY251" s="214"/>
      <c r="DZ251" s="214"/>
      <c r="EA251" s="214"/>
      <c r="EB251" s="214"/>
      <c r="EC251" s="214"/>
      <c r="ED251" s="214"/>
      <c r="EE251" s="214"/>
      <c r="EF251" s="214"/>
      <c r="EG251" s="214"/>
      <c r="EH251" s="214"/>
      <c r="EI251" s="214"/>
      <c r="EJ251" s="214"/>
      <c r="EK251" s="214"/>
      <c r="EL251" s="214"/>
      <c r="EM251" s="214"/>
      <c r="EN251" s="214"/>
      <c r="EO251" s="214"/>
      <c r="EP251" s="214"/>
      <c r="EQ251" s="214"/>
      <c r="ER251" s="214"/>
      <c r="ES251" s="214"/>
      <c r="ET251" s="214"/>
      <c r="EU251" s="214"/>
      <c r="EV251" s="214"/>
      <c r="EW251" s="214"/>
      <c r="EX251" s="214"/>
      <c r="EY251" s="214"/>
      <c r="EZ251" s="214"/>
      <c r="FA251" s="214"/>
      <c r="FB251" s="214"/>
      <c r="FC251" s="214"/>
      <c r="FD251" s="214"/>
      <c r="FE251" s="214"/>
      <c r="FF251" s="214"/>
      <c r="FG251" s="214"/>
      <c r="FH251" s="214"/>
      <c r="FI251" s="214"/>
      <c r="FJ251" s="214"/>
      <c r="FK251" s="214"/>
      <c r="FL251" s="214"/>
      <c r="FM251" s="214"/>
      <c r="FN251" s="214"/>
      <c r="FO251" s="214"/>
      <c r="FP251" s="214"/>
      <c r="FQ251" s="214"/>
      <c r="FR251" s="214"/>
      <c r="FS251" s="214"/>
      <c r="FT251" s="214"/>
      <c r="FU251" s="214"/>
      <c r="FV251" s="214"/>
      <c r="FW251" s="214"/>
      <c r="FX251" s="214"/>
    </row>
    <row r="252" spans="1:180" s="268" customFormat="1" ht="25.5">
      <c r="A252" s="242">
        <v>720</v>
      </c>
      <c r="B252" s="221">
        <v>200</v>
      </c>
      <c r="C252" s="221">
        <v>200</v>
      </c>
      <c r="D252" s="227">
        <v>50</v>
      </c>
      <c r="E252" s="221"/>
      <c r="F252" s="221"/>
      <c r="G252" s="207" t="s">
        <v>496</v>
      </c>
      <c r="H252" s="201">
        <v>0</v>
      </c>
      <c r="I252" s="201">
        <v>0</v>
      </c>
      <c r="J252" s="216" t="s">
        <v>497</v>
      </c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214"/>
      <c r="BN252" s="214"/>
      <c r="BO252" s="214"/>
      <c r="BP252" s="214"/>
      <c r="BQ252" s="214"/>
      <c r="BR252" s="214"/>
      <c r="BS252" s="214"/>
      <c r="BT252" s="214"/>
      <c r="BU252" s="214"/>
      <c r="BV252" s="214"/>
      <c r="BW252" s="214"/>
      <c r="BX252" s="214"/>
      <c r="BY252" s="214"/>
      <c r="BZ252" s="214"/>
      <c r="CA252" s="214"/>
      <c r="CB252" s="214"/>
      <c r="CC252" s="214"/>
      <c r="CD252" s="214"/>
      <c r="CE252" s="214"/>
      <c r="CF252" s="214"/>
      <c r="CG252" s="214"/>
      <c r="CH252" s="214"/>
      <c r="CI252" s="214"/>
      <c r="CJ252" s="214"/>
      <c r="CK252" s="214"/>
      <c r="CL252" s="214"/>
      <c r="CM252" s="214"/>
      <c r="CN252" s="214"/>
      <c r="CO252" s="214"/>
      <c r="CP252" s="214"/>
      <c r="CQ252" s="214"/>
      <c r="CR252" s="214"/>
      <c r="CS252" s="214"/>
      <c r="CT252" s="214"/>
      <c r="CU252" s="214"/>
      <c r="CV252" s="214"/>
      <c r="CW252" s="214"/>
      <c r="CX252" s="214"/>
      <c r="CY252" s="214"/>
      <c r="CZ252" s="214"/>
      <c r="DA252" s="214"/>
      <c r="DB252" s="214"/>
      <c r="DC252" s="214"/>
      <c r="DD252" s="214"/>
      <c r="DE252" s="214"/>
      <c r="DF252" s="214"/>
      <c r="DG252" s="214"/>
      <c r="DH252" s="214"/>
      <c r="DI252" s="214"/>
      <c r="DJ252" s="214"/>
      <c r="DK252" s="214"/>
      <c r="DL252" s="214"/>
      <c r="DM252" s="214"/>
      <c r="DN252" s="214"/>
      <c r="DO252" s="214"/>
      <c r="DP252" s="214"/>
      <c r="DQ252" s="214"/>
      <c r="DR252" s="214"/>
      <c r="DS252" s="214"/>
      <c r="DT252" s="214"/>
      <c r="DU252" s="214"/>
      <c r="DV252" s="214"/>
      <c r="DW252" s="214"/>
      <c r="DX252" s="214"/>
      <c r="DY252" s="214"/>
      <c r="DZ252" s="214"/>
      <c r="EA252" s="214"/>
      <c r="EB252" s="214"/>
      <c r="EC252" s="214"/>
      <c r="ED252" s="214"/>
      <c r="EE252" s="214"/>
      <c r="EF252" s="214"/>
      <c r="EG252" s="214"/>
      <c r="EH252" s="214"/>
      <c r="EI252" s="214"/>
      <c r="EJ252" s="214"/>
      <c r="EK252" s="214"/>
      <c r="EL252" s="214"/>
      <c r="EM252" s="214"/>
      <c r="EN252" s="214"/>
      <c r="EO252" s="214"/>
      <c r="EP252" s="214"/>
      <c r="EQ252" s="214"/>
      <c r="ER252" s="214"/>
      <c r="ES252" s="214"/>
      <c r="ET252" s="214"/>
      <c r="EU252" s="214"/>
      <c r="EV252" s="214"/>
      <c r="EW252" s="214"/>
      <c r="EX252" s="214"/>
      <c r="EY252" s="214"/>
      <c r="EZ252" s="214"/>
      <c r="FA252" s="214"/>
      <c r="FB252" s="214"/>
      <c r="FC252" s="214"/>
      <c r="FD252" s="214"/>
      <c r="FE252" s="214"/>
      <c r="FF252" s="214"/>
      <c r="FG252" s="214"/>
      <c r="FH252" s="214"/>
      <c r="FI252" s="214"/>
      <c r="FJ252" s="214"/>
      <c r="FK252" s="214"/>
      <c r="FL252" s="214"/>
      <c r="FM252" s="214"/>
      <c r="FN252" s="214"/>
      <c r="FO252" s="214"/>
      <c r="FP252" s="214"/>
      <c r="FQ252" s="214"/>
      <c r="FR252" s="214"/>
      <c r="FS252" s="214"/>
      <c r="FT252" s="214"/>
      <c r="FU252" s="214"/>
      <c r="FV252" s="214"/>
      <c r="FW252" s="214"/>
      <c r="FX252" s="214"/>
    </row>
    <row r="253" spans="1:180" s="268" customFormat="1" ht="25.5">
      <c r="A253" s="242">
        <v>720</v>
      </c>
      <c r="B253" s="221">
        <v>200</v>
      </c>
      <c r="C253" s="221">
        <v>200</v>
      </c>
      <c r="D253" s="227">
        <v>100</v>
      </c>
      <c r="E253" s="227"/>
      <c r="F253" s="227"/>
      <c r="G253" s="207" t="s">
        <v>498</v>
      </c>
      <c r="H253" s="219">
        <v>91256</v>
      </c>
      <c r="I253" s="219">
        <v>163893</v>
      </c>
      <c r="J253" s="216" t="s">
        <v>499</v>
      </c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  <c r="BI253" s="214"/>
      <c r="BJ253" s="214"/>
      <c r="BK253" s="214"/>
      <c r="BL253" s="214"/>
      <c r="BM253" s="214"/>
      <c r="BN253" s="214"/>
      <c r="BO253" s="214"/>
      <c r="BP253" s="214"/>
      <c r="BQ253" s="214"/>
      <c r="BR253" s="214"/>
      <c r="BS253" s="214"/>
      <c r="BT253" s="214"/>
      <c r="BU253" s="214"/>
      <c r="BV253" s="214"/>
      <c r="BW253" s="214"/>
      <c r="BX253" s="214"/>
      <c r="BY253" s="214"/>
      <c r="BZ253" s="214"/>
      <c r="CA253" s="214"/>
      <c r="CB253" s="214"/>
      <c r="CC253" s="214"/>
      <c r="CD253" s="214"/>
      <c r="CE253" s="214"/>
      <c r="CF253" s="214"/>
      <c r="CG253" s="214"/>
      <c r="CH253" s="214"/>
      <c r="CI253" s="214"/>
      <c r="CJ253" s="214"/>
      <c r="CK253" s="214"/>
      <c r="CL253" s="214"/>
      <c r="CM253" s="214"/>
      <c r="CN253" s="214"/>
      <c r="CO253" s="214"/>
      <c r="CP253" s="214"/>
      <c r="CQ253" s="214"/>
      <c r="CR253" s="214"/>
      <c r="CS253" s="214"/>
      <c r="CT253" s="214"/>
      <c r="CU253" s="214"/>
      <c r="CV253" s="214"/>
      <c r="CW253" s="214"/>
      <c r="CX253" s="214"/>
      <c r="CY253" s="214"/>
      <c r="CZ253" s="214"/>
      <c r="DA253" s="214"/>
      <c r="DB253" s="214"/>
      <c r="DC253" s="214"/>
      <c r="DD253" s="214"/>
      <c r="DE253" s="214"/>
      <c r="DF253" s="214"/>
      <c r="DG253" s="214"/>
      <c r="DH253" s="214"/>
      <c r="DI253" s="214"/>
      <c r="DJ253" s="214"/>
      <c r="DK253" s="214"/>
      <c r="DL253" s="214"/>
      <c r="DM253" s="214"/>
      <c r="DN253" s="214"/>
      <c r="DO253" s="214"/>
      <c r="DP253" s="214"/>
      <c r="DQ253" s="214"/>
      <c r="DR253" s="214"/>
      <c r="DS253" s="214"/>
      <c r="DT253" s="214"/>
      <c r="DU253" s="214"/>
      <c r="DV253" s="214"/>
      <c r="DW253" s="214"/>
      <c r="DX253" s="214"/>
      <c r="DY253" s="214"/>
      <c r="DZ253" s="214"/>
      <c r="EA253" s="214"/>
      <c r="EB253" s="214"/>
      <c r="EC253" s="214"/>
      <c r="ED253" s="214"/>
      <c r="EE253" s="214"/>
      <c r="EF253" s="214"/>
      <c r="EG253" s="214"/>
      <c r="EH253" s="214"/>
      <c r="EI253" s="214"/>
      <c r="EJ253" s="214"/>
      <c r="EK253" s="214"/>
      <c r="EL253" s="214"/>
      <c r="EM253" s="214"/>
      <c r="EN253" s="214"/>
      <c r="EO253" s="214"/>
      <c r="EP253" s="214"/>
      <c r="EQ253" s="214"/>
      <c r="ER253" s="214"/>
      <c r="ES253" s="214"/>
      <c r="ET253" s="214"/>
      <c r="EU253" s="214"/>
      <c r="EV253" s="214"/>
      <c r="EW253" s="214"/>
      <c r="EX253" s="214"/>
      <c r="EY253" s="214"/>
      <c r="EZ253" s="214"/>
      <c r="FA253" s="214"/>
      <c r="FB253" s="214"/>
      <c r="FC253" s="214"/>
      <c r="FD253" s="214"/>
      <c r="FE253" s="214"/>
      <c r="FF253" s="214"/>
      <c r="FG253" s="214"/>
      <c r="FH253" s="214"/>
      <c r="FI253" s="214"/>
      <c r="FJ253" s="214"/>
      <c r="FK253" s="214"/>
      <c r="FL253" s="214"/>
      <c r="FM253" s="214"/>
      <c r="FN253" s="214"/>
      <c r="FO253" s="214"/>
      <c r="FP253" s="214"/>
      <c r="FQ253" s="214"/>
      <c r="FR253" s="214"/>
      <c r="FS253" s="214"/>
      <c r="FT253" s="214"/>
      <c r="FU253" s="214"/>
      <c r="FV253" s="214"/>
      <c r="FW253" s="214"/>
      <c r="FX253" s="214"/>
    </row>
    <row r="254" spans="1:180">
      <c r="A254" s="242">
        <v>720</v>
      </c>
      <c r="B254" s="221">
        <v>200</v>
      </c>
      <c r="C254" s="221">
        <v>200</v>
      </c>
      <c r="D254" s="221">
        <v>200</v>
      </c>
      <c r="E254" s="221"/>
      <c r="F254" s="221"/>
      <c r="G254" s="195" t="s">
        <v>500</v>
      </c>
      <c r="H254" s="256">
        <v>0</v>
      </c>
      <c r="I254" s="256">
        <v>0</v>
      </c>
      <c r="J254" s="216" t="s">
        <v>501</v>
      </c>
    </row>
    <row r="255" spans="1:180" s="268" customFormat="1" ht="25.5">
      <c r="A255" s="242">
        <v>720</v>
      </c>
      <c r="B255" s="221">
        <v>200</v>
      </c>
      <c r="C255" s="221">
        <v>200</v>
      </c>
      <c r="D255" s="221">
        <v>200</v>
      </c>
      <c r="E255" s="227">
        <v>10</v>
      </c>
      <c r="F255" s="260"/>
      <c r="G255" s="207" t="s">
        <v>502</v>
      </c>
      <c r="H255" s="219">
        <v>0</v>
      </c>
      <c r="I255" s="219">
        <v>0</v>
      </c>
      <c r="J255" s="216" t="s">
        <v>503</v>
      </c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/>
      <c r="AF255" s="214"/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  <c r="BI255" s="214"/>
      <c r="BJ255" s="214"/>
      <c r="BK255" s="214"/>
      <c r="BL255" s="214"/>
      <c r="BM255" s="214"/>
      <c r="BN255" s="214"/>
      <c r="BO255" s="214"/>
      <c r="BP255" s="214"/>
      <c r="BQ255" s="214"/>
      <c r="BR255" s="214"/>
      <c r="BS255" s="214"/>
      <c r="BT255" s="214"/>
      <c r="BU255" s="214"/>
      <c r="BV255" s="214"/>
      <c r="BW255" s="214"/>
      <c r="BX255" s="214"/>
      <c r="BY255" s="214"/>
      <c r="BZ255" s="214"/>
      <c r="CA255" s="214"/>
      <c r="CB255" s="214"/>
      <c r="CC255" s="214"/>
      <c r="CD255" s="214"/>
      <c r="CE255" s="214"/>
      <c r="CF255" s="214"/>
      <c r="CG255" s="214"/>
      <c r="CH255" s="214"/>
      <c r="CI255" s="214"/>
      <c r="CJ255" s="214"/>
      <c r="CK255" s="214"/>
      <c r="CL255" s="214"/>
      <c r="CM255" s="214"/>
      <c r="CN255" s="214"/>
      <c r="CO255" s="214"/>
      <c r="CP255" s="214"/>
      <c r="CQ255" s="214"/>
      <c r="CR255" s="214"/>
      <c r="CS255" s="214"/>
      <c r="CT255" s="214"/>
      <c r="CU255" s="214"/>
      <c r="CV255" s="214"/>
      <c r="CW255" s="214"/>
      <c r="CX255" s="214"/>
      <c r="CY255" s="214"/>
      <c r="CZ255" s="214"/>
      <c r="DA255" s="214"/>
      <c r="DB255" s="214"/>
      <c r="DC255" s="214"/>
      <c r="DD255" s="214"/>
      <c r="DE255" s="214"/>
      <c r="DF255" s="214"/>
      <c r="DG255" s="214"/>
      <c r="DH255" s="214"/>
      <c r="DI255" s="214"/>
      <c r="DJ255" s="214"/>
      <c r="DK255" s="214"/>
      <c r="DL255" s="214"/>
      <c r="DM255" s="214"/>
      <c r="DN255" s="214"/>
      <c r="DO255" s="214"/>
      <c r="DP255" s="214"/>
      <c r="DQ255" s="214"/>
      <c r="DR255" s="214"/>
      <c r="DS255" s="214"/>
      <c r="DT255" s="214"/>
      <c r="DU255" s="214"/>
      <c r="DV255" s="214"/>
      <c r="DW255" s="214"/>
      <c r="DX255" s="214"/>
      <c r="DY255" s="214"/>
      <c r="DZ255" s="214"/>
      <c r="EA255" s="214"/>
      <c r="EB255" s="214"/>
      <c r="EC255" s="214"/>
      <c r="ED255" s="214"/>
      <c r="EE255" s="214"/>
      <c r="EF255" s="214"/>
      <c r="EG255" s="214"/>
      <c r="EH255" s="214"/>
      <c r="EI255" s="214"/>
      <c r="EJ255" s="214"/>
      <c r="EK255" s="214"/>
      <c r="EL255" s="214"/>
      <c r="EM255" s="214"/>
      <c r="EN255" s="214"/>
      <c r="EO255" s="214"/>
      <c r="EP255" s="214"/>
      <c r="EQ255" s="214"/>
      <c r="ER255" s="214"/>
      <c r="ES255" s="214"/>
      <c r="ET255" s="214"/>
      <c r="EU255" s="214"/>
      <c r="EV255" s="214"/>
      <c r="EW255" s="214"/>
      <c r="EX255" s="214"/>
      <c r="EY255" s="214"/>
      <c r="EZ255" s="214"/>
      <c r="FA255" s="214"/>
      <c r="FB255" s="214"/>
      <c r="FC255" s="214"/>
      <c r="FD255" s="214"/>
      <c r="FE255" s="214"/>
      <c r="FF255" s="214"/>
      <c r="FG255" s="214"/>
      <c r="FH255" s="214"/>
      <c r="FI255" s="214"/>
      <c r="FJ255" s="214"/>
      <c r="FK255" s="214"/>
      <c r="FL255" s="214"/>
      <c r="FM255" s="214"/>
      <c r="FN255" s="214"/>
      <c r="FO255" s="214"/>
      <c r="FP255" s="214"/>
      <c r="FQ255" s="214"/>
      <c r="FR255" s="214"/>
      <c r="FS255" s="214"/>
      <c r="FT255" s="214"/>
      <c r="FU255" s="214"/>
      <c r="FV255" s="214"/>
      <c r="FW255" s="214"/>
      <c r="FX255" s="214"/>
    </row>
    <row r="256" spans="1:180" s="268" customFormat="1" ht="25.5">
      <c r="A256" s="242">
        <v>720</v>
      </c>
      <c r="B256" s="221">
        <v>200</v>
      </c>
      <c r="C256" s="221">
        <v>200</v>
      </c>
      <c r="D256" s="221">
        <v>200</v>
      </c>
      <c r="E256" s="227">
        <v>20</v>
      </c>
      <c r="F256" s="260"/>
      <c r="G256" s="207" t="s">
        <v>504</v>
      </c>
      <c r="H256" s="219">
        <v>10436</v>
      </c>
      <c r="I256" s="219">
        <v>5154</v>
      </c>
      <c r="J256" s="216" t="s">
        <v>505</v>
      </c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/>
      <c r="AF256" s="214"/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  <c r="BI256" s="214"/>
      <c r="BJ256" s="214"/>
      <c r="BK256" s="214"/>
      <c r="BL256" s="214"/>
      <c r="BM256" s="214"/>
      <c r="BN256" s="214"/>
      <c r="BO256" s="214"/>
      <c r="BP256" s="214"/>
      <c r="BQ256" s="214"/>
      <c r="BR256" s="214"/>
      <c r="BS256" s="214"/>
      <c r="BT256" s="214"/>
      <c r="BU256" s="214"/>
      <c r="BV256" s="214"/>
      <c r="BW256" s="214"/>
      <c r="BX256" s="214"/>
      <c r="BY256" s="214"/>
      <c r="BZ256" s="214"/>
      <c r="CA256" s="214"/>
      <c r="CB256" s="214"/>
      <c r="CC256" s="214"/>
      <c r="CD256" s="214"/>
      <c r="CE256" s="214"/>
      <c r="CF256" s="214"/>
      <c r="CG256" s="214"/>
      <c r="CH256" s="214"/>
      <c r="CI256" s="214"/>
      <c r="CJ256" s="214"/>
      <c r="CK256" s="214"/>
      <c r="CL256" s="214"/>
      <c r="CM256" s="214"/>
      <c r="CN256" s="214"/>
      <c r="CO256" s="214"/>
      <c r="CP256" s="214"/>
      <c r="CQ256" s="214"/>
      <c r="CR256" s="214"/>
      <c r="CS256" s="214"/>
      <c r="CT256" s="214"/>
      <c r="CU256" s="214"/>
      <c r="CV256" s="214"/>
      <c r="CW256" s="214"/>
      <c r="CX256" s="214"/>
      <c r="CY256" s="214"/>
      <c r="CZ256" s="214"/>
      <c r="DA256" s="214"/>
      <c r="DB256" s="214"/>
      <c r="DC256" s="214"/>
      <c r="DD256" s="214"/>
      <c r="DE256" s="214"/>
      <c r="DF256" s="214"/>
      <c r="DG256" s="214"/>
      <c r="DH256" s="214"/>
      <c r="DI256" s="214"/>
      <c r="DJ256" s="214"/>
      <c r="DK256" s="214"/>
      <c r="DL256" s="214"/>
      <c r="DM256" s="214"/>
      <c r="DN256" s="214"/>
      <c r="DO256" s="214"/>
      <c r="DP256" s="214"/>
      <c r="DQ256" s="214"/>
      <c r="DR256" s="214"/>
      <c r="DS256" s="214"/>
      <c r="DT256" s="214"/>
      <c r="DU256" s="214"/>
      <c r="DV256" s="214"/>
      <c r="DW256" s="214"/>
      <c r="DX256" s="214"/>
      <c r="DY256" s="214"/>
      <c r="DZ256" s="214"/>
      <c r="EA256" s="214"/>
      <c r="EB256" s="214"/>
      <c r="EC256" s="214"/>
      <c r="ED256" s="214"/>
      <c r="EE256" s="214"/>
      <c r="EF256" s="214"/>
      <c r="EG256" s="214"/>
      <c r="EH256" s="214"/>
      <c r="EI256" s="214"/>
      <c r="EJ256" s="214"/>
      <c r="EK256" s="214"/>
      <c r="EL256" s="214"/>
      <c r="EM256" s="214"/>
      <c r="EN256" s="214"/>
      <c r="EO256" s="214"/>
      <c r="EP256" s="214"/>
      <c r="EQ256" s="214"/>
      <c r="ER256" s="214"/>
      <c r="ES256" s="214"/>
      <c r="ET256" s="214"/>
      <c r="EU256" s="214"/>
      <c r="EV256" s="214"/>
      <c r="EW256" s="214"/>
      <c r="EX256" s="214"/>
      <c r="EY256" s="214"/>
      <c r="EZ256" s="214"/>
      <c r="FA256" s="214"/>
      <c r="FB256" s="214"/>
      <c r="FC256" s="214"/>
      <c r="FD256" s="214"/>
      <c r="FE256" s="214"/>
      <c r="FF256" s="214"/>
      <c r="FG256" s="214"/>
      <c r="FH256" s="214"/>
      <c r="FI256" s="214"/>
      <c r="FJ256" s="214"/>
      <c r="FK256" s="214"/>
      <c r="FL256" s="214"/>
      <c r="FM256" s="214"/>
      <c r="FN256" s="214"/>
      <c r="FO256" s="214"/>
      <c r="FP256" s="214"/>
      <c r="FQ256" s="214"/>
      <c r="FR256" s="214"/>
      <c r="FS256" s="214"/>
      <c r="FT256" s="214"/>
      <c r="FU256" s="214"/>
      <c r="FV256" s="214"/>
      <c r="FW256" s="214"/>
      <c r="FX256" s="214"/>
    </row>
    <row r="257" spans="1:180" s="268" customFormat="1" ht="25.5">
      <c r="A257" s="242">
        <v>720</v>
      </c>
      <c r="B257" s="221">
        <v>200</v>
      </c>
      <c r="C257" s="221">
        <v>200</v>
      </c>
      <c r="D257" s="221">
        <v>200</v>
      </c>
      <c r="E257" s="227">
        <v>30</v>
      </c>
      <c r="F257" s="260"/>
      <c r="G257" s="207" t="s">
        <v>506</v>
      </c>
      <c r="H257" s="219">
        <v>0</v>
      </c>
      <c r="I257" s="219">
        <v>0</v>
      </c>
      <c r="J257" s="216" t="s">
        <v>507</v>
      </c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BJ257" s="214"/>
      <c r="BK257" s="214"/>
      <c r="BL257" s="214"/>
      <c r="BM257" s="214"/>
      <c r="BN257" s="214"/>
      <c r="BO257" s="214"/>
      <c r="BP257" s="214"/>
      <c r="BQ257" s="214"/>
      <c r="BR257" s="214"/>
      <c r="BS257" s="214"/>
      <c r="BT257" s="214"/>
      <c r="BU257" s="214"/>
      <c r="BV257" s="214"/>
      <c r="BW257" s="214"/>
      <c r="BX257" s="214"/>
      <c r="BY257" s="214"/>
      <c r="BZ257" s="214"/>
      <c r="CA257" s="214"/>
      <c r="CB257" s="214"/>
      <c r="CC257" s="214"/>
      <c r="CD257" s="214"/>
      <c r="CE257" s="214"/>
      <c r="CF257" s="214"/>
      <c r="CG257" s="214"/>
      <c r="CH257" s="214"/>
      <c r="CI257" s="214"/>
      <c r="CJ257" s="214"/>
      <c r="CK257" s="214"/>
      <c r="CL257" s="214"/>
      <c r="CM257" s="214"/>
      <c r="CN257" s="214"/>
      <c r="CO257" s="214"/>
      <c r="CP257" s="214"/>
      <c r="CQ257" s="214"/>
      <c r="CR257" s="214"/>
      <c r="CS257" s="214"/>
      <c r="CT257" s="214"/>
      <c r="CU257" s="214"/>
      <c r="CV257" s="214"/>
      <c r="CW257" s="214"/>
      <c r="CX257" s="214"/>
      <c r="CY257" s="214"/>
      <c r="CZ257" s="214"/>
      <c r="DA257" s="214"/>
      <c r="DB257" s="214"/>
      <c r="DC257" s="214"/>
      <c r="DD257" s="214"/>
      <c r="DE257" s="214"/>
      <c r="DF257" s="214"/>
      <c r="DG257" s="214"/>
      <c r="DH257" s="214"/>
      <c r="DI257" s="214"/>
      <c r="DJ257" s="214"/>
      <c r="DK257" s="214"/>
      <c r="DL257" s="214"/>
      <c r="DM257" s="214"/>
      <c r="DN257" s="214"/>
      <c r="DO257" s="214"/>
      <c r="DP257" s="214"/>
      <c r="DQ257" s="214"/>
      <c r="DR257" s="214"/>
      <c r="DS257" s="214"/>
      <c r="DT257" s="214"/>
      <c r="DU257" s="214"/>
      <c r="DV257" s="214"/>
      <c r="DW257" s="214"/>
      <c r="DX257" s="214"/>
      <c r="DY257" s="214"/>
      <c r="DZ257" s="214"/>
      <c r="EA257" s="214"/>
      <c r="EB257" s="214"/>
      <c r="EC257" s="214"/>
      <c r="ED257" s="214"/>
      <c r="EE257" s="214"/>
      <c r="EF257" s="214"/>
      <c r="EG257" s="214"/>
      <c r="EH257" s="214"/>
      <c r="EI257" s="214"/>
      <c r="EJ257" s="214"/>
      <c r="EK257" s="214"/>
      <c r="EL257" s="214"/>
      <c r="EM257" s="214"/>
      <c r="EN257" s="214"/>
      <c r="EO257" s="214"/>
      <c r="EP257" s="214"/>
      <c r="EQ257" s="214"/>
      <c r="ER257" s="214"/>
      <c r="ES257" s="214"/>
      <c r="ET257" s="214"/>
      <c r="EU257" s="214"/>
      <c r="EV257" s="214"/>
      <c r="EW257" s="214"/>
      <c r="EX257" s="214"/>
      <c r="EY257" s="214"/>
      <c r="EZ257" s="214"/>
      <c r="FA257" s="214"/>
      <c r="FB257" s="214"/>
      <c r="FC257" s="214"/>
      <c r="FD257" s="214"/>
      <c r="FE257" s="214"/>
      <c r="FF257" s="214"/>
      <c r="FG257" s="214"/>
      <c r="FH257" s="214"/>
      <c r="FI257" s="214"/>
      <c r="FJ257" s="214"/>
      <c r="FK257" s="214"/>
      <c r="FL257" s="214"/>
      <c r="FM257" s="214"/>
      <c r="FN257" s="214"/>
      <c r="FO257" s="214"/>
      <c r="FP257" s="214"/>
      <c r="FQ257" s="214"/>
      <c r="FR257" s="214"/>
      <c r="FS257" s="214"/>
      <c r="FT257" s="214"/>
      <c r="FU257" s="214"/>
      <c r="FV257" s="214"/>
      <c r="FW257" s="214"/>
      <c r="FX257" s="214"/>
    </row>
    <row r="258" spans="1:180" s="268" customFormat="1" ht="25.5">
      <c r="A258" s="242">
        <v>720</v>
      </c>
      <c r="B258" s="221">
        <v>200</v>
      </c>
      <c r="C258" s="221">
        <v>200</v>
      </c>
      <c r="D258" s="221">
        <v>200</v>
      </c>
      <c r="E258" s="227">
        <v>40</v>
      </c>
      <c r="F258" s="260"/>
      <c r="G258" s="207" t="s">
        <v>508</v>
      </c>
      <c r="H258" s="219">
        <v>0</v>
      </c>
      <c r="I258" s="219">
        <v>0</v>
      </c>
      <c r="J258" s="216" t="s">
        <v>509</v>
      </c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4"/>
      <c r="BN258" s="214"/>
      <c r="BO258" s="214"/>
      <c r="BP258" s="214"/>
      <c r="BQ258" s="214"/>
      <c r="BR258" s="214"/>
      <c r="BS258" s="214"/>
      <c r="BT258" s="214"/>
      <c r="BU258" s="214"/>
      <c r="BV258" s="214"/>
      <c r="BW258" s="214"/>
      <c r="BX258" s="214"/>
      <c r="BY258" s="214"/>
      <c r="BZ258" s="214"/>
      <c r="CA258" s="214"/>
      <c r="CB258" s="214"/>
      <c r="CC258" s="214"/>
      <c r="CD258" s="214"/>
      <c r="CE258" s="214"/>
      <c r="CF258" s="214"/>
      <c r="CG258" s="214"/>
      <c r="CH258" s="214"/>
      <c r="CI258" s="214"/>
      <c r="CJ258" s="214"/>
      <c r="CK258" s="214"/>
      <c r="CL258" s="214"/>
      <c r="CM258" s="214"/>
      <c r="CN258" s="214"/>
      <c r="CO258" s="214"/>
      <c r="CP258" s="214"/>
      <c r="CQ258" s="214"/>
      <c r="CR258" s="214"/>
      <c r="CS258" s="214"/>
      <c r="CT258" s="214"/>
      <c r="CU258" s="214"/>
      <c r="CV258" s="214"/>
      <c r="CW258" s="214"/>
      <c r="CX258" s="214"/>
      <c r="CY258" s="214"/>
      <c r="CZ258" s="214"/>
      <c r="DA258" s="214"/>
      <c r="DB258" s="214"/>
      <c r="DC258" s="214"/>
      <c r="DD258" s="214"/>
      <c r="DE258" s="214"/>
      <c r="DF258" s="214"/>
      <c r="DG258" s="214"/>
      <c r="DH258" s="214"/>
      <c r="DI258" s="214"/>
      <c r="DJ258" s="214"/>
      <c r="DK258" s="214"/>
      <c r="DL258" s="214"/>
      <c r="DM258" s="214"/>
      <c r="DN258" s="214"/>
      <c r="DO258" s="214"/>
      <c r="DP258" s="214"/>
      <c r="DQ258" s="214"/>
      <c r="DR258" s="214"/>
      <c r="DS258" s="214"/>
      <c r="DT258" s="214"/>
      <c r="DU258" s="214"/>
      <c r="DV258" s="214"/>
      <c r="DW258" s="214"/>
      <c r="DX258" s="214"/>
      <c r="DY258" s="214"/>
      <c r="DZ258" s="214"/>
      <c r="EA258" s="214"/>
      <c r="EB258" s="214"/>
      <c r="EC258" s="214"/>
      <c r="ED258" s="214"/>
      <c r="EE258" s="214"/>
      <c r="EF258" s="214"/>
      <c r="EG258" s="214"/>
      <c r="EH258" s="214"/>
      <c r="EI258" s="214"/>
      <c r="EJ258" s="214"/>
      <c r="EK258" s="214"/>
      <c r="EL258" s="214"/>
      <c r="EM258" s="214"/>
      <c r="EN258" s="214"/>
      <c r="EO258" s="214"/>
      <c r="EP258" s="214"/>
      <c r="EQ258" s="214"/>
      <c r="ER258" s="214"/>
      <c r="ES258" s="214"/>
      <c r="ET258" s="214"/>
      <c r="EU258" s="214"/>
      <c r="EV258" s="214"/>
      <c r="EW258" s="214"/>
      <c r="EX258" s="214"/>
      <c r="EY258" s="214"/>
      <c r="EZ258" s="214"/>
      <c r="FA258" s="214"/>
      <c r="FB258" s="214"/>
      <c r="FC258" s="214"/>
      <c r="FD258" s="214"/>
      <c r="FE258" s="214"/>
      <c r="FF258" s="214"/>
      <c r="FG258" s="214"/>
      <c r="FH258" s="214"/>
      <c r="FI258" s="214"/>
      <c r="FJ258" s="214"/>
      <c r="FK258" s="214"/>
      <c r="FL258" s="214"/>
      <c r="FM258" s="214"/>
      <c r="FN258" s="214"/>
      <c r="FO258" s="214"/>
      <c r="FP258" s="214"/>
      <c r="FQ258" s="214"/>
      <c r="FR258" s="214"/>
      <c r="FS258" s="214"/>
      <c r="FT258" s="214"/>
      <c r="FU258" s="214"/>
      <c r="FV258" s="214"/>
      <c r="FW258" s="214"/>
      <c r="FX258" s="214"/>
    </row>
    <row r="259" spans="1:180" s="268" customFormat="1" ht="38.25">
      <c r="A259" s="242">
        <v>720</v>
      </c>
      <c r="B259" s="221">
        <v>200</v>
      </c>
      <c r="C259" s="221">
        <v>200</v>
      </c>
      <c r="D259" s="221">
        <v>200</v>
      </c>
      <c r="E259" s="227">
        <v>50</v>
      </c>
      <c r="F259" s="260"/>
      <c r="G259" s="207" t="s">
        <v>510</v>
      </c>
      <c r="H259" s="219">
        <v>0</v>
      </c>
      <c r="I259" s="219">
        <v>0</v>
      </c>
      <c r="J259" s="216" t="s">
        <v>511</v>
      </c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4"/>
      <c r="BP259" s="214"/>
      <c r="BQ259" s="214"/>
      <c r="BR259" s="214"/>
      <c r="BS259" s="214"/>
      <c r="BT259" s="214"/>
      <c r="BU259" s="214"/>
      <c r="BV259" s="214"/>
      <c r="BW259" s="214"/>
      <c r="BX259" s="214"/>
      <c r="BY259" s="214"/>
      <c r="BZ259" s="214"/>
      <c r="CA259" s="214"/>
      <c r="CB259" s="214"/>
      <c r="CC259" s="214"/>
      <c r="CD259" s="214"/>
      <c r="CE259" s="214"/>
      <c r="CF259" s="214"/>
      <c r="CG259" s="214"/>
      <c r="CH259" s="214"/>
      <c r="CI259" s="214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4"/>
      <c r="CT259" s="214"/>
      <c r="CU259" s="214"/>
      <c r="CV259" s="214"/>
      <c r="CW259" s="214"/>
      <c r="CX259" s="214"/>
      <c r="CY259" s="214"/>
      <c r="CZ259" s="214"/>
      <c r="DA259" s="214"/>
      <c r="DB259" s="214"/>
      <c r="DC259" s="214"/>
      <c r="DD259" s="214"/>
      <c r="DE259" s="214"/>
      <c r="DF259" s="214"/>
      <c r="DG259" s="214"/>
      <c r="DH259" s="214"/>
      <c r="DI259" s="214"/>
      <c r="DJ259" s="214"/>
      <c r="DK259" s="214"/>
      <c r="DL259" s="214"/>
      <c r="DM259" s="214"/>
      <c r="DN259" s="214"/>
      <c r="DO259" s="214"/>
      <c r="DP259" s="214"/>
      <c r="DQ259" s="214"/>
      <c r="DR259" s="214"/>
      <c r="DS259" s="214"/>
      <c r="DT259" s="214"/>
      <c r="DU259" s="214"/>
      <c r="DV259" s="214"/>
      <c r="DW259" s="214"/>
      <c r="DX259" s="214"/>
      <c r="DY259" s="214"/>
      <c r="DZ259" s="214"/>
      <c r="EA259" s="214"/>
      <c r="EB259" s="214"/>
      <c r="EC259" s="214"/>
      <c r="ED259" s="214"/>
      <c r="EE259" s="214"/>
      <c r="EF259" s="214"/>
      <c r="EG259" s="214"/>
      <c r="EH259" s="214"/>
      <c r="EI259" s="214"/>
      <c r="EJ259" s="214"/>
      <c r="EK259" s="214"/>
      <c r="EL259" s="214"/>
      <c r="EM259" s="214"/>
      <c r="EN259" s="214"/>
      <c r="EO259" s="214"/>
      <c r="EP259" s="214"/>
      <c r="EQ259" s="214"/>
      <c r="ER259" s="214"/>
      <c r="ES259" s="214"/>
      <c r="ET259" s="214"/>
      <c r="EU259" s="214"/>
      <c r="EV259" s="214"/>
      <c r="EW259" s="214"/>
      <c r="EX259" s="214"/>
      <c r="EY259" s="214"/>
      <c r="EZ259" s="214"/>
      <c r="FA259" s="214"/>
      <c r="FB259" s="214"/>
      <c r="FC259" s="214"/>
      <c r="FD259" s="214"/>
      <c r="FE259" s="214"/>
      <c r="FF259" s="214"/>
      <c r="FG259" s="214"/>
      <c r="FH259" s="214"/>
      <c r="FI259" s="214"/>
      <c r="FJ259" s="214"/>
      <c r="FK259" s="214"/>
      <c r="FL259" s="214"/>
      <c r="FM259" s="214"/>
      <c r="FN259" s="214"/>
      <c r="FO259" s="214"/>
      <c r="FP259" s="214"/>
      <c r="FQ259" s="214"/>
      <c r="FR259" s="214"/>
      <c r="FS259" s="214"/>
      <c r="FT259" s="214"/>
      <c r="FU259" s="214"/>
      <c r="FV259" s="214"/>
      <c r="FW259" s="214"/>
      <c r="FX259" s="214"/>
    </row>
    <row r="260" spans="1:180" s="268" customFormat="1" ht="25.5">
      <c r="A260" s="242">
        <v>720</v>
      </c>
      <c r="B260" s="221">
        <v>200</v>
      </c>
      <c r="C260" s="221">
        <v>200</v>
      </c>
      <c r="D260" s="221">
        <v>200</v>
      </c>
      <c r="E260" s="227">
        <v>60</v>
      </c>
      <c r="F260" s="260"/>
      <c r="G260" s="207" t="s">
        <v>512</v>
      </c>
      <c r="H260" s="219">
        <v>55342</v>
      </c>
      <c r="I260" s="219">
        <v>140769</v>
      </c>
      <c r="J260" s="216" t="s">
        <v>513</v>
      </c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  <c r="BQ260" s="214"/>
      <c r="BR260" s="214"/>
      <c r="BS260" s="214"/>
      <c r="BT260" s="214"/>
      <c r="BU260" s="214"/>
      <c r="BV260" s="214"/>
      <c r="BW260" s="214"/>
      <c r="BX260" s="214"/>
      <c r="BY260" s="214"/>
      <c r="BZ260" s="214"/>
      <c r="CA260" s="214"/>
      <c r="CB260" s="214"/>
      <c r="CC260" s="214"/>
      <c r="CD260" s="214"/>
      <c r="CE260" s="214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  <c r="CR260" s="214"/>
      <c r="CS260" s="214"/>
      <c r="CT260" s="214"/>
      <c r="CU260" s="214"/>
      <c r="CV260" s="214"/>
      <c r="CW260" s="214"/>
      <c r="CX260" s="214"/>
      <c r="CY260" s="214"/>
      <c r="CZ260" s="214"/>
      <c r="DA260" s="214"/>
      <c r="DB260" s="214"/>
      <c r="DC260" s="214"/>
      <c r="DD260" s="214"/>
      <c r="DE260" s="214"/>
      <c r="DF260" s="214"/>
      <c r="DG260" s="214"/>
      <c r="DH260" s="214"/>
      <c r="DI260" s="214"/>
      <c r="DJ260" s="214"/>
      <c r="DK260" s="214"/>
      <c r="DL260" s="214"/>
      <c r="DM260" s="214"/>
      <c r="DN260" s="214"/>
      <c r="DO260" s="214"/>
      <c r="DP260" s="214"/>
      <c r="DQ260" s="214"/>
      <c r="DR260" s="214"/>
      <c r="DS260" s="214"/>
      <c r="DT260" s="214"/>
      <c r="DU260" s="214"/>
      <c r="DV260" s="214"/>
      <c r="DW260" s="214"/>
      <c r="DX260" s="214"/>
      <c r="DY260" s="214"/>
      <c r="DZ260" s="214"/>
      <c r="EA260" s="214"/>
      <c r="EB260" s="214"/>
      <c r="EC260" s="214"/>
      <c r="ED260" s="214"/>
      <c r="EE260" s="214"/>
      <c r="EF260" s="214"/>
      <c r="EG260" s="214"/>
      <c r="EH260" s="214"/>
      <c r="EI260" s="214"/>
      <c r="EJ260" s="214"/>
      <c r="EK260" s="214"/>
      <c r="EL260" s="214"/>
      <c r="EM260" s="214"/>
      <c r="EN260" s="214"/>
      <c r="EO260" s="214"/>
      <c r="EP260" s="214"/>
      <c r="EQ260" s="214"/>
      <c r="ER260" s="214"/>
      <c r="ES260" s="214"/>
      <c r="ET260" s="214"/>
      <c r="EU260" s="214"/>
      <c r="EV260" s="214"/>
      <c r="EW260" s="214"/>
      <c r="EX260" s="214"/>
      <c r="EY260" s="214"/>
      <c r="EZ260" s="214"/>
      <c r="FA260" s="214"/>
      <c r="FB260" s="214"/>
      <c r="FC260" s="214"/>
      <c r="FD260" s="214"/>
      <c r="FE260" s="214"/>
      <c r="FF260" s="214"/>
      <c r="FG260" s="214"/>
      <c r="FH260" s="214"/>
      <c r="FI260" s="214"/>
      <c r="FJ260" s="214"/>
      <c r="FK260" s="214"/>
      <c r="FL260" s="214"/>
      <c r="FM260" s="214"/>
      <c r="FN260" s="214"/>
      <c r="FO260" s="214"/>
      <c r="FP260" s="214"/>
      <c r="FQ260" s="214"/>
      <c r="FR260" s="214"/>
      <c r="FS260" s="214"/>
      <c r="FT260" s="214"/>
      <c r="FU260" s="214"/>
      <c r="FV260" s="214"/>
      <c r="FW260" s="214"/>
      <c r="FX260" s="214"/>
    </row>
    <row r="261" spans="1:180" s="268" customFormat="1">
      <c r="A261" s="242">
        <v>720</v>
      </c>
      <c r="B261" s="221">
        <v>200</v>
      </c>
      <c r="C261" s="221">
        <v>200</v>
      </c>
      <c r="D261" s="221">
        <v>200</v>
      </c>
      <c r="E261" s="227">
        <v>90</v>
      </c>
      <c r="F261" s="260"/>
      <c r="G261" s="207" t="s">
        <v>514</v>
      </c>
      <c r="H261" s="219">
        <v>14034</v>
      </c>
      <c r="I261" s="219">
        <v>66084</v>
      </c>
      <c r="J261" s="216" t="s">
        <v>515</v>
      </c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  <c r="CM261" s="214"/>
      <c r="CN261" s="214"/>
      <c r="CO261" s="214"/>
      <c r="CP261" s="214"/>
      <c r="CQ261" s="214"/>
      <c r="CR261" s="214"/>
      <c r="CS261" s="214"/>
      <c r="CT261" s="214"/>
      <c r="CU261" s="214"/>
      <c r="CV261" s="214"/>
      <c r="CW261" s="214"/>
      <c r="CX261" s="214"/>
      <c r="CY261" s="214"/>
      <c r="CZ261" s="214"/>
      <c r="DA261" s="214"/>
      <c r="DB261" s="214"/>
      <c r="DC261" s="214"/>
      <c r="DD261" s="214"/>
      <c r="DE261" s="214"/>
      <c r="DF261" s="214"/>
      <c r="DG261" s="214"/>
      <c r="DH261" s="214"/>
      <c r="DI261" s="214"/>
      <c r="DJ261" s="214"/>
      <c r="DK261" s="214"/>
      <c r="DL261" s="214"/>
      <c r="DM261" s="214"/>
      <c r="DN261" s="214"/>
      <c r="DO261" s="214"/>
      <c r="DP261" s="214"/>
      <c r="DQ261" s="214"/>
      <c r="DR261" s="214"/>
      <c r="DS261" s="214"/>
      <c r="DT261" s="214"/>
      <c r="DU261" s="214"/>
      <c r="DV261" s="214"/>
      <c r="DW261" s="214"/>
      <c r="DX261" s="214"/>
      <c r="DY261" s="214"/>
      <c r="DZ261" s="214"/>
      <c r="EA261" s="214"/>
      <c r="EB261" s="214"/>
      <c r="EC261" s="214"/>
      <c r="ED261" s="214"/>
      <c r="EE261" s="214"/>
      <c r="EF261" s="214"/>
      <c r="EG261" s="214"/>
      <c r="EH261" s="214"/>
      <c r="EI261" s="214"/>
      <c r="EJ261" s="214"/>
      <c r="EK261" s="214"/>
      <c r="EL261" s="214"/>
      <c r="EM261" s="214"/>
      <c r="EN261" s="214"/>
      <c r="EO261" s="214"/>
      <c r="EP261" s="214"/>
      <c r="EQ261" s="214"/>
      <c r="ER261" s="214"/>
      <c r="ES261" s="214"/>
      <c r="ET261" s="214"/>
      <c r="EU261" s="214"/>
      <c r="EV261" s="214"/>
      <c r="EW261" s="214"/>
      <c r="EX261" s="214"/>
      <c r="EY261" s="214"/>
      <c r="EZ261" s="214"/>
      <c r="FA261" s="214"/>
      <c r="FB261" s="214"/>
      <c r="FC261" s="214"/>
      <c r="FD261" s="214"/>
      <c r="FE261" s="214"/>
      <c r="FF261" s="214"/>
      <c r="FG261" s="214"/>
      <c r="FH261" s="214"/>
      <c r="FI261" s="214"/>
      <c r="FJ261" s="214"/>
      <c r="FK261" s="214"/>
      <c r="FL261" s="214"/>
      <c r="FM261" s="214"/>
      <c r="FN261" s="214"/>
      <c r="FO261" s="214"/>
      <c r="FP261" s="214"/>
      <c r="FQ261" s="214"/>
      <c r="FR261" s="214"/>
      <c r="FS261" s="214"/>
      <c r="FT261" s="214"/>
      <c r="FU261" s="214"/>
      <c r="FV261" s="214"/>
      <c r="FW261" s="214"/>
      <c r="FX261" s="214"/>
    </row>
    <row r="262" spans="1:180" s="268" customFormat="1">
      <c r="A262" s="242">
        <v>720</v>
      </c>
      <c r="B262" s="221">
        <v>200</v>
      </c>
      <c r="C262" s="221">
        <v>300</v>
      </c>
      <c r="D262" s="221"/>
      <c r="E262" s="221"/>
      <c r="F262" s="269"/>
      <c r="G262" s="195" t="s">
        <v>516</v>
      </c>
      <c r="H262" s="256">
        <v>0</v>
      </c>
      <c r="I262" s="256"/>
      <c r="J262" s="216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4"/>
      <c r="BN262" s="214"/>
      <c r="BO262" s="214"/>
      <c r="BP262" s="214"/>
      <c r="BQ262" s="214"/>
      <c r="BR262" s="214"/>
      <c r="BS262" s="214"/>
      <c r="BT262" s="214"/>
      <c r="BU262" s="214"/>
      <c r="BV262" s="214"/>
      <c r="BW262" s="214"/>
      <c r="BX262" s="214"/>
      <c r="BY262" s="214"/>
      <c r="BZ262" s="214"/>
      <c r="CA262" s="214"/>
      <c r="CB262" s="214"/>
      <c r="CC262" s="214"/>
      <c r="CD262" s="214"/>
      <c r="CE262" s="214"/>
      <c r="CF262" s="214"/>
      <c r="CG262" s="214"/>
      <c r="CH262" s="214"/>
      <c r="CI262" s="214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4"/>
      <c r="CT262" s="214"/>
      <c r="CU262" s="214"/>
      <c r="CV262" s="214"/>
      <c r="CW262" s="214"/>
      <c r="CX262" s="214"/>
      <c r="CY262" s="214"/>
      <c r="CZ262" s="214"/>
      <c r="DA262" s="214"/>
      <c r="DB262" s="214"/>
      <c r="DC262" s="214"/>
      <c r="DD262" s="214"/>
      <c r="DE262" s="214"/>
      <c r="DF262" s="214"/>
      <c r="DG262" s="214"/>
      <c r="DH262" s="214"/>
      <c r="DI262" s="214"/>
      <c r="DJ262" s="214"/>
      <c r="DK262" s="214"/>
      <c r="DL262" s="214"/>
      <c r="DM262" s="214"/>
      <c r="DN262" s="214"/>
      <c r="DO262" s="214"/>
      <c r="DP262" s="214"/>
      <c r="DQ262" s="214"/>
      <c r="DR262" s="214"/>
      <c r="DS262" s="214"/>
      <c r="DT262" s="214"/>
      <c r="DU262" s="214"/>
      <c r="DV262" s="214"/>
      <c r="DW262" s="214"/>
      <c r="DX262" s="214"/>
      <c r="DY262" s="214"/>
      <c r="DZ262" s="214"/>
      <c r="EA262" s="214"/>
      <c r="EB262" s="214"/>
      <c r="EC262" s="214"/>
      <c r="ED262" s="214"/>
      <c r="EE262" s="214"/>
      <c r="EF262" s="214"/>
      <c r="EG262" s="214"/>
      <c r="EH262" s="214"/>
      <c r="EI262" s="214"/>
      <c r="EJ262" s="214"/>
      <c r="EK262" s="214"/>
      <c r="EL262" s="214"/>
      <c r="EM262" s="214"/>
      <c r="EN262" s="214"/>
      <c r="EO262" s="214"/>
      <c r="EP262" s="214"/>
      <c r="EQ262" s="214"/>
      <c r="ER262" s="214"/>
      <c r="ES262" s="214"/>
      <c r="ET262" s="214"/>
      <c r="EU262" s="214"/>
      <c r="EV262" s="214"/>
      <c r="EW262" s="214"/>
      <c r="EX262" s="214"/>
      <c r="EY262" s="214"/>
      <c r="EZ262" s="214"/>
      <c r="FA262" s="214"/>
      <c r="FB262" s="214"/>
      <c r="FC262" s="214"/>
      <c r="FD262" s="214"/>
      <c r="FE262" s="214"/>
      <c r="FF262" s="214"/>
      <c r="FG262" s="214"/>
      <c r="FH262" s="214"/>
      <c r="FI262" s="214"/>
      <c r="FJ262" s="214"/>
      <c r="FK262" s="214"/>
      <c r="FL262" s="214"/>
      <c r="FM262" s="214"/>
      <c r="FN262" s="214"/>
      <c r="FO262" s="214"/>
      <c r="FP262" s="214"/>
      <c r="FQ262" s="214"/>
      <c r="FR262" s="214"/>
      <c r="FS262" s="214"/>
      <c r="FT262" s="214"/>
      <c r="FU262" s="214"/>
      <c r="FV262" s="214"/>
      <c r="FW262" s="214"/>
      <c r="FX262" s="214"/>
    </row>
    <row r="263" spans="1:180" s="268" customFormat="1" ht="25.5">
      <c r="A263" s="242">
        <v>720</v>
      </c>
      <c r="B263" s="221">
        <v>200</v>
      </c>
      <c r="C263" s="221">
        <v>300</v>
      </c>
      <c r="D263" s="227">
        <v>100</v>
      </c>
      <c r="E263" s="227"/>
      <c r="F263" s="227"/>
      <c r="G263" s="207" t="s">
        <v>517</v>
      </c>
      <c r="H263" s="219">
        <v>0</v>
      </c>
      <c r="I263" s="219"/>
      <c r="J263" s="216" t="s">
        <v>518</v>
      </c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/>
      <c r="AF263" s="214"/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  <c r="BI263" s="214"/>
      <c r="BJ263" s="214"/>
      <c r="BK263" s="214"/>
      <c r="BL263" s="214"/>
      <c r="BM263" s="214"/>
      <c r="BN263" s="214"/>
      <c r="BO263" s="214"/>
      <c r="BP263" s="214"/>
      <c r="BQ263" s="214"/>
      <c r="BR263" s="214"/>
      <c r="BS263" s="214"/>
      <c r="BT263" s="214"/>
      <c r="BU263" s="214"/>
      <c r="BV263" s="214"/>
      <c r="BW263" s="214"/>
      <c r="BX263" s="214"/>
      <c r="BY263" s="214"/>
      <c r="BZ263" s="214"/>
      <c r="CA263" s="214"/>
      <c r="CB263" s="214"/>
      <c r="CC263" s="214"/>
      <c r="CD263" s="214"/>
      <c r="CE263" s="214"/>
      <c r="CF263" s="214"/>
      <c r="CG263" s="214"/>
      <c r="CH263" s="214"/>
      <c r="CI263" s="214"/>
      <c r="CJ263" s="214"/>
      <c r="CK263" s="214"/>
      <c r="CL263" s="214"/>
      <c r="CM263" s="214"/>
      <c r="CN263" s="214"/>
      <c r="CO263" s="214"/>
      <c r="CP263" s="214"/>
      <c r="CQ263" s="214"/>
      <c r="CR263" s="214"/>
      <c r="CS263" s="214"/>
      <c r="CT263" s="214"/>
      <c r="CU263" s="214"/>
      <c r="CV263" s="214"/>
      <c r="CW263" s="214"/>
      <c r="CX263" s="214"/>
      <c r="CY263" s="214"/>
      <c r="CZ263" s="214"/>
      <c r="DA263" s="214"/>
      <c r="DB263" s="214"/>
      <c r="DC263" s="214"/>
      <c r="DD263" s="214"/>
      <c r="DE263" s="214"/>
      <c r="DF263" s="214"/>
      <c r="DG263" s="214"/>
      <c r="DH263" s="214"/>
      <c r="DI263" s="214"/>
      <c r="DJ263" s="214"/>
      <c r="DK263" s="214"/>
      <c r="DL263" s="214"/>
      <c r="DM263" s="214"/>
      <c r="DN263" s="214"/>
      <c r="DO263" s="214"/>
      <c r="DP263" s="214"/>
      <c r="DQ263" s="214"/>
      <c r="DR263" s="214"/>
      <c r="DS263" s="214"/>
      <c r="DT263" s="214"/>
      <c r="DU263" s="214"/>
      <c r="DV263" s="214"/>
      <c r="DW263" s="214"/>
      <c r="DX263" s="214"/>
      <c r="DY263" s="214"/>
      <c r="DZ263" s="214"/>
      <c r="EA263" s="214"/>
      <c r="EB263" s="214"/>
      <c r="EC263" s="214"/>
      <c r="ED263" s="214"/>
      <c r="EE263" s="214"/>
      <c r="EF263" s="214"/>
      <c r="EG263" s="214"/>
      <c r="EH263" s="214"/>
      <c r="EI263" s="214"/>
      <c r="EJ263" s="214"/>
      <c r="EK263" s="214"/>
      <c r="EL263" s="214"/>
      <c r="EM263" s="214"/>
      <c r="EN263" s="214"/>
      <c r="EO263" s="214"/>
      <c r="EP263" s="214"/>
      <c r="EQ263" s="214"/>
      <c r="ER263" s="214"/>
      <c r="ES263" s="214"/>
      <c r="ET263" s="214"/>
      <c r="EU263" s="214"/>
      <c r="EV263" s="214"/>
      <c r="EW263" s="214"/>
      <c r="EX263" s="214"/>
      <c r="EY263" s="214"/>
      <c r="EZ263" s="214"/>
      <c r="FA263" s="214"/>
      <c r="FB263" s="214"/>
      <c r="FC263" s="214"/>
      <c r="FD263" s="214"/>
      <c r="FE263" s="214"/>
      <c r="FF263" s="214"/>
      <c r="FG263" s="214"/>
      <c r="FH263" s="214"/>
      <c r="FI263" s="214"/>
      <c r="FJ263" s="214"/>
      <c r="FK263" s="214"/>
      <c r="FL263" s="214"/>
      <c r="FM263" s="214"/>
      <c r="FN263" s="214"/>
      <c r="FO263" s="214"/>
      <c r="FP263" s="214"/>
      <c r="FQ263" s="214"/>
      <c r="FR263" s="214"/>
      <c r="FS263" s="214"/>
      <c r="FT263" s="214"/>
      <c r="FU263" s="214"/>
      <c r="FV263" s="214"/>
      <c r="FW263" s="214"/>
      <c r="FX263" s="214"/>
    </row>
    <row r="264" spans="1:180">
      <c r="A264" s="242">
        <v>720</v>
      </c>
      <c r="B264" s="221">
        <v>200</v>
      </c>
      <c r="C264" s="221">
        <v>300</v>
      </c>
      <c r="D264" s="221">
        <v>200</v>
      </c>
      <c r="E264" s="221"/>
      <c r="F264" s="221"/>
      <c r="G264" s="195" t="s">
        <v>519</v>
      </c>
      <c r="H264" s="256">
        <v>0</v>
      </c>
      <c r="I264" s="256"/>
      <c r="J264" s="216"/>
    </row>
    <row r="265" spans="1:180" s="268" customFormat="1" ht="25.5">
      <c r="A265" s="242">
        <v>720</v>
      </c>
      <c r="B265" s="221">
        <v>200</v>
      </c>
      <c r="C265" s="221">
        <v>300</v>
      </c>
      <c r="D265" s="221">
        <v>200</v>
      </c>
      <c r="E265" s="227">
        <v>10</v>
      </c>
      <c r="F265" s="227"/>
      <c r="G265" s="207" t="s">
        <v>520</v>
      </c>
      <c r="H265" s="219">
        <v>0</v>
      </c>
      <c r="I265" s="219"/>
      <c r="J265" s="216" t="s">
        <v>521</v>
      </c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  <c r="BQ265" s="214"/>
      <c r="BR265" s="214"/>
      <c r="BS265" s="214"/>
      <c r="BT265" s="214"/>
      <c r="BU265" s="214"/>
      <c r="BV265" s="214"/>
      <c r="BW265" s="214"/>
      <c r="BX265" s="214"/>
      <c r="BY265" s="214"/>
      <c r="BZ265" s="214"/>
      <c r="CA265" s="214"/>
      <c r="CB265" s="214"/>
      <c r="CC265" s="214"/>
      <c r="CD265" s="214"/>
      <c r="CE265" s="214"/>
      <c r="CF265" s="214"/>
      <c r="CG265" s="214"/>
      <c r="CH265" s="214"/>
      <c r="CI265" s="214"/>
      <c r="CJ265" s="214"/>
      <c r="CK265" s="214"/>
      <c r="CL265" s="214"/>
      <c r="CM265" s="214"/>
      <c r="CN265" s="214"/>
      <c r="CO265" s="214"/>
      <c r="CP265" s="214"/>
      <c r="CQ265" s="214"/>
      <c r="CR265" s="214"/>
      <c r="CS265" s="214"/>
      <c r="CT265" s="214"/>
      <c r="CU265" s="214"/>
      <c r="CV265" s="214"/>
      <c r="CW265" s="214"/>
      <c r="CX265" s="214"/>
      <c r="CY265" s="214"/>
      <c r="CZ265" s="214"/>
      <c r="DA265" s="214"/>
      <c r="DB265" s="214"/>
      <c r="DC265" s="214"/>
      <c r="DD265" s="214"/>
      <c r="DE265" s="214"/>
      <c r="DF265" s="214"/>
      <c r="DG265" s="214"/>
      <c r="DH265" s="214"/>
      <c r="DI265" s="214"/>
      <c r="DJ265" s="214"/>
      <c r="DK265" s="214"/>
      <c r="DL265" s="214"/>
      <c r="DM265" s="214"/>
      <c r="DN265" s="214"/>
      <c r="DO265" s="214"/>
      <c r="DP265" s="214"/>
      <c r="DQ265" s="214"/>
      <c r="DR265" s="214"/>
      <c r="DS265" s="214"/>
      <c r="DT265" s="214"/>
      <c r="DU265" s="214"/>
      <c r="DV265" s="214"/>
      <c r="DW265" s="214"/>
      <c r="DX265" s="214"/>
      <c r="DY265" s="214"/>
      <c r="DZ265" s="214"/>
      <c r="EA265" s="214"/>
      <c r="EB265" s="214"/>
      <c r="EC265" s="214"/>
      <c r="ED265" s="214"/>
      <c r="EE265" s="214"/>
      <c r="EF265" s="214"/>
      <c r="EG265" s="214"/>
      <c r="EH265" s="214"/>
      <c r="EI265" s="214"/>
      <c r="EJ265" s="214"/>
      <c r="EK265" s="214"/>
      <c r="EL265" s="214"/>
      <c r="EM265" s="214"/>
      <c r="EN265" s="214"/>
      <c r="EO265" s="214"/>
      <c r="EP265" s="214"/>
      <c r="EQ265" s="214"/>
      <c r="ER265" s="214"/>
      <c r="ES265" s="214"/>
      <c r="ET265" s="214"/>
      <c r="EU265" s="214"/>
      <c r="EV265" s="214"/>
      <c r="EW265" s="214"/>
      <c r="EX265" s="214"/>
      <c r="EY265" s="214"/>
      <c r="EZ265" s="214"/>
      <c r="FA265" s="214"/>
      <c r="FB265" s="214"/>
      <c r="FC265" s="214"/>
      <c r="FD265" s="214"/>
      <c r="FE265" s="214"/>
      <c r="FF265" s="214"/>
      <c r="FG265" s="214"/>
      <c r="FH265" s="214"/>
      <c r="FI265" s="214"/>
      <c r="FJ265" s="214"/>
      <c r="FK265" s="214"/>
      <c r="FL265" s="214"/>
      <c r="FM265" s="214"/>
      <c r="FN265" s="214"/>
      <c r="FO265" s="214"/>
      <c r="FP265" s="214"/>
      <c r="FQ265" s="214"/>
      <c r="FR265" s="214"/>
      <c r="FS265" s="214"/>
      <c r="FT265" s="214"/>
      <c r="FU265" s="214"/>
      <c r="FV265" s="214"/>
      <c r="FW265" s="214"/>
      <c r="FX265" s="214"/>
    </row>
    <row r="266" spans="1:180" s="268" customFormat="1" ht="25.5">
      <c r="A266" s="242">
        <v>720</v>
      </c>
      <c r="B266" s="221">
        <v>200</v>
      </c>
      <c r="C266" s="221">
        <v>300</v>
      </c>
      <c r="D266" s="221">
        <v>200</v>
      </c>
      <c r="E266" s="227">
        <v>20</v>
      </c>
      <c r="F266" s="227"/>
      <c r="G266" s="207" t="s">
        <v>522</v>
      </c>
      <c r="H266" s="219">
        <v>0</v>
      </c>
      <c r="I266" s="219"/>
      <c r="J266" s="216" t="s">
        <v>523</v>
      </c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  <c r="AA266" s="214"/>
      <c r="AB266" s="214"/>
      <c r="AC266" s="214"/>
      <c r="AD266" s="214"/>
      <c r="AE266" s="214"/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  <c r="CR266" s="214"/>
      <c r="CS266" s="214"/>
      <c r="CT266" s="214"/>
      <c r="CU266" s="214"/>
      <c r="CV266" s="214"/>
      <c r="CW266" s="214"/>
      <c r="CX266" s="214"/>
      <c r="CY266" s="214"/>
      <c r="CZ266" s="214"/>
      <c r="DA266" s="214"/>
      <c r="DB266" s="214"/>
      <c r="DC266" s="214"/>
      <c r="DD266" s="214"/>
      <c r="DE266" s="214"/>
      <c r="DF266" s="214"/>
      <c r="DG266" s="214"/>
      <c r="DH266" s="214"/>
      <c r="DI266" s="214"/>
      <c r="DJ266" s="214"/>
      <c r="DK266" s="214"/>
      <c r="DL266" s="214"/>
      <c r="DM266" s="214"/>
      <c r="DN266" s="214"/>
      <c r="DO266" s="214"/>
      <c r="DP266" s="214"/>
      <c r="DQ266" s="214"/>
      <c r="DR266" s="214"/>
      <c r="DS266" s="214"/>
      <c r="DT266" s="214"/>
      <c r="DU266" s="214"/>
      <c r="DV266" s="214"/>
      <c r="DW266" s="214"/>
      <c r="DX266" s="214"/>
      <c r="DY266" s="214"/>
      <c r="DZ266" s="214"/>
      <c r="EA266" s="214"/>
      <c r="EB266" s="214"/>
      <c r="EC266" s="214"/>
      <c r="ED266" s="214"/>
      <c r="EE266" s="214"/>
      <c r="EF266" s="214"/>
      <c r="EG266" s="214"/>
      <c r="EH266" s="214"/>
      <c r="EI266" s="214"/>
      <c r="EJ266" s="214"/>
      <c r="EK266" s="214"/>
      <c r="EL266" s="214"/>
      <c r="EM266" s="214"/>
      <c r="EN266" s="214"/>
      <c r="EO266" s="214"/>
      <c r="EP266" s="214"/>
      <c r="EQ266" s="214"/>
      <c r="ER266" s="214"/>
      <c r="ES266" s="214"/>
      <c r="ET266" s="214"/>
      <c r="EU266" s="214"/>
      <c r="EV266" s="214"/>
      <c r="EW266" s="214"/>
      <c r="EX266" s="214"/>
      <c r="EY266" s="214"/>
      <c r="EZ266" s="214"/>
      <c r="FA266" s="214"/>
      <c r="FB266" s="214"/>
      <c r="FC266" s="214"/>
      <c r="FD266" s="214"/>
      <c r="FE266" s="214"/>
      <c r="FF266" s="214"/>
      <c r="FG266" s="214"/>
      <c r="FH266" s="214"/>
      <c r="FI266" s="214"/>
      <c r="FJ266" s="214"/>
      <c r="FK266" s="214"/>
      <c r="FL266" s="214"/>
      <c r="FM266" s="214"/>
      <c r="FN266" s="214"/>
      <c r="FO266" s="214"/>
      <c r="FP266" s="214"/>
      <c r="FQ266" s="214"/>
      <c r="FR266" s="214"/>
      <c r="FS266" s="214"/>
      <c r="FT266" s="214"/>
      <c r="FU266" s="214"/>
      <c r="FV266" s="214"/>
      <c r="FW266" s="214"/>
      <c r="FX266" s="214"/>
    </row>
    <row r="267" spans="1:180" s="268" customFormat="1" ht="25.5">
      <c r="A267" s="242">
        <v>720</v>
      </c>
      <c r="B267" s="221">
        <v>200</v>
      </c>
      <c r="C267" s="221">
        <v>300</v>
      </c>
      <c r="D267" s="221">
        <v>200</v>
      </c>
      <c r="E267" s="227">
        <v>30</v>
      </c>
      <c r="F267" s="227"/>
      <c r="G267" s="207" t="s">
        <v>524</v>
      </c>
      <c r="H267" s="219">
        <v>0</v>
      </c>
      <c r="I267" s="219"/>
      <c r="J267" s="216" t="s">
        <v>525</v>
      </c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  <c r="BM267" s="214"/>
      <c r="BN267" s="214"/>
      <c r="BO267" s="214"/>
      <c r="BP267" s="214"/>
      <c r="BQ267" s="214"/>
      <c r="BR267" s="214"/>
      <c r="BS267" s="214"/>
      <c r="BT267" s="214"/>
      <c r="BU267" s="214"/>
      <c r="BV267" s="214"/>
      <c r="BW267" s="214"/>
      <c r="BX267" s="214"/>
      <c r="BY267" s="214"/>
      <c r="BZ267" s="214"/>
      <c r="CA267" s="214"/>
      <c r="CB267" s="214"/>
      <c r="CC267" s="214"/>
      <c r="CD267" s="214"/>
      <c r="CE267" s="214"/>
      <c r="CF267" s="214"/>
      <c r="CG267" s="214"/>
      <c r="CH267" s="214"/>
      <c r="CI267" s="214"/>
      <c r="CJ267" s="214"/>
      <c r="CK267" s="214"/>
      <c r="CL267" s="214"/>
      <c r="CM267" s="214"/>
      <c r="CN267" s="214"/>
      <c r="CO267" s="214"/>
      <c r="CP267" s="214"/>
      <c r="CQ267" s="214"/>
      <c r="CR267" s="214"/>
      <c r="CS267" s="214"/>
      <c r="CT267" s="214"/>
      <c r="CU267" s="214"/>
      <c r="CV267" s="214"/>
      <c r="CW267" s="214"/>
      <c r="CX267" s="214"/>
      <c r="CY267" s="214"/>
      <c r="CZ267" s="214"/>
      <c r="DA267" s="214"/>
      <c r="DB267" s="214"/>
      <c r="DC267" s="214"/>
      <c r="DD267" s="214"/>
      <c r="DE267" s="214"/>
      <c r="DF267" s="214"/>
      <c r="DG267" s="214"/>
      <c r="DH267" s="214"/>
      <c r="DI267" s="214"/>
      <c r="DJ267" s="214"/>
      <c r="DK267" s="214"/>
      <c r="DL267" s="214"/>
      <c r="DM267" s="214"/>
      <c r="DN267" s="214"/>
      <c r="DO267" s="214"/>
      <c r="DP267" s="214"/>
      <c r="DQ267" s="214"/>
      <c r="DR267" s="214"/>
      <c r="DS267" s="214"/>
      <c r="DT267" s="214"/>
      <c r="DU267" s="214"/>
      <c r="DV267" s="214"/>
      <c r="DW267" s="214"/>
      <c r="DX267" s="214"/>
      <c r="DY267" s="214"/>
      <c r="DZ267" s="214"/>
      <c r="EA267" s="214"/>
      <c r="EB267" s="214"/>
      <c r="EC267" s="214"/>
      <c r="ED267" s="214"/>
      <c r="EE267" s="214"/>
      <c r="EF267" s="214"/>
      <c r="EG267" s="214"/>
      <c r="EH267" s="214"/>
      <c r="EI267" s="214"/>
      <c r="EJ267" s="214"/>
      <c r="EK267" s="214"/>
      <c r="EL267" s="214"/>
      <c r="EM267" s="214"/>
      <c r="EN267" s="214"/>
      <c r="EO267" s="214"/>
      <c r="EP267" s="214"/>
      <c r="EQ267" s="214"/>
      <c r="ER267" s="214"/>
      <c r="ES267" s="214"/>
      <c r="ET267" s="214"/>
      <c r="EU267" s="214"/>
      <c r="EV267" s="214"/>
      <c r="EW267" s="214"/>
      <c r="EX267" s="214"/>
      <c r="EY267" s="214"/>
      <c r="EZ267" s="214"/>
      <c r="FA267" s="214"/>
      <c r="FB267" s="214"/>
      <c r="FC267" s="214"/>
      <c r="FD267" s="214"/>
      <c r="FE267" s="214"/>
      <c r="FF267" s="214"/>
      <c r="FG267" s="214"/>
      <c r="FH267" s="214"/>
      <c r="FI267" s="214"/>
      <c r="FJ267" s="214"/>
      <c r="FK267" s="214"/>
      <c r="FL267" s="214"/>
      <c r="FM267" s="214"/>
      <c r="FN267" s="214"/>
      <c r="FO267" s="214"/>
      <c r="FP267" s="214"/>
      <c r="FQ267" s="214"/>
      <c r="FR267" s="214"/>
      <c r="FS267" s="214"/>
      <c r="FT267" s="214"/>
      <c r="FU267" s="214"/>
      <c r="FV267" s="214"/>
      <c r="FW267" s="214"/>
      <c r="FX267" s="214"/>
    </row>
    <row r="268" spans="1:180" s="268" customFormat="1" ht="25.5">
      <c r="A268" s="242">
        <v>720</v>
      </c>
      <c r="B268" s="221">
        <v>200</v>
      </c>
      <c r="C268" s="221">
        <v>300</v>
      </c>
      <c r="D268" s="221">
        <v>200</v>
      </c>
      <c r="E268" s="227">
        <v>40</v>
      </c>
      <c r="F268" s="227"/>
      <c r="G268" s="207" t="s">
        <v>526</v>
      </c>
      <c r="H268" s="219">
        <v>0</v>
      </c>
      <c r="I268" s="219"/>
      <c r="J268" s="216" t="s">
        <v>527</v>
      </c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214"/>
      <c r="BN268" s="214"/>
      <c r="BO268" s="214"/>
      <c r="BP268" s="214"/>
      <c r="BQ268" s="214"/>
      <c r="BR268" s="214"/>
      <c r="BS268" s="214"/>
      <c r="BT268" s="214"/>
      <c r="BU268" s="214"/>
      <c r="BV268" s="214"/>
      <c r="BW268" s="214"/>
      <c r="BX268" s="214"/>
      <c r="BY268" s="214"/>
      <c r="BZ268" s="214"/>
      <c r="CA268" s="214"/>
      <c r="CB268" s="214"/>
      <c r="CC268" s="214"/>
      <c r="CD268" s="214"/>
      <c r="CE268" s="214"/>
      <c r="CF268" s="214"/>
      <c r="CG268" s="214"/>
      <c r="CH268" s="214"/>
      <c r="CI268" s="214"/>
      <c r="CJ268" s="214"/>
      <c r="CK268" s="214"/>
      <c r="CL268" s="214"/>
      <c r="CM268" s="214"/>
      <c r="CN268" s="214"/>
      <c r="CO268" s="214"/>
      <c r="CP268" s="214"/>
      <c r="CQ268" s="214"/>
      <c r="CR268" s="214"/>
      <c r="CS268" s="214"/>
      <c r="CT268" s="214"/>
      <c r="CU268" s="214"/>
      <c r="CV268" s="214"/>
      <c r="CW268" s="214"/>
      <c r="CX268" s="214"/>
      <c r="CY268" s="214"/>
      <c r="CZ268" s="214"/>
      <c r="DA268" s="214"/>
      <c r="DB268" s="214"/>
      <c r="DC268" s="214"/>
      <c r="DD268" s="214"/>
      <c r="DE268" s="214"/>
      <c r="DF268" s="214"/>
      <c r="DG268" s="214"/>
      <c r="DH268" s="214"/>
      <c r="DI268" s="214"/>
      <c r="DJ268" s="214"/>
      <c r="DK268" s="214"/>
      <c r="DL268" s="214"/>
      <c r="DM268" s="214"/>
      <c r="DN268" s="214"/>
      <c r="DO268" s="214"/>
      <c r="DP268" s="214"/>
      <c r="DQ268" s="214"/>
      <c r="DR268" s="214"/>
      <c r="DS268" s="214"/>
      <c r="DT268" s="214"/>
      <c r="DU268" s="214"/>
      <c r="DV268" s="214"/>
      <c r="DW268" s="214"/>
      <c r="DX268" s="214"/>
      <c r="DY268" s="214"/>
      <c r="DZ268" s="214"/>
      <c r="EA268" s="214"/>
      <c r="EB268" s="214"/>
      <c r="EC268" s="214"/>
      <c r="ED268" s="214"/>
      <c r="EE268" s="214"/>
      <c r="EF268" s="214"/>
      <c r="EG268" s="214"/>
      <c r="EH268" s="214"/>
      <c r="EI268" s="214"/>
      <c r="EJ268" s="214"/>
      <c r="EK268" s="214"/>
      <c r="EL268" s="214"/>
      <c r="EM268" s="214"/>
      <c r="EN268" s="214"/>
      <c r="EO268" s="214"/>
      <c r="EP268" s="214"/>
      <c r="EQ268" s="214"/>
      <c r="ER268" s="214"/>
      <c r="ES268" s="214"/>
      <c r="ET268" s="214"/>
      <c r="EU268" s="214"/>
      <c r="EV268" s="214"/>
      <c r="EW268" s="214"/>
      <c r="EX268" s="214"/>
      <c r="EY268" s="214"/>
      <c r="EZ268" s="214"/>
      <c r="FA268" s="214"/>
      <c r="FB268" s="214"/>
      <c r="FC268" s="214"/>
      <c r="FD268" s="214"/>
      <c r="FE268" s="214"/>
      <c r="FF268" s="214"/>
      <c r="FG268" s="214"/>
      <c r="FH268" s="214"/>
      <c r="FI268" s="214"/>
      <c r="FJ268" s="214"/>
      <c r="FK268" s="214"/>
      <c r="FL268" s="214"/>
      <c r="FM268" s="214"/>
      <c r="FN268" s="214"/>
      <c r="FO268" s="214"/>
      <c r="FP268" s="214"/>
      <c r="FQ268" s="214"/>
      <c r="FR268" s="214"/>
      <c r="FS268" s="214"/>
      <c r="FT268" s="214"/>
      <c r="FU268" s="214"/>
      <c r="FV268" s="214"/>
      <c r="FW268" s="214"/>
      <c r="FX268" s="214"/>
    </row>
    <row r="269" spans="1:180" s="268" customFormat="1" ht="38.25">
      <c r="A269" s="242">
        <v>720</v>
      </c>
      <c r="B269" s="221">
        <v>200</v>
      </c>
      <c r="C269" s="221">
        <v>300</v>
      </c>
      <c r="D269" s="221">
        <v>200</v>
      </c>
      <c r="E269" s="227">
        <v>50</v>
      </c>
      <c r="F269" s="227"/>
      <c r="G269" s="207" t="s">
        <v>528</v>
      </c>
      <c r="H269" s="219">
        <v>0</v>
      </c>
      <c r="I269" s="219"/>
      <c r="J269" s="216" t="s">
        <v>529</v>
      </c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  <c r="BM269" s="214"/>
      <c r="BN269" s="214"/>
      <c r="BO269" s="214"/>
      <c r="BP269" s="214"/>
      <c r="BQ269" s="214"/>
      <c r="BR269" s="214"/>
      <c r="BS269" s="214"/>
      <c r="BT269" s="214"/>
      <c r="BU269" s="214"/>
      <c r="BV269" s="214"/>
      <c r="BW269" s="214"/>
      <c r="BX269" s="214"/>
      <c r="BY269" s="214"/>
      <c r="BZ269" s="214"/>
      <c r="CA269" s="214"/>
      <c r="CB269" s="214"/>
      <c r="CC269" s="214"/>
      <c r="CD269" s="214"/>
      <c r="CE269" s="214"/>
      <c r="CF269" s="214"/>
      <c r="CG269" s="214"/>
      <c r="CH269" s="214"/>
      <c r="CI269" s="214"/>
      <c r="CJ269" s="214"/>
      <c r="CK269" s="214"/>
      <c r="CL269" s="214"/>
      <c r="CM269" s="214"/>
      <c r="CN269" s="214"/>
      <c r="CO269" s="214"/>
      <c r="CP269" s="214"/>
      <c r="CQ269" s="214"/>
      <c r="CR269" s="214"/>
      <c r="CS269" s="214"/>
      <c r="CT269" s="214"/>
      <c r="CU269" s="214"/>
      <c r="CV269" s="214"/>
      <c r="CW269" s="214"/>
      <c r="CX269" s="214"/>
      <c r="CY269" s="214"/>
      <c r="CZ269" s="214"/>
      <c r="DA269" s="214"/>
      <c r="DB269" s="214"/>
      <c r="DC269" s="214"/>
      <c r="DD269" s="214"/>
      <c r="DE269" s="214"/>
      <c r="DF269" s="214"/>
      <c r="DG269" s="214"/>
      <c r="DH269" s="214"/>
      <c r="DI269" s="214"/>
      <c r="DJ269" s="214"/>
      <c r="DK269" s="214"/>
      <c r="DL269" s="214"/>
      <c r="DM269" s="214"/>
      <c r="DN269" s="214"/>
      <c r="DO269" s="214"/>
      <c r="DP269" s="214"/>
      <c r="DQ269" s="214"/>
      <c r="DR269" s="214"/>
      <c r="DS269" s="214"/>
      <c r="DT269" s="214"/>
      <c r="DU269" s="214"/>
      <c r="DV269" s="214"/>
      <c r="DW269" s="214"/>
      <c r="DX269" s="214"/>
      <c r="DY269" s="214"/>
      <c r="DZ269" s="214"/>
      <c r="EA269" s="214"/>
      <c r="EB269" s="214"/>
      <c r="EC269" s="214"/>
      <c r="ED269" s="214"/>
      <c r="EE269" s="214"/>
      <c r="EF269" s="214"/>
      <c r="EG269" s="214"/>
      <c r="EH269" s="214"/>
      <c r="EI269" s="214"/>
      <c r="EJ269" s="214"/>
      <c r="EK269" s="214"/>
      <c r="EL269" s="214"/>
      <c r="EM269" s="214"/>
      <c r="EN269" s="214"/>
      <c r="EO269" s="214"/>
      <c r="EP269" s="214"/>
      <c r="EQ269" s="214"/>
      <c r="ER269" s="214"/>
      <c r="ES269" s="214"/>
      <c r="ET269" s="214"/>
      <c r="EU269" s="214"/>
      <c r="EV269" s="214"/>
      <c r="EW269" s="214"/>
      <c r="EX269" s="214"/>
      <c r="EY269" s="214"/>
      <c r="EZ269" s="214"/>
      <c r="FA269" s="214"/>
      <c r="FB269" s="214"/>
      <c r="FC269" s="214"/>
      <c r="FD269" s="214"/>
      <c r="FE269" s="214"/>
      <c r="FF269" s="214"/>
      <c r="FG269" s="214"/>
      <c r="FH269" s="214"/>
      <c r="FI269" s="214"/>
      <c r="FJ269" s="214"/>
      <c r="FK269" s="214"/>
      <c r="FL269" s="214"/>
      <c r="FM269" s="214"/>
      <c r="FN269" s="214"/>
      <c r="FO269" s="214"/>
      <c r="FP269" s="214"/>
      <c r="FQ269" s="214"/>
      <c r="FR269" s="214"/>
      <c r="FS269" s="214"/>
      <c r="FT269" s="214"/>
      <c r="FU269" s="214"/>
      <c r="FV269" s="214"/>
      <c r="FW269" s="214"/>
      <c r="FX269" s="214"/>
    </row>
    <row r="270" spans="1:180" s="268" customFormat="1" ht="25.5">
      <c r="A270" s="242">
        <v>720</v>
      </c>
      <c r="B270" s="221">
        <v>200</v>
      </c>
      <c r="C270" s="221">
        <v>300</v>
      </c>
      <c r="D270" s="221">
        <v>200</v>
      </c>
      <c r="E270" s="227">
        <v>60</v>
      </c>
      <c r="F270" s="227"/>
      <c r="G270" s="207" t="s">
        <v>530</v>
      </c>
      <c r="H270" s="219">
        <v>0</v>
      </c>
      <c r="I270" s="219"/>
      <c r="J270" s="216" t="s">
        <v>531</v>
      </c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4"/>
      <c r="BP270" s="214"/>
      <c r="BQ270" s="214"/>
      <c r="BR270" s="214"/>
      <c r="BS270" s="214"/>
      <c r="BT270" s="214"/>
      <c r="BU270" s="214"/>
      <c r="BV270" s="214"/>
      <c r="BW270" s="214"/>
      <c r="BX270" s="214"/>
      <c r="BY270" s="214"/>
      <c r="BZ270" s="214"/>
      <c r="CA270" s="214"/>
      <c r="CB270" s="214"/>
      <c r="CC270" s="214"/>
      <c r="CD270" s="214"/>
      <c r="CE270" s="214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  <c r="CR270" s="214"/>
      <c r="CS270" s="214"/>
      <c r="CT270" s="214"/>
      <c r="CU270" s="214"/>
      <c r="CV270" s="214"/>
      <c r="CW270" s="214"/>
      <c r="CX270" s="214"/>
      <c r="CY270" s="214"/>
      <c r="CZ270" s="214"/>
      <c r="DA270" s="214"/>
      <c r="DB270" s="214"/>
      <c r="DC270" s="214"/>
      <c r="DD270" s="214"/>
      <c r="DE270" s="214"/>
      <c r="DF270" s="214"/>
      <c r="DG270" s="214"/>
      <c r="DH270" s="214"/>
      <c r="DI270" s="214"/>
      <c r="DJ270" s="214"/>
      <c r="DK270" s="214"/>
      <c r="DL270" s="214"/>
      <c r="DM270" s="214"/>
      <c r="DN270" s="214"/>
      <c r="DO270" s="214"/>
      <c r="DP270" s="214"/>
      <c r="DQ270" s="214"/>
      <c r="DR270" s="214"/>
      <c r="DS270" s="214"/>
      <c r="DT270" s="214"/>
      <c r="DU270" s="214"/>
      <c r="DV270" s="214"/>
      <c r="DW270" s="214"/>
      <c r="DX270" s="214"/>
      <c r="DY270" s="214"/>
      <c r="DZ270" s="214"/>
      <c r="EA270" s="214"/>
      <c r="EB270" s="214"/>
      <c r="EC270" s="214"/>
      <c r="ED270" s="214"/>
      <c r="EE270" s="214"/>
      <c r="EF270" s="214"/>
      <c r="EG270" s="214"/>
      <c r="EH270" s="214"/>
      <c r="EI270" s="214"/>
      <c r="EJ270" s="214"/>
      <c r="EK270" s="214"/>
      <c r="EL270" s="214"/>
      <c r="EM270" s="214"/>
      <c r="EN270" s="214"/>
      <c r="EO270" s="214"/>
      <c r="EP270" s="214"/>
      <c r="EQ270" s="214"/>
      <c r="ER270" s="214"/>
      <c r="ES270" s="214"/>
      <c r="ET270" s="214"/>
      <c r="EU270" s="214"/>
      <c r="EV270" s="214"/>
      <c r="EW270" s="214"/>
      <c r="EX270" s="214"/>
      <c r="EY270" s="214"/>
      <c r="EZ270" s="214"/>
      <c r="FA270" s="214"/>
      <c r="FB270" s="214"/>
      <c r="FC270" s="214"/>
      <c r="FD270" s="214"/>
      <c r="FE270" s="214"/>
      <c r="FF270" s="214"/>
      <c r="FG270" s="214"/>
      <c r="FH270" s="214"/>
      <c r="FI270" s="214"/>
      <c r="FJ270" s="214"/>
      <c r="FK270" s="214"/>
      <c r="FL270" s="214"/>
      <c r="FM270" s="214"/>
      <c r="FN270" s="214"/>
      <c r="FO270" s="214"/>
      <c r="FP270" s="214"/>
      <c r="FQ270" s="214"/>
      <c r="FR270" s="214"/>
      <c r="FS270" s="214"/>
      <c r="FT270" s="214"/>
      <c r="FU270" s="214"/>
      <c r="FV270" s="214"/>
      <c r="FW270" s="214"/>
      <c r="FX270" s="214"/>
    </row>
    <row r="271" spans="1:180" s="268" customFormat="1">
      <c r="A271" s="242">
        <v>720</v>
      </c>
      <c r="B271" s="221">
        <v>200</v>
      </c>
      <c r="C271" s="221">
        <v>300</v>
      </c>
      <c r="D271" s="221">
        <v>200</v>
      </c>
      <c r="E271" s="227">
        <v>90</v>
      </c>
      <c r="F271" s="227"/>
      <c r="G271" s="207" t="s">
        <v>532</v>
      </c>
      <c r="H271" s="219">
        <v>61702</v>
      </c>
      <c r="I271" s="219">
        <v>114182</v>
      </c>
      <c r="J271" s="216" t="s">
        <v>533</v>
      </c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  <c r="BQ271" s="214"/>
      <c r="BR271" s="214"/>
      <c r="BS271" s="214"/>
      <c r="BT271" s="214"/>
      <c r="BU271" s="214"/>
      <c r="BV271" s="214"/>
      <c r="BW271" s="214"/>
      <c r="BX271" s="214"/>
      <c r="BY271" s="214"/>
      <c r="BZ271" s="214"/>
      <c r="CA271" s="214"/>
      <c r="CB271" s="214"/>
      <c r="CC271" s="214"/>
      <c r="CD271" s="214"/>
      <c r="CE271" s="214"/>
      <c r="CF271" s="214"/>
      <c r="CG271" s="214"/>
      <c r="CH271" s="214"/>
      <c r="CI271" s="214"/>
      <c r="CJ271" s="214"/>
      <c r="CK271" s="214"/>
      <c r="CL271" s="214"/>
      <c r="CM271" s="214"/>
      <c r="CN271" s="214"/>
      <c r="CO271" s="214"/>
      <c r="CP271" s="214"/>
      <c r="CQ271" s="214"/>
      <c r="CR271" s="214"/>
      <c r="CS271" s="214"/>
      <c r="CT271" s="214"/>
      <c r="CU271" s="214"/>
      <c r="CV271" s="214"/>
      <c r="CW271" s="214"/>
      <c r="CX271" s="214"/>
      <c r="CY271" s="214"/>
      <c r="CZ271" s="214"/>
      <c r="DA271" s="214"/>
      <c r="DB271" s="214"/>
      <c r="DC271" s="214"/>
      <c r="DD271" s="214"/>
      <c r="DE271" s="214"/>
      <c r="DF271" s="214"/>
      <c r="DG271" s="214"/>
      <c r="DH271" s="214"/>
      <c r="DI271" s="214"/>
      <c r="DJ271" s="214"/>
      <c r="DK271" s="214"/>
      <c r="DL271" s="214"/>
      <c r="DM271" s="214"/>
      <c r="DN271" s="214"/>
      <c r="DO271" s="214"/>
      <c r="DP271" s="214"/>
      <c r="DQ271" s="214"/>
      <c r="DR271" s="214"/>
      <c r="DS271" s="214"/>
      <c r="DT271" s="214"/>
      <c r="DU271" s="214"/>
      <c r="DV271" s="214"/>
      <c r="DW271" s="214"/>
      <c r="DX271" s="214"/>
      <c r="DY271" s="214"/>
      <c r="DZ271" s="214"/>
      <c r="EA271" s="214"/>
      <c r="EB271" s="214"/>
      <c r="EC271" s="214"/>
      <c r="ED271" s="214"/>
      <c r="EE271" s="214"/>
      <c r="EF271" s="214"/>
      <c r="EG271" s="214"/>
      <c r="EH271" s="214"/>
      <c r="EI271" s="214"/>
      <c r="EJ271" s="214"/>
      <c r="EK271" s="214"/>
      <c r="EL271" s="214"/>
      <c r="EM271" s="214"/>
      <c r="EN271" s="214"/>
      <c r="EO271" s="214"/>
      <c r="EP271" s="214"/>
      <c r="EQ271" s="214"/>
      <c r="ER271" s="214"/>
      <c r="ES271" s="214"/>
      <c r="ET271" s="214"/>
      <c r="EU271" s="214"/>
      <c r="EV271" s="214"/>
      <c r="EW271" s="214"/>
      <c r="EX271" s="214"/>
      <c r="EY271" s="214"/>
      <c r="EZ271" s="214"/>
      <c r="FA271" s="214"/>
      <c r="FB271" s="214"/>
      <c r="FC271" s="214"/>
      <c r="FD271" s="214"/>
      <c r="FE271" s="214"/>
      <c r="FF271" s="214"/>
      <c r="FG271" s="214"/>
      <c r="FH271" s="214"/>
      <c r="FI271" s="214"/>
      <c r="FJ271" s="214"/>
      <c r="FK271" s="214"/>
      <c r="FL271" s="214"/>
      <c r="FM271" s="214"/>
      <c r="FN271" s="214"/>
      <c r="FO271" s="214"/>
      <c r="FP271" s="214"/>
      <c r="FQ271" s="214"/>
      <c r="FR271" s="214"/>
      <c r="FS271" s="214"/>
      <c r="FT271" s="214"/>
      <c r="FU271" s="214"/>
      <c r="FV271" s="214"/>
      <c r="FW271" s="214"/>
      <c r="FX271" s="214"/>
    </row>
    <row r="272" spans="1:180" s="268" customFormat="1" ht="13.5" thickBot="1">
      <c r="A272" s="270">
        <v>720</v>
      </c>
      <c r="B272" s="271">
        <v>200</v>
      </c>
      <c r="C272" s="272">
        <v>400</v>
      </c>
      <c r="D272" s="272"/>
      <c r="E272" s="272"/>
      <c r="F272" s="272"/>
      <c r="G272" s="273" t="s">
        <v>490</v>
      </c>
      <c r="H272" s="274">
        <v>41</v>
      </c>
      <c r="I272" s="274">
        <v>38</v>
      </c>
      <c r="J272" s="275" t="s">
        <v>534</v>
      </c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  <c r="CM272" s="214"/>
      <c r="CN272" s="214"/>
      <c r="CO272" s="214"/>
      <c r="CP272" s="214"/>
      <c r="CQ272" s="214"/>
      <c r="CR272" s="214"/>
      <c r="CS272" s="214"/>
      <c r="CT272" s="214"/>
      <c r="CU272" s="214"/>
      <c r="CV272" s="214"/>
      <c r="CW272" s="214"/>
      <c r="CX272" s="214"/>
      <c r="CY272" s="214"/>
      <c r="CZ272" s="214"/>
      <c r="DA272" s="214"/>
      <c r="DB272" s="214"/>
      <c r="DC272" s="214"/>
      <c r="DD272" s="214"/>
      <c r="DE272" s="214"/>
      <c r="DF272" s="214"/>
      <c r="DG272" s="214"/>
      <c r="DH272" s="214"/>
      <c r="DI272" s="214"/>
      <c r="DJ272" s="214"/>
      <c r="DK272" s="214"/>
      <c r="DL272" s="214"/>
      <c r="DM272" s="214"/>
      <c r="DN272" s="214"/>
      <c r="DO272" s="214"/>
      <c r="DP272" s="214"/>
      <c r="DQ272" s="214"/>
      <c r="DR272" s="214"/>
      <c r="DS272" s="214"/>
      <c r="DT272" s="214"/>
      <c r="DU272" s="214"/>
      <c r="DV272" s="214"/>
      <c r="DW272" s="214"/>
      <c r="DX272" s="214"/>
      <c r="DY272" s="214"/>
      <c r="DZ272" s="214"/>
      <c r="EA272" s="214"/>
      <c r="EB272" s="214"/>
      <c r="EC272" s="214"/>
      <c r="ED272" s="214"/>
      <c r="EE272" s="214"/>
      <c r="EF272" s="214"/>
      <c r="EG272" s="214"/>
      <c r="EH272" s="214"/>
      <c r="EI272" s="214"/>
      <c r="EJ272" s="214"/>
      <c r="EK272" s="214"/>
      <c r="EL272" s="214"/>
      <c r="EM272" s="214"/>
      <c r="EN272" s="214"/>
      <c r="EO272" s="214"/>
      <c r="EP272" s="214"/>
      <c r="EQ272" s="214"/>
      <c r="ER272" s="214"/>
      <c r="ES272" s="214"/>
      <c r="ET272" s="214"/>
      <c r="EU272" s="214"/>
      <c r="EV272" s="214"/>
      <c r="EW272" s="214"/>
      <c r="EX272" s="214"/>
      <c r="EY272" s="214"/>
      <c r="EZ272" s="214"/>
      <c r="FA272" s="214"/>
      <c r="FB272" s="214"/>
      <c r="FC272" s="214"/>
      <c r="FD272" s="214"/>
      <c r="FE272" s="214"/>
      <c r="FF272" s="214"/>
      <c r="FG272" s="214"/>
      <c r="FH272" s="214"/>
      <c r="FI272" s="214"/>
      <c r="FJ272" s="214"/>
      <c r="FK272" s="214"/>
      <c r="FL272" s="214"/>
      <c r="FM272" s="214"/>
      <c r="FN272" s="214"/>
      <c r="FO272" s="214"/>
      <c r="FP272" s="214"/>
      <c r="FQ272" s="214"/>
      <c r="FR272" s="214"/>
      <c r="FS272" s="214"/>
      <c r="FT272" s="214"/>
      <c r="FU272" s="214"/>
      <c r="FV272" s="214"/>
      <c r="FW272" s="214"/>
      <c r="FX272" s="214"/>
    </row>
    <row r="273" spans="1:180" s="268" customFormat="1">
      <c r="A273" s="276"/>
      <c r="B273" s="276"/>
      <c r="C273" s="276"/>
      <c r="D273" s="276"/>
      <c r="E273" s="276"/>
      <c r="F273" s="276"/>
      <c r="G273" s="277" t="s">
        <v>535</v>
      </c>
      <c r="H273" s="386">
        <v>76554258</v>
      </c>
      <c r="I273" s="386">
        <v>76530237</v>
      </c>
      <c r="J273" s="386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4"/>
      <c r="BP273" s="214"/>
      <c r="BQ273" s="214"/>
      <c r="BR273" s="214"/>
      <c r="BS273" s="214"/>
      <c r="BT273" s="214"/>
      <c r="BU273" s="214"/>
      <c r="BV273" s="214"/>
      <c r="BW273" s="214"/>
      <c r="BX273" s="214"/>
      <c r="BY273" s="214"/>
      <c r="BZ273" s="214"/>
      <c r="CA273" s="214"/>
      <c r="CB273" s="214"/>
      <c r="CC273" s="214"/>
      <c r="CD273" s="214"/>
      <c r="CE273" s="214"/>
      <c r="CF273" s="214"/>
      <c r="CG273" s="214"/>
      <c r="CH273" s="214"/>
      <c r="CI273" s="214"/>
      <c r="CJ273" s="214"/>
      <c r="CK273" s="214"/>
      <c r="CL273" s="214"/>
      <c r="CM273" s="214"/>
      <c r="CN273" s="214"/>
      <c r="CO273" s="214"/>
      <c r="CP273" s="214"/>
      <c r="CQ273" s="214"/>
      <c r="CR273" s="214"/>
      <c r="CS273" s="214"/>
      <c r="CT273" s="214"/>
      <c r="CU273" s="214"/>
      <c r="CV273" s="214"/>
      <c r="CW273" s="214"/>
      <c r="CX273" s="214"/>
      <c r="CY273" s="214"/>
      <c r="CZ273" s="214"/>
      <c r="DA273" s="214"/>
      <c r="DB273" s="214"/>
      <c r="DC273" s="214"/>
      <c r="DD273" s="214"/>
      <c r="DE273" s="214"/>
      <c r="DF273" s="214"/>
      <c r="DG273" s="214"/>
      <c r="DH273" s="214"/>
      <c r="DI273" s="214"/>
      <c r="DJ273" s="214"/>
      <c r="DK273" s="214"/>
      <c r="DL273" s="214"/>
      <c r="DM273" s="214"/>
      <c r="DN273" s="214"/>
      <c r="DO273" s="214"/>
      <c r="DP273" s="214"/>
      <c r="DQ273" s="214"/>
      <c r="DR273" s="214"/>
      <c r="DS273" s="214"/>
      <c r="DT273" s="214"/>
      <c r="DU273" s="214"/>
      <c r="DV273" s="214"/>
      <c r="DW273" s="214"/>
      <c r="DX273" s="214"/>
      <c r="DY273" s="214"/>
      <c r="DZ273" s="214"/>
      <c r="EA273" s="214"/>
      <c r="EB273" s="214"/>
      <c r="EC273" s="214"/>
      <c r="ED273" s="214"/>
      <c r="EE273" s="214"/>
      <c r="EF273" s="214"/>
      <c r="EG273" s="214"/>
      <c r="EH273" s="214"/>
      <c r="EI273" s="214"/>
      <c r="EJ273" s="214"/>
      <c r="EK273" s="214"/>
      <c r="EL273" s="214"/>
      <c r="EM273" s="214"/>
      <c r="EN273" s="214"/>
      <c r="EO273" s="214"/>
      <c r="EP273" s="214"/>
      <c r="EQ273" s="214"/>
      <c r="ER273" s="214"/>
      <c r="ES273" s="214"/>
      <c r="ET273" s="214"/>
      <c r="EU273" s="214"/>
      <c r="EV273" s="214"/>
      <c r="EW273" s="214"/>
      <c r="EX273" s="214"/>
      <c r="EY273" s="214"/>
      <c r="EZ273" s="214"/>
      <c r="FA273" s="214"/>
      <c r="FB273" s="214"/>
      <c r="FC273" s="214"/>
      <c r="FD273" s="214"/>
      <c r="FE273" s="214"/>
      <c r="FF273" s="214"/>
      <c r="FG273" s="214"/>
      <c r="FH273" s="214"/>
      <c r="FI273" s="214"/>
      <c r="FJ273" s="214"/>
      <c r="FK273" s="214"/>
      <c r="FL273" s="214"/>
      <c r="FM273" s="214"/>
      <c r="FN273" s="214"/>
      <c r="FO273" s="214"/>
      <c r="FP273" s="214"/>
      <c r="FQ273" s="214"/>
      <c r="FR273" s="214"/>
      <c r="FS273" s="214"/>
      <c r="FT273" s="214"/>
      <c r="FU273" s="214"/>
      <c r="FV273" s="214"/>
      <c r="FW273" s="214"/>
      <c r="FX273" s="214"/>
    </row>
    <row r="274" spans="1:180" s="268" customFormat="1">
      <c r="A274" s="276"/>
      <c r="B274" s="276"/>
      <c r="C274" s="276"/>
      <c r="D274" s="276"/>
      <c r="E274" s="276"/>
      <c r="F274" s="276"/>
      <c r="G274" s="277" t="s">
        <v>536</v>
      </c>
      <c r="H274" s="385">
        <v>76438426</v>
      </c>
      <c r="I274" s="385">
        <v>76416236</v>
      </c>
      <c r="J274" s="385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  <c r="BM274" s="214"/>
      <c r="BN274" s="214"/>
      <c r="BO274" s="214"/>
      <c r="BP274" s="214"/>
      <c r="BQ274" s="214"/>
      <c r="BR274" s="214"/>
      <c r="BS274" s="214"/>
      <c r="BT274" s="214"/>
      <c r="BU274" s="214"/>
      <c r="BV274" s="214"/>
      <c r="BW274" s="214"/>
      <c r="BX274" s="214"/>
      <c r="BY274" s="214"/>
      <c r="BZ274" s="214"/>
      <c r="CA274" s="214"/>
      <c r="CB274" s="214"/>
      <c r="CC274" s="214"/>
      <c r="CD274" s="214"/>
      <c r="CE274" s="214"/>
      <c r="CF274" s="214"/>
      <c r="CG274" s="214"/>
      <c r="CH274" s="214"/>
      <c r="CI274" s="214"/>
      <c r="CJ274" s="214"/>
      <c r="CK274" s="214"/>
      <c r="CL274" s="214"/>
      <c r="CM274" s="214"/>
      <c r="CN274" s="214"/>
      <c r="CO274" s="214"/>
      <c r="CP274" s="214"/>
      <c r="CQ274" s="214"/>
      <c r="CR274" s="214"/>
      <c r="CS274" s="214"/>
      <c r="CT274" s="214"/>
      <c r="CU274" s="214"/>
      <c r="CV274" s="214"/>
      <c r="CW274" s="214"/>
      <c r="CX274" s="214"/>
      <c r="CY274" s="214"/>
      <c r="CZ274" s="214"/>
      <c r="DA274" s="214"/>
      <c r="DB274" s="214"/>
      <c r="DC274" s="214"/>
      <c r="DD274" s="214"/>
      <c r="DE274" s="214"/>
      <c r="DF274" s="214"/>
      <c r="DG274" s="214"/>
      <c r="DH274" s="214"/>
      <c r="DI274" s="214"/>
      <c r="DJ274" s="214"/>
      <c r="DK274" s="214"/>
      <c r="DL274" s="214"/>
      <c r="DM274" s="214"/>
      <c r="DN274" s="214"/>
      <c r="DO274" s="214"/>
      <c r="DP274" s="214"/>
      <c r="DQ274" s="214"/>
      <c r="DR274" s="214"/>
      <c r="DS274" s="214"/>
      <c r="DT274" s="214"/>
      <c r="DU274" s="214"/>
      <c r="DV274" s="214"/>
      <c r="DW274" s="214"/>
      <c r="DX274" s="214"/>
      <c r="DY274" s="214"/>
      <c r="DZ274" s="214"/>
      <c r="EA274" s="214"/>
      <c r="EB274" s="214"/>
      <c r="EC274" s="214"/>
      <c r="ED274" s="214"/>
      <c r="EE274" s="214"/>
      <c r="EF274" s="214"/>
      <c r="EG274" s="214"/>
      <c r="EH274" s="214"/>
      <c r="EI274" s="214"/>
      <c r="EJ274" s="214"/>
      <c r="EK274" s="214"/>
      <c r="EL274" s="214"/>
      <c r="EM274" s="214"/>
      <c r="EN274" s="214"/>
      <c r="EO274" s="214"/>
      <c r="EP274" s="214"/>
      <c r="EQ274" s="214"/>
      <c r="ER274" s="214"/>
      <c r="ES274" s="214"/>
      <c r="ET274" s="214"/>
      <c r="EU274" s="214"/>
      <c r="EV274" s="214"/>
      <c r="EW274" s="214"/>
      <c r="EX274" s="214"/>
      <c r="EY274" s="214"/>
      <c r="EZ274" s="214"/>
      <c r="FA274" s="214"/>
      <c r="FB274" s="214"/>
      <c r="FC274" s="214"/>
      <c r="FD274" s="214"/>
      <c r="FE274" s="214"/>
      <c r="FF274" s="214"/>
      <c r="FG274" s="214"/>
      <c r="FH274" s="214"/>
      <c r="FI274" s="214"/>
      <c r="FJ274" s="214"/>
      <c r="FK274" s="214"/>
      <c r="FL274" s="214"/>
      <c r="FM274" s="214"/>
      <c r="FN274" s="214"/>
      <c r="FO274" s="214"/>
      <c r="FP274" s="214"/>
      <c r="FQ274" s="214"/>
      <c r="FR274" s="214"/>
      <c r="FS274" s="214"/>
      <c r="FT274" s="214"/>
      <c r="FU274" s="214"/>
      <c r="FV274" s="214"/>
      <c r="FW274" s="214"/>
      <c r="FX274" s="214"/>
    </row>
    <row r="275" spans="1:180" s="268" customFormat="1">
      <c r="A275" s="276"/>
      <c r="B275" s="276"/>
      <c r="C275" s="276"/>
      <c r="D275" s="276"/>
      <c r="E275" s="276"/>
      <c r="F275" s="276"/>
      <c r="G275" s="277" t="s">
        <v>537</v>
      </c>
      <c r="H275" s="385">
        <v>115832</v>
      </c>
      <c r="I275" s="385">
        <v>114001</v>
      </c>
      <c r="J275" s="385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  <c r="AB275" s="214"/>
      <c r="AC275" s="214"/>
      <c r="AD275" s="214"/>
      <c r="AE275" s="214"/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  <c r="BM275" s="214"/>
      <c r="BN275" s="214"/>
      <c r="BO275" s="214"/>
      <c r="BP275" s="214"/>
      <c r="BQ275" s="214"/>
      <c r="BR275" s="214"/>
      <c r="BS275" s="214"/>
      <c r="BT275" s="214"/>
      <c r="BU275" s="214"/>
      <c r="BV275" s="214"/>
      <c r="BW275" s="214"/>
      <c r="BX275" s="214"/>
      <c r="BY275" s="214"/>
      <c r="BZ275" s="214"/>
      <c r="CA275" s="214"/>
      <c r="CB275" s="214"/>
      <c r="CC275" s="214"/>
      <c r="CD275" s="214"/>
      <c r="CE275" s="214"/>
      <c r="CF275" s="214"/>
      <c r="CG275" s="214"/>
      <c r="CH275" s="214"/>
      <c r="CI275" s="214"/>
      <c r="CJ275" s="214"/>
      <c r="CK275" s="214"/>
      <c r="CL275" s="214"/>
      <c r="CM275" s="214"/>
      <c r="CN275" s="214"/>
      <c r="CO275" s="214"/>
      <c r="CP275" s="214"/>
      <c r="CQ275" s="214"/>
      <c r="CR275" s="214"/>
      <c r="CS275" s="214"/>
      <c r="CT275" s="214"/>
      <c r="CU275" s="214"/>
      <c r="CV275" s="214"/>
      <c r="CW275" s="214"/>
      <c r="CX275" s="214"/>
      <c r="CY275" s="214"/>
      <c r="CZ275" s="214"/>
      <c r="DA275" s="214"/>
      <c r="DB275" s="214"/>
      <c r="DC275" s="214"/>
      <c r="DD275" s="214"/>
      <c r="DE275" s="214"/>
      <c r="DF275" s="214"/>
      <c r="DG275" s="214"/>
      <c r="DH275" s="214"/>
      <c r="DI275" s="214"/>
      <c r="DJ275" s="214"/>
      <c r="DK275" s="214"/>
      <c r="DL275" s="214"/>
      <c r="DM275" s="214"/>
      <c r="DN275" s="214"/>
      <c r="DO275" s="214"/>
      <c r="DP275" s="214"/>
      <c r="DQ275" s="214"/>
      <c r="DR275" s="214"/>
      <c r="DS275" s="214"/>
      <c r="DT275" s="214"/>
      <c r="DU275" s="214"/>
      <c r="DV275" s="214"/>
      <c r="DW275" s="214"/>
      <c r="DX275" s="214"/>
      <c r="DY275" s="214"/>
      <c r="DZ275" s="214"/>
      <c r="EA275" s="214"/>
      <c r="EB275" s="214"/>
      <c r="EC275" s="214"/>
      <c r="ED275" s="214"/>
      <c r="EE275" s="214"/>
      <c r="EF275" s="214"/>
      <c r="EG275" s="214"/>
      <c r="EH275" s="214"/>
      <c r="EI275" s="214"/>
      <c r="EJ275" s="214"/>
      <c r="EK275" s="214"/>
      <c r="EL275" s="214"/>
      <c r="EM275" s="214"/>
      <c r="EN275" s="214"/>
      <c r="EO275" s="214"/>
      <c r="EP275" s="214"/>
      <c r="EQ275" s="214"/>
      <c r="ER275" s="214"/>
      <c r="ES275" s="214"/>
      <c r="ET275" s="214"/>
      <c r="EU275" s="214"/>
      <c r="EV275" s="214"/>
      <c r="EW275" s="214"/>
      <c r="EX275" s="214"/>
      <c r="EY275" s="214"/>
      <c r="EZ275" s="214"/>
      <c r="FA275" s="214"/>
      <c r="FB275" s="214"/>
      <c r="FC275" s="214"/>
      <c r="FD275" s="214"/>
      <c r="FE275" s="214"/>
      <c r="FF275" s="214"/>
      <c r="FG275" s="214"/>
      <c r="FH275" s="214"/>
      <c r="FI275" s="214"/>
      <c r="FJ275" s="214"/>
      <c r="FK275" s="214"/>
      <c r="FL275" s="214"/>
      <c r="FM275" s="214"/>
      <c r="FN275" s="214"/>
      <c r="FO275" s="214"/>
      <c r="FP275" s="214"/>
      <c r="FQ275" s="214"/>
      <c r="FR275" s="214"/>
      <c r="FS275" s="214"/>
      <c r="FT275" s="214"/>
      <c r="FU275" s="214"/>
      <c r="FV275" s="214"/>
      <c r="FW275" s="214"/>
      <c r="FX275" s="214"/>
    </row>
    <row r="276" spans="1:180" s="268" customFormat="1">
      <c r="A276" s="276"/>
      <c r="B276" s="276"/>
      <c r="C276" s="276"/>
      <c r="D276" s="276"/>
      <c r="E276" s="276"/>
      <c r="F276" s="276"/>
      <c r="G276" s="277"/>
      <c r="H276" s="288"/>
      <c r="I276" s="288"/>
      <c r="J276" s="276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4"/>
      <c r="BN276" s="214"/>
      <c r="BO276" s="214"/>
      <c r="BP276" s="214"/>
      <c r="BQ276" s="214"/>
      <c r="BR276" s="214"/>
      <c r="BS276" s="214"/>
      <c r="BT276" s="214"/>
      <c r="BU276" s="214"/>
      <c r="BV276" s="214"/>
      <c r="BW276" s="214"/>
      <c r="BX276" s="214"/>
      <c r="BY276" s="214"/>
      <c r="BZ276" s="214"/>
      <c r="CA276" s="214"/>
      <c r="CB276" s="214"/>
      <c r="CC276" s="214"/>
      <c r="CD276" s="214"/>
      <c r="CE276" s="214"/>
      <c r="CF276" s="214"/>
      <c r="CG276" s="214"/>
      <c r="CH276" s="214"/>
      <c r="CI276" s="214"/>
      <c r="CJ276" s="214"/>
      <c r="CK276" s="214"/>
      <c r="CL276" s="214"/>
      <c r="CM276" s="214"/>
      <c r="CN276" s="214"/>
      <c r="CO276" s="214"/>
      <c r="CP276" s="214"/>
      <c r="CQ276" s="214"/>
      <c r="CR276" s="214"/>
      <c r="CS276" s="214"/>
      <c r="CT276" s="214"/>
      <c r="CU276" s="214"/>
      <c r="CV276" s="214"/>
      <c r="CW276" s="214"/>
      <c r="CX276" s="214"/>
      <c r="CY276" s="214"/>
      <c r="CZ276" s="214"/>
      <c r="DA276" s="214"/>
      <c r="DB276" s="214"/>
      <c r="DC276" s="214"/>
      <c r="DD276" s="214"/>
      <c r="DE276" s="214"/>
      <c r="DF276" s="214"/>
      <c r="DG276" s="214"/>
      <c r="DH276" s="214"/>
      <c r="DI276" s="214"/>
      <c r="DJ276" s="214"/>
      <c r="DK276" s="214"/>
      <c r="DL276" s="214"/>
      <c r="DM276" s="214"/>
      <c r="DN276" s="214"/>
      <c r="DO276" s="214"/>
      <c r="DP276" s="214"/>
      <c r="DQ276" s="214"/>
      <c r="DR276" s="214"/>
      <c r="DS276" s="214"/>
      <c r="DT276" s="214"/>
      <c r="DU276" s="214"/>
      <c r="DV276" s="214"/>
      <c r="DW276" s="214"/>
      <c r="DX276" s="214"/>
      <c r="DY276" s="214"/>
      <c r="DZ276" s="214"/>
      <c r="EA276" s="214"/>
      <c r="EB276" s="214"/>
      <c r="EC276" s="214"/>
      <c r="ED276" s="214"/>
      <c r="EE276" s="214"/>
      <c r="EF276" s="214"/>
      <c r="EG276" s="214"/>
      <c r="EH276" s="214"/>
      <c r="EI276" s="214"/>
      <c r="EJ276" s="214"/>
      <c r="EK276" s="214"/>
      <c r="EL276" s="214"/>
      <c r="EM276" s="214"/>
      <c r="EN276" s="214"/>
      <c r="EO276" s="214"/>
      <c r="EP276" s="214"/>
      <c r="EQ276" s="214"/>
      <c r="ER276" s="214"/>
      <c r="ES276" s="214"/>
      <c r="ET276" s="214"/>
      <c r="EU276" s="214"/>
      <c r="EV276" s="214"/>
      <c r="EW276" s="214"/>
      <c r="EX276" s="214"/>
      <c r="EY276" s="214"/>
      <c r="EZ276" s="214"/>
      <c r="FA276" s="214"/>
      <c r="FB276" s="214"/>
      <c r="FC276" s="214"/>
      <c r="FD276" s="214"/>
      <c r="FE276" s="214"/>
      <c r="FF276" s="214"/>
      <c r="FG276" s="214"/>
      <c r="FH276" s="214"/>
      <c r="FI276" s="214"/>
      <c r="FJ276" s="214"/>
      <c r="FK276" s="214"/>
      <c r="FL276" s="214"/>
      <c r="FM276" s="214"/>
      <c r="FN276" s="214"/>
      <c r="FO276" s="214"/>
      <c r="FP276" s="214"/>
      <c r="FQ276" s="214"/>
      <c r="FR276" s="214"/>
      <c r="FS276" s="214"/>
      <c r="FT276" s="214"/>
      <c r="FU276" s="214"/>
      <c r="FV276" s="214"/>
      <c r="FW276" s="214"/>
      <c r="FX276" s="214"/>
    </row>
    <row r="277" spans="1:180" s="268" customFormat="1">
      <c r="A277" s="276"/>
      <c r="B277" s="276"/>
      <c r="C277" s="276"/>
      <c r="D277" s="276"/>
      <c r="E277" s="276"/>
      <c r="F277" s="276"/>
      <c r="G277" s="277"/>
      <c r="H277" s="278"/>
      <c r="I277" s="278"/>
      <c r="J277" s="276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214"/>
      <c r="AG277" s="214"/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  <c r="BI277" s="214"/>
      <c r="BJ277" s="214"/>
      <c r="BK277" s="214"/>
      <c r="BL277" s="214"/>
      <c r="BM277" s="214"/>
      <c r="BN277" s="214"/>
      <c r="BO277" s="214"/>
      <c r="BP277" s="214"/>
      <c r="BQ277" s="214"/>
      <c r="BR277" s="214"/>
      <c r="BS277" s="214"/>
      <c r="BT277" s="214"/>
      <c r="BU277" s="214"/>
      <c r="BV277" s="214"/>
      <c r="BW277" s="214"/>
      <c r="BX277" s="214"/>
      <c r="BY277" s="214"/>
      <c r="BZ277" s="214"/>
      <c r="CA277" s="214"/>
      <c r="CB277" s="214"/>
      <c r="CC277" s="214"/>
      <c r="CD277" s="214"/>
      <c r="CE277" s="214"/>
      <c r="CF277" s="214"/>
      <c r="CG277" s="214"/>
      <c r="CH277" s="214"/>
      <c r="CI277" s="214"/>
      <c r="CJ277" s="214"/>
      <c r="CK277" s="214"/>
      <c r="CL277" s="214"/>
      <c r="CM277" s="214"/>
      <c r="CN277" s="214"/>
      <c r="CO277" s="214"/>
      <c r="CP277" s="214"/>
      <c r="CQ277" s="214"/>
      <c r="CR277" s="214"/>
      <c r="CS277" s="214"/>
      <c r="CT277" s="214"/>
      <c r="CU277" s="214"/>
      <c r="CV277" s="214"/>
      <c r="CW277" s="214"/>
      <c r="CX277" s="214"/>
      <c r="CY277" s="214"/>
      <c r="CZ277" s="214"/>
      <c r="DA277" s="214"/>
      <c r="DB277" s="214"/>
      <c r="DC277" s="214"/>
      <c r="DD277" s="214"/>
      <c r="DE277" s="214"/>
      <c r="DF277" s="214"/>
      <c r="DG277" s="214"/>
      <c r="DH277" s="214"/>
      <c r="DI277" s="214"/>
      <c r="DJ277" s="214"/>
      <c r="DK277" s="214"/>
      <c r="DL277" s="214"/>
      <c r="DM277" s="214"/>
      <c r="DN277" s="214"/>
      <c r="DO277" s="214"/>
      <c r="DP277" s="214"/>
      <c r="DQ277" s="214"/>
      <c r="DR277" s="214"/>
      <c r="DS277" s="214"/>
      <c r="DT277" s="214"/>
      <c r="DU277" s="214"/>
      <c r="DV277" s="214"/>
      <c r="DW277" s="214"/>
      <c r="DX277" s="214"/>
      <c r="DY277" s="214"/>
      <c r="DZ277" s="214"/>
      <c r="EA277" s="214"/>
      <c r="EB277" s="214"/>
      <c r="EC277" s="214"/>
      <c r="ED277" s="214"/>
      <c r="EE277" s="214"/>
      <c r="EF277" s="214"/>
      <c r="EG277" s="214"/>
      <c r="EH277" s="214"/>
      <c r="EI277" s="214"/>
      <c r="EJ277" s="214"/>
      <c r="EK277" s="214"/>
      <c r="EL277" s="214"/>
      <c r="EM277" s="214"/>
      <c r="EN277" s="214"/>
      <c r="EO277" s="214"/>
      <c r="EP277" s="214"/>
      <c r="EQ277" s="214"/>
      <c r="ER277" s="214"/>
      <c r="ES277" s="214"/>
      <c r="ET277" s="214"/>
      <c r="EU277" s="214"/>
      <c r="EV277" s="214"/>
      <c r="EW277" s="214"/>
      <c r="EX277" s="214"/>
      <c r="EY277" s="214"/>
      <c r="EZ277" s="214"/>
      <c r="FA277" s="214"/>
      <c r="FB277" s="214"/>
      <c r="FC277" s="214"/>
      <c r="FD277" s="214"/>
      <c r="FE277" s="214"/>
      <c r="FF277" s="214"/>
      <c r="FG277" s="214"/>
      <c r="FH277" s="214"/>
      <c r="FI277" s="214"/>
      <c r="FJ277" s="214"/>
      <c r="FK277" s="214"/>
      <c r="FL277" s="214"/>
      <c r="FM277" s="214"/>
      <c r="FN277" s="214"/>
      <c r="FO277" s="214"/>
      <c r="FP277" s="214"/>
      <c r="FQ277" s="214"/>
      <c r="FR277" s="214"/>
      <c r="FS277" s="214"/>
      <c r="FT277" s="214"/>
      <c r="FU277" s="214"/>
      <c r="FV277" s="214"/>
      <c r="FW277" s="214"/>
      <c r="FX277" s="214"/>
    </row>
    <row r="278" spans="1:180" s="268" customFormat="1">
      <c r="A278" s="276"/>
      <c r="B278" s="276"/>
      <c r="C278" s="276"/>
      <c r="D278" s="276"/>
      <c r="E278" s="276"/>
      <c r="F278" s="276"/>
      <c r="G278" s="277"/>
      <c r="H278" s="278"/>
      <c r="I278" s="278">
        <v>0</v>
      </c>
      <c r="J278" s="276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  <c r="BM278" s="214"/>
      <c r="BN278" s="214"/>
      <c r="BO278" s="214"/>
      <c r="BP278" s="214"/>
      <c r="BQ278" s="214"/>
      <c r="BR278" s="214"/>
      <c r="BS278" s="214"/>
      <c r="BT278" s="214"/>
      <c r="BU278" s="214"/>
      <c r="BV278" s="214"/>
      <c r="BW278" s="214"/>
      <c r="BX278" s="214"/>
      <c r="BY278" s="214"/>
      <c r="BZ278" s="214"/>
      <c r="CA278" s="214"/>
      <c r="CB278" s="214"/>
      <c r="CC278" s="214"/>
      <c r="CD278" s="214"/>
      <c r="CE278" s="214"/>
      <c r="CF278" s="214"/>
      <c r="CG278" s="214"/>
      <c r="CH278" s="214"/>
      <c r="CI278" s="214"/>
      <c r="CJ278" s="214"/>
      <c r="CK278" s="214"/>
      <c r="CL278" s="214"/>
      <c r="CM278" s="214"/>
      <c r="CN278" s="214"/>
      <c r="CO278" s="214"/>
      <c r="CP278" s="214"/>
      <c r="CQ278" s="214"/>
      <c r="CR278" s="214"/>
      <c r="CS278" s="214"/>
      <c r="CT278" s="214"/>
      <c r="CU278" s="214"/>
      <c r="CV278" s="214"/>
      <c r="CW278" s="214"/>
      <c r="CX278" s="214"/>
      <c r="CY278" s="214"/>
      <c r="CZ278" s="214"/>
      <c r="DA278" s="214"/>
      <c r="DB278" s="214"/>
      <c r="DC278" s="214"/>
      <c r="DD278" s="214"/>
      <c r="DE278" s="214"/>
      <c r="DF278" s="214"/>
      <c r="DG278" s="214"/>
      <c r="DH278" s="214"/>
      <c r="DI278" s="214"/>
      <c r="DJ278" s="214"/>
      <c r="DK278" s="214"/>
      <c r="DL278" s="214"/>
      <c r="DM278" s="214"/>
      <c r="DN278" s="214"/>
      <c r="DO278" s="214"/>
      <c r="DP278" s="214"/>
      <c r="DQ278" s="214"/>
      <c r="DR278" s="214"/>
      <c r="DS278" s="214"/>
      <c r="DT278" s="214"/>
      <c r="DU278" s="214"/>
      <c r="DV278" s="214"/>
      <c r="DW278" s="214"/>
      <c r="DX278" s="214"/>
      <c r="DY278" s="214"/>
      <c r="DZ278" s="214"/>
      <c r="EA278" s="214"/>
      <c r="EB278" s="214"/>
      <c r="EC278" s="214"/>
      <c r="ED278" s="214"/>
      <c r="EE278" s="214"/>
      <c r="EF278" s="214"/>
      <c r="EG278" s="214"/>
      <c r="EH278" s="214"/>
      <c r="EI278" s="214"/>
      <c r="EJ278" s="214"/>
      <c r="EK278" s="214"/>
      <c r="EL278" s="214"/>
      <c r="EM278" s="214"/>
      <c r="EN278" s="214"/>
      <c r="EO278" s="214"/>
      <c r="EP278" s="214"/>
      <c r="EQ278" s="214"/>
      <c r="ER278" s="214"/>
      <c r="ES278" s="214"/>
      <c r="ET278" s="214"/>
      <c r="EU278" s="214"/>
      <c r="EV278" s="214"/>
      <c r="EW278" s="214"/>
      <c r="EX278" s="214"/>
      <c r="EY278" s="214"/>
      <c r="EZ278" s="214"/>
      <c r="FA278" s="214"/>
      <c r="FB278" s="214"/>
      <c r="FC278" s="214"/>
      <c r="FD278" s="214"/>
      <c r="FE278" s="214"/>
      <c r="FF278" s="214"/>
      <c r="FG278" s="214"/>
      <c r="FH278" s="214"/>
      <c r="FI278" s="214"/>
      <c r="FJ278" s="214"/>
      <c r="FK278" s="214"/>
      <c r="FL278" s="214"/>
      <c r="FM278" s="214"/>
      <c r="FN278" s="214"/>
      <c r="FO278" s="214"/>
      <c r="FP278" s="214"/>
      <c r="FQ278" s="214"/>
      <c r="FR278" s="214"/>
      <c r="FS278" s="214"/>
      <c r="FT278" s="214"/>
      <c r="FU278" s="214"/>
      <c r="FV278" s="214"/>
      <c r="FW278" s="214"/>
      <c r="FX278" s="214"/>
    </row>
    <row r="279" spans="1:180" s="268" customFormat="1">
      <c r="A279" s="276"/>
      <c r="B279" s="276"/>
      <c r="C279" s="276"/>
      <c r="D279" s="276"/>
      <c r="E279" s="276"/>
      <c r="F279" s="276"/>
      <c r="G279" s="277"/>
      <c r="H279" s="278"/>
      <c r="I279" s="278"/>
      <c r="J279" s="276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  <c r="CM279" s="214"/>
      <c r="CN279" s="214"/>
      <c r="CO279" s="214"/>
      <c r="CP279" s="214"/>
      <c r="CQ279" s="214"/>
      <c r="CR279" s="214"/>
      <c r="CS279" s="214"/>
      <c r="CT279" s="214"/>
      <c r="CU279" s="214"/>
      <c r="CV279" s="214"/>
      <c r="CW279" s="214"/>
      <c r="CX279" s="214"/>
      <c r="CY279" s="214"/>
      <c r="CZ279" s="214"/>
      <c r="DA279" s="214"/>
      <c r="DB279" s="214"/>
      <c r="DC279" s="214"/>
      <c r="DD279" s="214"/>
      <c r="DE279" s="214"/>
      <c r="DF279" s="214"/>
      <c r="DG279" s="214"/>
      <c r="DH279" s="214"/>
      <c r="DI279" s="214"/>
      <c r="DJ279" s="214"/>
      <c r="DK279" s="214"/>
      <c r="DL279" s="214"/>
      <c r="DM279" s="214"/>
      <c r="DN279" s="214"/>
      <c r="DO279" s="214"/>
      <c r="DP279" s="214"/>
      <c r="DQ279" s="214"/>
      <c r="DR279" s="214"/>
      <c r="DS279" s="214"/>
      <c r="DT279" s="214"/>
      <c r="DU279" s="214"/>
      <c r="DV279" s="214"/>
      <c r="DW279" s="214"/>
      <c r="DX279" s="214"/>
      <c r="DY279" s="214"/>
      <c r="DZ279" s="214"/>
      <c r="EA279" s="214"/>
      <c r="EB279" s="214"/>
      <c r="EC279" s="214"/>
      <c r="ED279" s="214"/>
      <c r="EE279" s="214"/>
      <c r="EF279" s="214"/>
      <c r="EG279" s="214"/>
      <c r="EH279" s="214"/>
      <c r="EI279" s="214"/>
      <c r="EJ279" s="214"/>
      <c r="EK279" s="214"/>
      <c r="EL279" s="214"/>
      <c r="EM279" s="214"/>
      <c r="EN279" s="214"/>
      <c r="EO279" s="214"/>
      <c r="EP279" s="214"/>
      <c r="EQ279" s="214"/>
      <c r="ER279" s="214"/>
      <c r="ES279" s="214"/>
      <c r="ET279" s="214"/>
      <c r="EU279" s="214"/>
      <c r="EV279" s="214"/>
      <c r="EW279" s="214"/>
      <c r="EX279" s="214"/>
      <c r="EY279" s="214"/>
      <c r="EZ279" s="214"/>
      <c r="FA279" s="214"/>
      <c r="FB279" s="214"/>
      <c r="FC279" s="214"/>
      <c r="FD279" s="214"/>
      <c r="FE279" s="214"/>
      <c r="FF279" s="214"/>
      <c r="FG279" s="214"/>
      <c r="FH279" s="214"/>
      <c r="FI279" s="214"/>
      <c r="FJ279" s="214"/>
      <c r="FK279" s="214"/>
      <c r="FL279" s="214"/>
      <c r="FM279" s="214"/>
      <c r="FN279" s="214"/>
      <c r="FO279" s="214"/>
      <c r="FP279" s="214"/>
      <c r="FQ279" s="214"/>
      <c r="FR279" s="214"/>
      <c r="FS279" s="214"/>
      <c r="FT279" s="214"/>
      <c r="FU279" s="214"/>
      <c r="FV279" s="214"/>
      <c r="FW279" s="214"/>
      <c r="FX279" s="214"/>
    </row>
    <row r="280" spans="1:180" s="268" customFormat="1">
      <c r="A280" s="276"/>
      <c r="B280" s="276"/>
      <c r="C280" s="276"/>
      <c r="D280" s="276"/>
      <c r="E280" s="276"/>
      <c r="F280" s="276"/>
      <c r="G280" s="277"/>
      <c r="H280" s="278"/>
      <c r="I280" s="278"/>
      <c r="J280" s="276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14"/>
      <c r="BN280" s="214"/>
      <c r="BO280" s="214"/>
      <c r="BP280" s="214"/>
      <c r="BQ280" s="214"/>
      <c r="BR280" s="214"/>
      <c r="BS280" s="214"/>
      <c r="BT280" s="214"/>
      <c r="BU280" s="214"/>
      <c r="BV280" s="214"/>
      <c r="BW280" s="214"/>
      <c r="BX280" s="214"/>
      <c r="BY280" s="214"/>
      <c r="BZ280" s="214"/>
      <c r="CA280" s="214"/>
      <c r="CB280" s="214"/>
      <c r="CC280" s="214"/>
      <c r="CD280" s="214"/>
      <c r="CE280" s="214"/>
      <c r="CF280" s="214"/>
      <c r="CG280" s="214"/>
      <c r="CH280" s="214"/>
      <c r="CI280" s="214"/>
      <c r="CJ280" s="214"/>
      <c r="CK280" s="214"/>
      <c r="CL280" s="214"/>
      <c r="CM280" s="214"/>
      <c r="CN280" s="214"/>
      <c r="CO280" s="214"/>
      <c r="CP280" s="214"/>
      <c r="CQ280" s="214"/>
      <c r="CR280" s="214"/>
      <c r="CS280" s="214"/>
      <c r="CT280" s="214"/>
      <c r="CU280" s="214"/>
      <c r="CV280" s="214"/>
      <c r="CW280" s="214"/>
      <c r="CX280" s="214"/>
      <c r="CY280" s="214"/>
      <c r="CZ280" s="214"/>
      <c r="DA280" s="214"/>
      <c r="DB280" s="214"/>
      <c r="DC280" s="214"/>
      <c r="DD280" s="214"/>
      <c r="DE280" s="214"/>
      <c r="DF280" s="214"/>
      <c r="DG280" s="214"/>
      <c r="DH280" s="214"/>
      <c r="DI280" s="214"/>
      <c r="DJ280" s="214"/>
      <c r="DK280" s="214"/>
      <c r="DL280" s="214"/>
      <c r="DM280" s="214"/>
      <c r="DN280" s="214"/>
      <c r="DO280" s="214"/>
      <c r="DP280" s="214"/>
      <c r="DQ280" s="214"/>
      <c r="DR280" s="214"/>
      <c r="DS280" s="214"/>
      <c r="DT280" s="214"/>
      <c r="DU280" s="214"/>
      <c r="DV280" s="214"/>
      <c r="DW280" s="214"/>
      <c r="DX280" s="214"/>
      <c r="DY280" s="214"/>
      <c r="DZ280" s="214"/>
      <c r="EA280" s="214"/>
      <c r="EB280" s="214"/>
      <c r="EC280" s="214"/>
      <c r="ED280" s="214"/>
      <c r="EE280" s="214"/>
      <c r="EF280" s="214"/>
      <c r="EG280" s="214"/>
      <c r="EH280" s="214"/>
      <c r="EI280" s="214"/>
      <c r="EJ280" s="214"/>
      <c r="EK280" s="214"/>
      <c r="EL280" s="214"/>
      <c r="EM280" s="214"/>
      <c r="EN280" s="214"/>
      <c r="EO280" s="214"/>
      <c r="EP280" s="214"/>
      <c r="EQ280" s="214"/>
      <c r="ER280" s="214"/>
      <c r="ES280" s="214"/>
      <c r="ET280" s="214"/>
      <c r="EU280" s="214"/>
      <c r="EV280" s="214"/>
      <c r="EW280" s="214"/>
      <c r="EX280" s="214"/>
      <c r="EY280" s="214"/>
      <c r="EZ280" s="214"/>
      <c r="FA280" s="214"/>
      <c r="FB280" s="214"/>
      <c r="FC280" s="214"/>
      <c r="FD280" s="214"/>
      <c r="FE280" s="214"/>
      <c r="FF280" s="214"/>
      <c r="FG280" s="214"/>
      <c r="FH280" s="214"/>
      <c r="FI280" s="214"/>
      <c r="FJ280" s="214"/>
      <c r="FK280" s="214"/>
      <c r="FL280" s="214"/>
      <c r="FM280" s="214"/>
      <c r="FN280" s="214"/>
      <c r="FO280" s="214"/>
      <c r="FP280" s="214"/>
      <c r="FQ280" s="214"/>
      <c r="FR280" s="214"/>
      <c r="FS280" s="214"/>
      <c r="FT280" s="214"/>
      <c r="FU280" s="214"/>
      <c r="FV280" s="214"/>
      <c r="FW280" s="214"/>
      <c r="FX280" s="214"/>
    </row>
    <row r="281" spans="1:180" s="268" customFormat="1">
      <c r="A281" s="276"/>
      <c r="B281" s="276"/>
      <c r="C281" s="276"/>
      <c r="D281" s="276"/>
      <c r="E281" s="276"/>
      <c r="F281" s="276"/>
      <c r="G281" s="277"/>
      <c r="H281" s="278"/>
      <c r="I281" s="278"/>
      <c r="J281" s="276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  <c r="BM281" s="214"/>
      <c r="BN281" s="214"/>
      <c r="BO281" s="214"/>
      <c r="BP281" s="214"/>
      <c r="BQ281" s="214"/>
      <c r="BR281" s="214"/>
      <c r="BS281" s="214"/>
      <c r="BT281" s="214"/>
      <c r="BU281" s="214"/>
      <c r="BV281" s="214"/>
      <c r="BW281" s="214"/>
      <c r="BX281" s="214"/>
      <c r="BY281" s="214"/>
      <c r="BZ281" s="214"/>
      <c r="CA281" s="214"/>
      <c r="CB281" s="214"/>
      <c r="CC281" s="214"/>
      <c r="CD281" s="214"/>
      <c r="CE281" s="214"/>
      <c r="CF281" s="214"/>
      <c r="CG281" s="214"/>
      <c r="CH281" s="214"/>
      <c r="CI281" s="214"/>
      <c r="CJ281" s="214"/>
      <c r="CK281" s="214"/>
      <c r="CL281" s="214"/>
      <c r="CM281" s="214"/>
      <c r="CN281" s="214"/>
      <c r="CO281" s="214"/>
      <c r="CP281" s="214"/>
      <c r="CQ281" s="214"/>
      <c r="CR281" s="214"/>
      <c r="CS281" s="214"/>
      <c r="CT281" s="214"/>
      <c r="CU281" s="214"/>
      <c r="CV281" s="214"/>
      <c r="CW281" s="214"/>
      <c r="CX281" s="214"/>
      <c r="CY281" s="214"/>
      <c r="CZ281" s="214"/>
      <c r="DA281" s="214"/>
      <c r="DB281" s="214"/>
      <c r="DC281" s="214"/>
      <c r="DD281" s="214"/>
      <c r="DE281" s="214"/>
      <c r="DF281" s="214"/>
      <c r="DG281" s="214"/>
      <c r="DH281" s="214"/>
      <c r="DI281" s="214"/>
      <c r="DJ281" s="214"/>
      <c r="DK281" s="214"/>
      <c r="DL281" s="214"/>
      <c r="DM281" s="214"/>
      <c r="DN281" s="214"/>
      <c r="DO281" s="214"/>
      <c r="DP281" s="214"/>
      <c r="DQ281" s="214"/>
      <c r="DR281" s="214"/>
      <c r="DS281" s="214"/>
      <c r="DT281" s="214"/>
      <c r="DU281" s="214"/>
      <c r="DV281" s="214"/>
      <c r="DW281" s="214"/>
      <c r="DX281" s="214"/>
      <c r="DY281" s="214"/>
      <c r="DZ281" s="214"/>
      <c r="EA281" s="214"/>
      <c r="EB281" s="214"/>
      <c r="EC281" s="214"/>
      <c r="ED281" s="214"/>
      <c r="EE281" s="214"/>
      <c r="EF281" s="214"/>
      <c r="EG281" s="214"/>
      <c r="EH281" s="214"/>
      <c r="EI281" s="214"/>
      <c r="EJ281" s="214"/>
      <c r="EK281" s="214"/>
      <c r="EL281" s="214"/>
      <c r="EM281" s="214"/>
      <c r="EN281" s="214"/>
      <c r="EO281" s="214"/>
      <c r="EP281" s="214"/>
      <c r="EQ281" s="214"/>
      <c r="ER281" s="214"/>
      <c r="ES281" s="214"/>
      <c r="ET281" s="214"/>
      <c r="EU281" s="214"/>
      <c r="EV281" s="214"/>
      <c r="EW281" s="214"/>
      <c r="EX281" s="214"/>
      <c r="EY281" s="214"/>
      <c r="EZ281" s="214"/>
      <c r="FA281" s="214"/>
      <c r="FB281" s="214"/>
      <c r="FC281" s="214"/>
      <c r="FD281" s="214"/>
      <c r="FE281" s="214"/>
      <c r="FF281" s="214"/>
      <c r="FG281" s="214"/>
      <c r="FH281" s="214"/>
      <c r="FI281" s="214"/>
      <c r="FJ281" s="214"/>
      <c r="FK281" s="214"/>
      <c r="FL281" s="214"/>
      <c r="FM281" s="214"/>
      <c r="FN281" s="214"/>
      <c r="FO281" s="214"/>
      <c r="FP281" s="214"/>
      <c r="FQ281" s="214"/>
      <c r="FR281" s="214"/>
      <c r="FS281" s="214"/>
      <c r="FT281" s="214"/>
      <c r="FU281" s="214"/>
      <c r="FV281" s="214"/>
      <c r="FW281" s="214"/>
      <c r="FX281" s="214"/>
    </row>
    <row r="282" spans="1:180" s="268" customFormat="1">
      <c r="A282" s="276"/>
      <c r="B282" s="276"/>
      <c r="C282" s="276"/>
      <c r="D282" s="276"/>
      <c r="E282" s="276"/>
      <c r="F282" s="276"/>
      <c r="G282" s="277"/>
      <c r="H282" s="278"/>
      <c r="I282" s="278"/>
      <c r="J282" s="276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  <c r="BM282" s="214"/>
      <c r="BN282" s="214"/>
      <c r="BO282" s="214"/>
      <c r="BP282" s="214"/>
      <c r="BQ282" s="214"/>
      <c r="BR282" s="214"/>
      <c r="BS282" s="214"/>
      <c r="BT282" s="214"/>
      <c r="BU282" s="214"/>
      <c r="BV282" s="214"/>
      <c r="BW282" s="214"/>
      <c r="BX282" s="214"/>
      <c r="BY282" s="214"/>
      <c r="BZ282" s="214"/>
      <c r="CA282" s="214"/>
      <c r="CB282" s="214"/>
      <c r="CC282" s="214"/>
      <c r="CD282" s="214"/>
      <c r="CE282" s="214"/>
      <c r="CF282" s="214"/>
      <c r="CG282" s="214"/>
      <c r="CH282" s="214"/>
      <c r="CI282" s="214"/>
      <c r="CJ282" s="214"/>
      <c r="CK282" s="214"/>
      <c r="CL282" s="214"/>
      <c r="CM282" s="214"/>
      <c r="CN282" s="214"/>
      <c r="CO282" s="214"/>
      <c r="CP282" s="214"/>
      <c r="CQ282" s="214"/>
      <c r="CR282" s="214"/>
      <c r="CS282" s="214"/>
      <c r="CT282" s="214"/>
      <c r="CU282" s="214"/>
      <c r="CV282" s="214"/>
      <c r="CW282" s="214"/>
      <c r="CX282" s="214"/>
      <c r="CY282" s="214"/>
      <c r="CZ282" s="214"/>
      <c r="DA282" s="214"/>
      <c r="DB282" s="214"/>
      <c r="DC282" s="214"/>
      <c r="DD282" s="214"/>
      <c r="DE282" s="214"/>
      <c r="DF282" s="214"/>
      <c r="DG282" s="214"/>
      <c r="DH282" s="214"/>
      <c r="DI282" s="214"/>
      <c r="DJ282" s="214"/>
      <c r="DK282" s="214"/>
      <c r="DL282" s="214"/>
      <c r="DM282" s="214"/>
      <c r="DN282" s="214"/>
      <c r="DO282" s="214"/>
      <c r="DP282" s="214"/>
      <c r="DQ282" s="214"/>
      <c r="DR282" s="214"/>
      <c r="DS282" s="214"/>
      <c r="DT282" s="214"/>
      <c r="DU282" s="214"/>
      <c r="DV282" s="214"/>
      <c r="DW282" s="214"/>
      <c r="DX282" s="214"/>
      <c r="DY282" s="214"/>
      <c r="DZ282" s="214"/>
      <c r="EA282" s="214"/>
      <c r="EB282" s="214"/>
      <c r="EC282" s="214"/>
      <c r="ED282" s="214"/>
      <c r="EE282" s="214"/>
      <c r="EF282" s="214"/>
      <c r="EG282" s="214"/>
      <c r="EH282" s="214"/>
      <c r="EI282" s="214"/>
      <c r="EJ282" s="214"/>
      <c r="EK282" s="214"/>
      <c r="EL282" s="214"/>
      <c r="EM282" s="214"/>
      <c r="EN282" s="214"/>
      <c r="EO282" s="214"/>
      <c r="EP282" s="214"/>
      <c r="EQ282" s="214"/>
      <c r="ER282" s="214"/>
      <c r="ES282" s="214"/>
      <c r="ET282" s="214"/>
      <c r="EU282" s="214"/>
      <c r="EV282" s="214"/>
      <c r="EW282" s="214"/>
      <c r="EX282" s="214"/>
      <c r="EY282" s="214"/>
      <c r="EZ282" s="214"/>
      <c r="FA282" s="214"/>
      <c r="FB282" s="214"/>
      <c r="FC282" s="214"/>
      <c r="FD282" s="214"/>
      <c r="FE282" s="214"/>
      <c r="FF282" s="214"/>
      <c r="FG282" s="214"/>
      <c r="FH282" s="214"/>
      <c r="FI282" s="214"/>
      <c r="FJ282" s="214"/>
      <c r="FK282" s="214"/>
      <c r="FL282" s="214"/>
      <c r="FM282" s="214"/>
      <c r="FN282" s="214"/>
      <c r="FO282" s="214"/>
      <c r="FP282" s="214"/>
      <c r="FQ282" s="214"/>
      <c r="FR282" s="214"/>
      <c r="FS282" s="214"/>
      <c r="FT282" s="214"/>
      <c r="FU282" s="214"/>
      <c r="FV282" s="214"/>
      <c r="FW282" s="214"/>
      <c r="FX282" s="214"/>
    </row>
    <row r="283" spans="1:180" s="268" customFormat="1">
      <c r="A283" s="276"/>
      <c r="B283" s="276"/>
      <c r="C283" s="276"/>
      <c r="D283" s="276"/>
      <c r="E283" s="276"/>
      <c r="F283" s="276"/>
      <c r="G283" s="277"/>
      <c r="H283" s="278"/>
      <c r="I283" s="278"/>
      <c r="J283" s="276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214"/>
      <c r="BN283" s="214"/>
      <c r="BO283" s="214"/>
      <c r="BP283" s="214"/>
      <c r="BQ283" s="214"/>
      <c r="BR283" s="214"/>
      <c r="BS283" s="214"/>
      <c r="BT283" s="214"/>
      <c r="BU283" s="214"/>
      <c r="BV283" s="214"/>
      <c r="BW283" s="214"/>
      <c r="BX283" s="214"/>
      <c r="BY283" s="214"/>
      <c r="BZ283" s="214"/>
      <c r="CA283" s="214"/>
      <c r="CB283" s="214"/>
      <c r="CC283" s="214"/>
      <c r="CD283" s="214"/>
      <c r="CE283" s="214"/>
      <c r="CF283" s="214"/>
      <c r="CG283" s="214"/>
      <c r="CH283" s="214"/>
      <c r="CI283" s="214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4"/>
      <c r="CT283" s="214"/>
      <c r="CU283" s="214"/>
      <c r="CV283" s="214"/>
      <c r="CW283" s="214"/>
      <c r="CX283" s="214"/>
      <c r="CY283" s="214"/>
      <c r="CZ283" s="214"/>
      <c r="DA283" s="214"/>
      <c r="DB283" s="214"/>
      <c r="DC283" s="214"/>
      <c r="DD283" s="214"/>
      <c r="DE283" s="214"/>
      <c r="DF283" s="214"/>
      <c r="DG283" s="214"/>
      <c r="DH283" s="214"/>
      <c r="DI283" s="214"/>
      <c r="DJ283" s="214"/>
      <c r="DK283" s="214"/>
      <c r="DL283" s="214"/>
      <c r="DM283" s="214"/>
      <c r="DN283" s="214"/>
      <c r="DO283" s="214"/>
      <c r="DP283" s="214"/>
      <c r="DQ283" s="214"/>
      <c r="DR283" s="214"/>
      <c r="DS283" s="214"/>
      <c r="DT283" s="214"/>
      <c r="DU283" s="214"/>
      <c r="DV283" s="214"/>
      <c r="DW283" s="214"/>
      <c r="DX283" s="214"/>
      <c r="DY283" s="214"/>
      <c r="DZ283" s="214"/>
      <c r="EA283" s="214"/>
      <c r="EB283" s="214"/>
      <c r="EC283" s="214"/>
      <c r="ED283" s="214"/>
      <c r="EE283" s="214"/>
      <c r="EF283" s="214"/>
      <c r="EG283" s="214"/>
      <c r="EH283" s="214"/>
      <c r="EI283" s="214"/>
      <c r="EJ283" s="214"/>
      <c r="EK283" s="214"/>
      <c r="EL283" s="214"/>
      <c r="EM283" s="214"/>
      <c r="EN283" s="214"/>
      <c r="EO283" s="214"/>
      <c r="EP283" s="214"/>
      <c r="EQ283" s="214"/>
      <c r="ER283" s="214"/>
      <c r="ES283" s="214"/>
      <c r="ET283" s="214"/>
      <c r="EU283" s="214"/>
      <c r="EV283" s="214"/>
      <c r="EW283" s="214"/>
      <c r="EX283" s="214"/>
      <c r="EY283" s="214"/>
      <c r="EZ283" s="214"/>
      <c r="FA283" s="214"/>
      <c r="FB283" s="214"/>
      <c r="FC283" s="214"/>
      <c r="FD283" s="214"/>
      <c r="FE283" s="214"/>
      <c r="FF283" s="214"/>
      <c r="FG283" s="214"/>
      <c r="FH283" s="214"/>
      <c r="FI283" s="214"/>
      <c r="FJ283" s="214"/>
      <c r="FK283" s="214"/>
      <c r="FL283" s="214"/>
      <c r="FM283" s="214"/>
      <c r="FN283" s="214"/>
      <c r="FO283" s="214"/>
      <c r="FP283" s="214"/>
      <c r="FQ283" s="214"/>
      <c r="FR283" s="214"/>
      <c r="FS283" s="214"/>
      <c r="FT283" s="214"/>
      <c r="FU283" s="214"/>
      <c r="FV283" s="214"/>
      <c r="FW283" s="214"/>
      <c r="FX283" s="214"/>
    </row>
    <row r="284" spans="1:180" s="268" customFormat="1">
      <c r="A284" s="276"/>
      <c r="B284" s="276"/>
      <c r="C284" s="276"/>
      <c r="D284" s="276"/>
      <c r="E284" s="276"/>
      <c r="F284" s="276"/>
      <c r="G284" s="277"/>
      <c r="H284" s="278"/>
      <c r="I284" s="278"/>
      <c r="J284" s="276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214"/>
      <c r="BN284" s="214"/>
      <c r="BO284" s="214"/>
      <c r="BP284" s="214"/>
      <c r="BQ284" s="214"/>
      <c r="BR284" s="214"/>
      <c r="BS284" s="214"/>
      <c r="BT284" s="214"/>
      <c r="BU284" s="214"/>
      <c r="BV284" s="214"/>
      <c r="BW284" s="214"/>
      <c r="BX284" s="214"/>
      <c r="BY284" s="214"/>
      <c r="BZ284" s="214"/>
      <c r="CA284" s="214"/>
      <c r="CB284" s="214"/>
      <c r="CC284" s="214"/>
      <c r="CD284" s="214"/>
      <c r="CE284" s="214"/>
      <c r="CF284" s="214"/>
      <c r="CG284" s="214"/>
      <c r="CH284" s="214"/>
      <c r="CI284" s="214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4"/>
      <c r="CT284" s="214"/>
      <c r="CU284" s="214"/>
      <c r="CV284" s="214"/>
      <c r="CW284" s="214"/>
      <c r="CX284" s="214"/>
      <c r="CY284" s="214"/>
      <c r="CZ284" s="214"/>
      <c r="DA284" s="214"/>
      <c r="DB284" s="214"/>
      <c r="DC284" s="214"/>
      <c r="DD284" s="214"/>
      <c r="DE284" s="214"/>
      <c r="DF284" s="214"/>
      <c r="DG284" s="214"/>
      <c r="DH284" s="214"/>
      <c r="DI284" s="214"/>
      <c r="DJ284" s="214"/>
      <c r="DK284" s="214"/>
      <c r="DL284" s="214"/>
      <c r="DM284" s="214"/>
      <c r="DN284" s="214"/>
      <c r="DO284" s="214"/>
      <c r="DP284" s="214"/>
      <c r="DQ284" s="214"/>
      <c r="DR284" s="214"/>
      <c r="DS284" s="214"/>
      <c r="DT284" s="214"/>
      <c r="DU284" s="214"/>
      <c r="DV284" s="214"/>
      <c r="DW284" s="214"/>
      <c r="DX284" s="214"/>
      <c r="DY284" s="214"/>
      <c r="DZ284" s="214"/>
      <c r="EA284" s="214"/>
      <c r="EB284" s="214"/>
      <c r="EC284" s="214"/>
      <c r="ED284" s="214"/>
      <c r="EE284" s="214"/>
      <c r="EF284" s="214"/>
      <c r="EG284" s="214"/>
      <c r="EH284" s="214"/>
      <c r="EI284" s="214"/>
      <c r="EJ284" s="214"/>
      <c r="EK284" s="214"/>
      <c r="EL284" s="214"/>
      <c r="EM284" s="214"/>
      <c r="EN284" s="214"/>
      <c r="EO284" s="214"/>
      <c r="EP284" s="214"/>
      <c r="EQ284" s="214"/>
      <c r="ER284" s="214"/>
      <c r="ES284" s="214"/>
      <c r="ET284" s="214"/>
      <c r="EU284" s="214"/>
      <c r="EV284" s="214"/>
      <c r="EW284" s="214"/>
      <c r="EX284" s="214"/>
      <c r="EY284" s="214"/>
      <c r="EZ284" s="214"/>
      <c r="FA284" s="214"/>
      <c r="FB284" s="214"/>
      <c r="FC284" s="214"/>
      <c r="FD284" s="214"/>
      <c r="FE284" s="214"/>
      <c r="FF284" s="214"/>
      <c r="FG284" s="214"/>
      <c r="FH284" s="214"/>
      <c r="FI284" s="214"/>
      <c r="FJ284" s="214"/>
      <c r="FK284" s="214"/>
      <c r="FL284" s="214"/>
      <c r="FM284" s="214"/>
      <c r="FN284" s="214"/>
      <c r="FO284" s="214"/>
      <c r="FP284" s="214"/>
      <c r="FQ284" s="214"/>
      <c r="FR284" s="214"/>
      <c r="FS284" s="214"/>
      <c r="FT284" s="214"/>
      <c r="FU284" s="214"/>
      <c r="FV284" s="214"/>
      <c r="FW284" s="214"/>
      <c r="FX284" s="214"/>
    </row>
    <row r="285" spans="1:180" s="268" customFormat="1">
      <c r="A285" s="276"/>
      <c r="B285" s="276"/>
      <c r="C285" s="276"/>
      <c r="D285" s="276"/>
      <c r="E285" s="276"/>
      <c r="F285" s="276"/>
      <c r="G285" s="277"/>
      <c r="H285" s="278"/>
      <c r="I285" s="278"/>
      <c r="J285" s="276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214"/>
      <c r="AG285" s="214"/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  <c r="BM285" s="214"/>
      <c r="BN285" s="214"/>
      <c r="BO285" s="214"/>
      <c r="BP285" s="214"/>
      <c r="BQ285" s="214"/>
      <c r="BR285" s="214"/>
      <c r="BS285" s="214"/>
      <c r="BT285" s="214"/>
      <c r="BU285" s="214"/>
      <c r="BV285" s="214"/>
      <c r="BW285" s="214"/>
      <c r="BX285" s="214"/>
      <c r="BY285" s="214"/>
      <c r="BZ285" s="214"/>
      <c r="CA285" s="214"/>
      <c r="CB285" s="214"/>
      <c r="CC285" s="214"/>
      <c r="CD285" s="214"/>
      <c r="CE285" s="214"/>
      <c r="CF285" s="214"/>
      <c r="CG285" s="214"/>
      <c r="CH285" s="214"/>
      <c r="CI285" s="214"/>
      <c r="CJ285" s="214"/>
      <c r="CK285" s="214"/>
      <c r="CL285" s="214"/>
      <c r="CM285" s="214"/>
      <c r="CN285" s="214"/>
      <c r="CO285" s="214"/>
      <c r="CP285" s="214"/>
      <c r="CQ285" s="214"/>
      <c r="CR285" s="214"/>
      <c r="CS285" s="214"/>
      <c r="CT285" s="214"/>
      <c r="CU285" s="214"/>
      <c r="CV285" s="214"/>
      <c r="CW285" s="214"/>
      <c r="CX285" s="214"/>
      <c r="CY285" s="214"/>
      <c r="CZ285" s="214"/>
      <c r="DA285" s="214"/>
      <c r="DB285" s="214"/>
      <c r="DC285" s="214"/>
      <c r="DD285" s="214"/>
      <c r="DE285" s="214"/>
      <c r="DF285" s="214"/>
      <c r="DG285" s="214"/>
      <c r="DH285" s="214"/>
      <c r="DI285" s="214"/>
      <c r="DJ285" s="214"/>
      <c r="DK285" s="214"/>
      <c r="DL285" s="214"/>
      <c r="DM285" s="214"/>
      <c r="DN285" s="214"/>
      <c r="DO285" s="214"/>
      <c r="DP285" s="214"/>
      <c r="DQ285" s="214"/>
      <c r="DR285" s="214"/>
      <c r="DS285" s="214"/>
      <c r="DT285" s="214"/>
      <c r="DU285" s="214"/>
      <c r="DV285" s="214"/>
      <c r="DW285" s="214"/>
      <c r="DX285" s="214"/>
      <c r="DY285" s="214"/>
      <c r="DZ285" s="214"/>
      <c r="EA285" s="214"/>
      <c r="EB285" s="214"/>
      <c r="EC285" s="214"/>
      <c r="ED285" s="214"/>
      <c r="EE285" s="214"/>
      <c r="EF285" s="214"/>
      <c r="EG285" s="214"/>
      <c r="EH285" s="214"/>
      <c r="EI285" s="214"/>
      <c r="EJ285" s="214"/>
      <c r="EK285" s="214"/>
      <c r="EL285" s="214"/>
      <c r="EM285" s="214"/>
      <c r="EN285" s="214"/>
      <c r="EO285" s="214"/>
      <c r="EP285" s="214"/>
      <c r="EQ285" s="214"/>
      <c r="ER285" s="214"/>
      <c r="ES285" s="214"/>
      <c r="ET285" s="214"/>
      <c r="EU285" s="214"/>
      <c r="EV285" s="214"/>
      <c r="EW285" s="214"/>
      <c r="EX285" s="214"/>
      <c r="EY285" s="214"/>
      <c r="EZ285" s="214"/>
      <c r="FA285" s="214"/>
      <c r="FB285" s="214"/>
      <c r="FC285" s="214"/>
      <c r="FD285" s="214"/>
      <c r="FE285" s="214"/>
      <c r="FF285" s="214"/>
      <c r="FG285" s="214"/>
      <c r="FH285" s="214"/>
      <c r="FI285" s="214"/>
      <c r="FJ285" s="214"/>
      <c r="FK285" s="214"/>
      <c r="FL285" s="214"/>
      <c r="FM285" s="214"/>
      <c r="FN285" s="214"/>
      <c r="FO285" s="214"/>
      <c r="FP285" s="214"/>
      <c r="FQ285" s="214"/>
      <c r="FR285" s="214"/>
      <c r="FS285" s="214"/>
      <c r="FT285" s="214"/>
      <c r="FU285" s="214"/>
      <c r="FV285" s="214"/>
      <c r="FW285" s="214"/>
      <c r="FX285" s="214"/>
    </row>
    <row r="286" spans="1:180" s="268" customFormat="1">
      <c r="A286" s="276"/>
      <c r="B286" s="276"/>
      <c r="C286" s="276"/>
      <c r="D286" s="276"/>
      <c r="E286" s="276"/>
      <c r="F286" s="276"/>
      <c r="G286" s="277"/>
      <c r="H286" s="278"/>
      <c r="I286" s="278"/>
      <c r="J286" s="276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4"/>
      <c r="BN286" s="214"/>
      <c r="BO286" s="214"/>
      <c r="BP286" s="214"/>
      <c r="BQ286" s="214"/>
      <c r="BR286" s="214"/>
      <c r="BS286" s="214"/>
      <c r="BT286" s="214"/>
      <c r="BU286" s="214"/>
      <c r="BV286" s="214"/>
      <c r="BW286" s="214"/>
      <c r="BX286" s="214"/>
      <c r="BY286" s="214"/>
      <c r="BZ286" s="214"/>
      <c r="CA286" s="214"/>
      <c r="CB286" s="214"/>
      <c r="CC286" s="214"/>
      <c r="CD286" s="214"/>
      <c r="CE286" s="214"/>
      <c r="CF286" s="214"/>
      <c r="CG286" s="214"/>
      <c r="CH286" s="214"/>
      <c r="CI286" s="214"/>
      <c r="CJ286" s="214"/>
      <c r="CK286" s="214"/>
      <c r="CL286" s="214"/>
      <c r="CM286" s="214"/>
      <c r="CN286" s="214"/>
      <c r="CO286" s="214"/>
      <c r="CP286" s="214"/>
      <c r="CQ286" s="214"/>
      <c r="CR286" s="214"/>
      <c r="CS286" s="214"/>
      <c r="CT286" s="214"/>
      <c r="CU286" s="214"/>
      <c r="CV286" s="214"/>
      <c r="CW286" s="214"/>
      <c r="CX286" s="214"/>
      <c r="CY286" s="214"/>
      <c r="CZ286" s="214"/>
      <c r="DA286" s="214"/>
      <c r="DB286" s="214"/>
      <c r="DC286" s="214"/>
      <c r="DD286" s="214"/>
      <c r="DE286" s="214"/>
      <c r="DF286" s="214"/>
      <c r="DG286" s="214"/>
      <c r="DH286" s="214"/>
      <c r="DI286" s="214"/>
      <c r="DJ286" s="214"/>
      <c r="DK286" s="214"/>
      <c r="DL286" s="214"/>
      <c r="DM286" s="214"/>
      <c r="DN286" s="214"/>
      <c r="DO286" s="214"/>
      <c r="DP286" s="214"/>
      <c r="DQ286" s="214"/>
      <c r="DR286" s="214"/>
      <c r="DS286" s="214"/>
      <c r="DT286" s="214"/>
      <c r="DU286" s="214"/>
      <c r="DV286" s="214"/>
      <c r="DW286" s="214"/>
      <c r="DX286" s="214"/>
      <c r="DY286" s="214"/>
      <c r="DZ286" s="214"/>
      <c r="EA286" s="214"/>
      <c r="EB286" s="214"/>
      <c r="EC286" s="214"/>
      <c r="ED286" s="214"/>
      <c r="EE286" s="214"/>
      <c r="EF286" s="214"/>
      <c r="EG286" s="214"/>
      <c r="EH286" s="214"/>
      <c r="EI286" s="214"/>
      <c r="EJ286" s="214"/>
      <c r="EK286" s="214"/>
      <c r="EL286" s="214"/>
      <c r="EM286" s="214"/>
      <c r="EN286" s="214"/>
      <c r="EO286" s="214"/>
      <c r="EP286" s="214"/>
      <c r="EQ286" s="214"/>
      <c r="ER286" s="214"/>
      <c r="ES286" s="214"/>
      <c r="ET286" s="214"/>
      <c r="EU286" s="214"/>
      <c r="EV286" s="214"/>
      <c r="EW286" s="214"/>
      <c r="EX286" s="214"/>
      <c r="EY286" s="214"/>
      <c r="EZ286" s="214"/>
      <c r="FA286" s="214"/>
      <c r="FB286" s="214"/>
      <c r="FC286" s="214"/>
      <c r="FD286" s="214"/>
      <c r="FE286" s="214"/>
      <c r="FF286" s="214"/>
      <c r="FG286" s="214"/>
      <c r="FH286" s="214"/>
      <c r="FI286" s="214"/>
      <c r="FJ286" s="214"/>
      <c r="FK286" s="214"/>
      <c r="FL286" s="214"/>
      <c r="FM286" s="214"/>
      <c r="FN286" s="214"/>
      <c r="FO286" s="214"/>
      <c r="FP286" s="214"/>
      <c r="FQ286" s="214"/>
      <c r="FR286" s="214"/>
      <c r="FS286" s="214"/>
      <c r="FT286" s="214"/>
      <c r="FU286" s="214"/>
      <c r="FV286" s="214"/>
      <c r="FW286" s="214"/>
      <c r="FX286" s="214"/>
    </row>
    <row r="287" spans="1:180" s="268" customFormat="1">
      <c r="A287" s="276"/>
      <c r="B287" s="276"/>
      <c r="C287" s="276"/>
      <c r="D287" s="276"/>
      <c r="E287" s="276"/>
      <c r="F287" s="276"/>
      <c r="G287" s="277"/>
      <c r="H287" s="278"/>
      <c r="I287" s="278"/>
      <c r="J287" s="276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  <c r="BQ287" s="214"/>
      <c r="BR287" s="214"/>
      <c r="BS287" s="214"/>
      <c r="BT287" s="214"/>
      <c r="BU287" s="214"/>
      <c r="BV287" s="214"/>
      <c r="BW287" s="214"/>
      <c r="BX287" s="214"/>
      <c r="BY287" s="214"/>
      <c r="BZ287" s="214"/>
      <c r="CA287" s="214"/>
      <c r="CB287" s="214"/>
      <c r="CC287" s="214"/>
      <c r="CD287" s="214"/>
      <c r="CE287" s="214"/>
      <c r="CF287" s="214"/>
      <c r="CG287" s="214"/>
      <c r="CH287" s="214"/>
      <c r="CI287" s="214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4"/>
      <c r="CT287" s="214"/>
      <c r="CU287" s="214"/>
      <c r="CV287" s="214"/>
      <c r="CW287" s="214"/>
      <c r="CX287" s="214"/>
      <c r="CY287" s="214"/>
      <c r="CZ287" s="214"/>
      <c r="DA287" s="214"/>
      <c r="DB287" s="214"/>
      <c r="DC287" s="214"/>
      <c r="DD287" s="214"/>
      <c r="DE287" s="214"/>
      <c r="DF287" s="214"/>
      <c r="DG287" s="214"/>
      <c r="DH287" s="214"/>
      <c r="DI287" s="214"/>
      <c r="DJ287" s="214"/>
      <c r="DK287" s="214"/>
      <c r="DL287" s="214"/>
      <c r="DM287" s="214"/>
      <c r="DN287" s="214"/>
      <c r="DO287" s="214"/>
      <c r="DP287" s="214"/>
      <c r="DQ287" s="214"/>
      <c r="DR287" s="214"/>
      <c r="DS287" s="214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  <c r="ED287" s="214"/>
      <c r="EE287" s="214"/>
      <c r="EF287" s="214"/>
      <c r="EG287" s="214"/>
      <c r="EH287" s="214"/>
      <c r="EI287" s="214"/>
      <c r="EJ287" s="214"/>
      <c r="EK287" s="214"/>
      <c r="EL287" s="214"/>
      <c r="EM287" s="214"/>
      <c r="EN287" s="214"/>
      <c r="EO287" s="214"/>
      <c r="EP287" s="214"/>
      <c r="EQ287" s="214"/>
      <c r="ER287" s="214"/>
      <c r="ES287" s="214"/>
      <c r="ET287" s="214"/>
      <c r="EU287" s="214"/>
      <c r="EV287" s="214"/>
      <c r="EW287" s="214"/>
      <c r="EX287" s="214"/>
      <c r="EY287" s="214"/>
      <c r="EZ287" s="214"/>
      <c r="FA287" s="214"/>
      <c r="FB287" s="214"/>
      <c r="FC287" s="214"/>
      <c r="FD287" s="214"/>
      <c r="FE287" s="214"/>
      <c r="FF287" s="214"/>
      <c r="FG287" s="214"/>
      <c r="FH287" s="214"/>
      <c r="FI287" s="214"/>
      <c r="FJ287" s="214"/>
      <c r="FK287" s="214"/>
      <c r="FL287" s="214"/>
      <c r="FM287" s="214"/>
      <c r="FN287" s="214"/>
      <c r="FO287" s="214"/>
      <c r="FP287" s="214"/>
      <c r="FQ287" s="214"/>
      <c r="FR287" s="214"/>
      <c r="FS287" s="214"/>
      <c r="FT287" s="214"/>
      <c r="FU287" s="214"/>
      <c r="FV287" s="214"/>
      <c r="FW287" s="214"/>
      <c r="FX287" s="214"/>
    </row>
    <row r="288" spans="1:180" s="268" customFormat="1">
      <c r="A288" s="276"/>
      <c r="B288" s="276"/>
      <c r="C288" s="276"/>
      <c r="D288" s="276"/>
      <c r="E288" s="276"/>
      <c r="F288" s="276"/>
      <c r="G288" s="277"/>
      <c r="H288" s="278"/>
      <c r="I288" s="278"/>
      <c r="J288" s="276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  <c r="BQ288" s="214"/>
      <c r="BR288" s="214"/>
      <c r="BS288" s="214"/>
      <c r="BT288" s="214"/>
      <c r="BU288" s="214"/>
      <c r="BV288" s="214"/>
      <c r="BW288" s="214"/>
      <c r="BX288" s="214"/>
      <c r="BY288" s="214"/>
      <c r="BZ288" s="214"/>
      <c r="CA288" s="214"/>
      <c r="CB288" s="214"/>
      <c r="CC288" s="214"/>
      <c r="CD288" s="214"/>
      <c r="CE288" s="214"/>
      <c r="CF288" s="214"/>
      <c r="CG288" s="214"/>
      <c r="CH288" s="214"/>
      <c r="CI288" s="214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4"/>
      <c r="CT288" s="214"/>
      <c r="CU288" s="214"/>
      <c r="CV288" s="214"/>
      <c r="CW288" s="214"/>
      <c r="CX288" s="214"/>
      <c r="CY288" s="214"/>
      <c r="CZ288" s="214"/>
      <c r="DA288" s="214"/>
      <c r="DB288" s="214"/>
      <c r="DC288" s="214"/>
      <c r="DD288" s="214"/>
      <c r="DE288" s="214"/>
      <c r="DF288" s="214"/>
      <c r="DG288" s="214"/>
      <c r="DH288" s="214"/>
      <c r="DI288" s="214"/>
      <c r="DJ288" s="214"/>
      <c r="DK288" s="214"/>
      <c r="DL288" s="214"/>
      <c r="DM288" s="214"/>
      <c r="DN288" s="214"/>
      <c r="DO288" s="214"/>
      <c r="DP288" s="214"/>
      <c r="DQ288" s="214"/>
      <c r="DR288" s="214"/>
      <c r="DS288" s="214"/>
      <c r="DT288" s="214"/>
      <c r="DU288" s="214"/>
      <c r="DV288" s="214"/>
      <c r="DW288" s="214"/>
      <c r="DX288" s="214"/>
      <c r="DY288" s="214"/>
      <c r="DZ288" s="214"/>
      <c r="EA288" s="214"/>
      <c r="EB288" s="214"/>
      <c r="EC288" s="214"/>
      <c r="ED288" s="214"/>
      <c r="EE288" s="214"/>
      <c r="EF288" s="214"/>
      <c r="EG288" s="214"/>
      <c r="EH288" s="214"/>
      <c r="EI288" s="214"/>
      <c r="EJ288" s="214"/>
      <c r="EK288" s="214"/>
      <c r="EL288" s="214"/>
      <c r="EM288" s="214"/>
      <c r="EN288" s="214"/>
      <c r="EO288" s="214"/>
      <c r="EP288" s="214"/>
      <c r="EQ288" s="214"/>
      <c r="ER288" s="214"/>
      <c r="ES288" s="214"/>
      <c r="ET288" s="214"/>
      <c r="EU288" s="214"/>
      <c r="EV288" s="214"/>
      <c r="EW288" s="214"/>
      <c r="EX288" s="214"/>
      <c r="EY288" s="214"/>
      <c r="EZ288" s="214"/>
      <c r="FA288" s="214"/>
      <c r="FB288" s="214"/>
      <c r="FC288" s="214"/>
      <c r="FD288" s="214"/>
      <c r="FE288" s="214"/>
      <c r="FF288" s="214"/>
      <c r="FG288" s="214"/>
      <c r="FH288" s="214"/>
      <c r="FI288" s="214"/>
      <c r="FJ288" s="214"/>
      <c r="FK288" s="214"/>
      <c r="FL288" s="214"/>
      <c r="FM288" s="214"/>
      <c r="FN288" s="214"/>
      <c r="FO288" s="214"/>
      <c r="FP288" s="214"/>
      <c r="FQ288" s="214"/>
      <c r="FR288" s="214"/>
      <c r="FS288" s="214"/>
      <c r="FT288" s="214"/>
      <c r="FU288" s="214"/>
      <c r="FV288" s="214"/>
      <c r="FW288" s="214"/>
      <c r="FX288" s="214"/>
    </row>
    <row r="289" spans="1:180" s="268" customFormat="1">
      <c r="A289" s="276"/>
      <c r="B289" s="276"/>
      <c r="C289" s="276"/>
      <c r="D289" s="276"/>
      <c r="E289" s="276"/>
      <c r="F289" s="276"/>
      <c r="G289" s="277"/>
      <c r="H289" s="278"/>
      <c r="I289" s="278"/>
      <c r="J289" s="276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4"/>
      <c r="BN289" s="214"/>
      <c r="BO289" s="214"/>
      <c r="BP289" s="214"/>
      <c r="BQ289" s="214"/>
      <c r="BR289" s="214"/>
      <c r="BS289" s="214"/>
      <c r="BT289" s="214"/>
      <c r="BU289" s="214"/>
      <c r="BV289" s="214"/>
      <c r="BW289" s="214"/>
      <c r="BX289" s="214"/>
      <c r="BY289" s="214"/>
      <c r="BZ289" s="214"/>
      <c r="CA289" s="214"/>
      <c r="CB289" s="214"/>
      <c r="CC289" s="214"/>
      <c r="CD289" s="214"/>
      <c r="CE289" s="214"/>
      <c r="CF289" s="214"/>
      <c r="CG289" s="214"/>
      <c r="CH289" s="214"/>
      <c r="CI289" s="214"/>
      <c r="CJ289" s="214"/>
      <c r="CK289" s="214"/>
      <c r="CL289" s="214"/>
      <c r="CM289" s="214"/>
      <c r="CN289" s="214"/>
      <c r="CO289" s="214"/>
      <c r="CP289" s="214"/>
      <c r="CQ289" s="214"/>
      <c r="CR289" s="214"/>
      <c r="CS289" s="214"/>
      <c r="CT289" s="214"/>
      <c r="CU289" s="214"/>
      <c r="CV289" s="214"/>
      <c r="CW289" s="214"/>
      <c r="CX289" s="214"/>
      <c r="CY289" s="214"/>
      <c r="CZ289" s="214"/>
      <c r="DA289" s="214"/>
      <c r="DB289" s="214"/>
      <c r="DC289" s="214"/>
      <c r="DD289" s="214"/>
      <c r="DE289" s="214"/>
      <c r="DF289" s="214"/>
      <c r="DG289" s="214"/>
      <c r="DH289" s="214"/>
      <c r="DI289" s="214"/>
      <c r="DJ289" s="214"/>
      <c r="DK289" s="214"/>
      <c r="DL289" s="214"/>
      <c r="DM289" s="214"/>
      <c r="DN289" s="214"/>
      <c r="DO289" s="214"/>
      <c r="DP289" s="214"/>
      <c r="DQ289" s="214"/>
      <c r="DR289" s="214"/>
      <c r="DS289" s="214"/>
      <c r="DT289" s="214"/>
      <c r="DU289" s="214"/>
      <c r="DV289" s="214"/>
      <c r="DW289" s="214"/>
      <c r="DX289" s="214"/>
      <c r="DY289" s="214"/>
      <c r="DZ289" s="214"/>
      <c r="EA289" s="214"/>
      <c r="EB289" s="214"/>
      <c r="EC289" s="214"/>
      <c r="ED289" s="214"/>
      <c r="EE289" s="214"/>
      <c r="EF289" s="214"/>
      <c r="EG289" s="214"/>
      <c r="EH289" s="214"/>
      <c r="EI289" s="214"/>
      <c r="EJ289" s="214"/>
      <c r="EK289" s="214"/>
      <c r="EL289" s="214"/>
      <c r="EM289" s="214"/>
      <c r="EN289" s="214"/>
      <c r="EO289" s="214"/>
      <c r="EP289" s="214"/>
      <c r="EQ289" s="214"/>
      <c r="ER289" s="214"/>
      <c r="ES289" s="214"/>
      <c r="ET289" s="214"/>
      <c r="EU289" s="214"/>
      <c r="EV289" s="214"/>
      <c r="EW289" s="214"/>
      <c r="EX289" s="214"/>
      <c r="EY289" s="214"/>
      <c r="EZ289" s="214"/>
      <c r="FA289" s="214"/>
      <c r="FB289" s="214"/>
      <c r="FC289" s="214"/>
      <c r="FD289" s="214"/>
      <c r="FE289" s="214"/>
      <c r="FF289" s="214"/>
      <c r="FG289" s="214"/>
      <c r="FH289" s="214"/>
      <c r="FI289" s="214"/>
      <c r="FJ289" s="214"/>
      <c r="FK289" s="214"/>
      <c r="FL289" s="214"/>
      <c r="FM289" s="214"/>
      <c r="FN289" s="214"/>
      <c r="FO289" s="214"/>
      <c r="FP289" s="214"/>
      <c r="FQ289" s="214"/>
      <c r="FR289" s="214"/>
      <c r="FS289" s="214"/>
      <c r="FT289" s="214"/>
      <c r="FU289" s="214"/>
      <c r="FV289" s="214"/>
      <c r="FW289" s="214"/>
      <c r="FX289" s="214"/>
    </row>
    <row r="290" spans="1:180" s="268" customFormat="1">
      <c r="A290" s="276"/>
      <c r="B290" s="276"/>
      <c r="C290" s="276"/>
      <c r="D290" s="276"/>
      <c r="E290" s="276"/>
      <c r="F290" s="276"/>
      <c r="G290" s="277"/>
      <c r="H290" s="278"/>
      <c r="I290" s="278"/>
      <c r="J290" s="276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4"/>
      <c r="BN290" s="214"/>
      <c r="BO290" s="214"/>
      <c r="BP290" s="214"/>
      <c r="BQ290" s="214"/>
      <c r="BR290" s="214"/>
      <c r="BS290" s="214"/>
      <c r="BT290" s="214"/>
      <c r="BU290" s="214"/>
      <c r="BV290" s="214"/>
      <c r="BW290" s="214"/>
      <c r="BX290" s="214"/>
      <c r="BY290" s="214"/>
      <c r="BZ290" s="214"/>
      <c r="CA290" s="214"/>
      <c r="CB290" s="214"/>
      <c r="CC290" s="214"/>
      <c r="CD290" s="214"/>
      <c r="CE290" s="214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  <c r="CR290" s="214"/>
      <c r="CS290" s="214"/>
      <c r="CT290" s="214"/>
      <c r="CU290" s="214"/>
      <c r="CV290" s="214"/>
      <c r="CW290" s="214"/>
      <c r="CX290" s="214"/>
      <c r="CY290" s="214"/>
      <c r="CZ290" s="214"/>
      <c r="DA290" s="214"/>
      <c r="DB290" s="214"/>
      <c r="DC290" s="214"/>
      <c r="DD290" s="214"/>
      <c r="DE290" s="214"/>
      <c r="DF290" s="214"/>
      <c r="DG290" s="214"/>
      <c r="DH290" s="214"/>
      <c r="DI290" s="214"/>
      <c r="DJ290" s="214"/>
      <c r="DK290" s="214"/>
      <c r="DL290" s="214"/>
      <c r="DM290" s="214"/>
      <c r="DN290" s="214"/>
      <c r="DO290" s="214"/>
      <c r="DP290" s="214"/>
      <c r="DQ290" s="214"/>
      <c r="DR290" s="214"/>
      <c r="DS290" s="214"/>
      <c r="DT290" s="214"/>
      <c r="DU290" s="214"/>
      <c r="DV290" s="214"/>
      <c r="DW290" s="214"/>
      <c r="DX290" s="214"/>
      <c r="DY290" s="214"/>
      <c r="DZ290" s="214"/>
      <c r="EA290" s="214"/>
      <c r="EB290" s="214"/>
      <c r="EC290" s="214"/>
      <c r="ED290" s="214"/>
      <c r="EE290" s="214"/>
      <c r="EF290" s="214"/>
      <c r="EG290" s="214"/>
      <c r="EH290" s="214"/>
      <c r="EI290" s="214"/>
      <c r="EJ290" s="214"/>
      <c r="EK290" s="214"/>
      <c r="EL290" s="214"/>
      <c r="EM290" s="214"/>
      <c r="EN290" s="214"/>
      <c r="EO290" s="214"/>
      <c r="EP290" s="214"/>
      <c r="EQ290" s="214"/>
      <c r="ER290" s="214"/>
      <c r="ES290" s="214"/>
      <c r="ET290" s="214"/>
      <c r="EU290" s="214"/>
      <c r="EV290" s="214"/>
      <c r="EW290" s="214"/>
      <c r="EX290" s="214"/>
      <c r="EY290" s="214"/>
      <c r="EZ290" s="214"/>
      <c r="FA290" s="214"/>
      <c r="FB290" s="214"/>
      <c r="FC290" s="214"/>
      <c r="FD290" s="214"/>
      <c r="FE290" s="214"/>
      <c r="FF290" s="214"/>
      <c r="FG290" s="214"/>
      <c r="FH290" s="214"/>
      <c r="FI290" s="214"/>
      <c r="FJ290" s="214"/>
      <c r="FK290" s="214"/>
      <c r="FL290" s="214"/>
      <c r="FM290" s="214"/>
      <c r="FN290" s="214"/>
      <c r="FO290" s="214"/>
      <c r="FP290" s="214"/>
      <c r="FQ290" s="214"/>
      <c r="FR290" s="214"/>
      <c r="FS290" s="214"/>
      <c r="FT290" s="214"/>
      <c r="FU290" s="214"/>
      <c r="FV290" s="214"/>
      <c r="FW290" s="214"/>
      <c r="FX290" s="214"/>
    </row>
    <row r="291" spans="1:180" s="268" customFormat="1">
      <c r="A291" s="276"/>
      <c r="B291" s="276"/>
      <c r="C291" s="276"/>
      <c r="D291" s="276"/>
      <c r="E291" s="276"/>
      <c r="F291" s="276"/>
      <c r="G291" s="277"/>
      <c r="H291" s="278"/>
      <c r="I291" s="278"/>
      <c r="J291" s="276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14"/>
      <c r="Y291" s="214"/>
      <c r="Z291" s="214"/>
      <c r="AA291" s="214"/>
      <c r="AB291" s="214"/>
      <c r="AC291" s="214"/>
      <c r="AD291" s="214"/>
      <c r="AE291" s="214"/>
      <c r="AF291" s="214"/>
      <c r="AG291" s="214"/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  <c r="BI291" s="214"/>
      <c r="BJ291" s="214"/>
      <c r="BK291" s="214"/>
      <c r="BL291" s="214"/>
      <c r="BM291" s="214"/>
      <c r="BN291" s="214"/>
      <c r="BO291" s="214"/>
      <c r="BP291" s="214"/>
      <c r="BQ291" s="214"/>
      <c r="BR291" s="214"/>
      <c r="BS291" s="214"/>
      <c r="BT291" s="214"/>
      <c r="BU291" s="214"/>
      <c r="BV291" s="214"/>
      <c r="BW291" s="214"/>
      <c r="BX291" s="214"/>
      <c r="BY291" s="214"/>
      <c r="BZ291" s="214"/>
      <c r="CA291" s="214"/>
      <c r="CB291" s="214"/>
      <c r="CC291" s="214"/>
      <c r="CD291" s="214"/>
      <c r="CE291" s="214"/>
      <c r="CF291" s="214"/>
      <c r="CG291" s="214"/>
      <c r="CH291" s="214"/>
      <c r="CI291" s="214"/>
      <c r="CJ291" s="214"/>
      <c r="CK291" s="214"/>
      <c r="CL291" s="214"/>
      <c r="CM291" s="214"/>
      <c r="CN291" s="214"/>
      <c r="CO291" s="214"/>
      <c r="CP291" s="214"/>
      <c r="CQ291" s="214"/>
      <c r="CR291" s="214"/>
      <c r="CS291" s="214"/>
      <c r="CT291" s="214"/>
      <c r="CU291" s="214"/>
      <c r="CV291" s="214"/>
      <c r="CW291" s="214"/>
      <c r="CX291" s="214"/>
      <c r="CY291" s="214"/>
      <c r="CZ291" s="214"/>
      <c r="DA291" s="214"/>
      <c r="DB291" s="214"/>
      <c r="DC291" s="214"/>
      <c r="DD291" s="214"/>
      <c r="DE291" s="214"/>
      <c r="DF291" s="214"/>
      <c r="DG291" s="214"/>
      <c r="DH291" s="214"/>
      <c r="DI291" s="214"/>
      <c r="DJ291" s="214"/>
      <c r="DK291" s="214"/>
      <c r="DL291" s="214"/>
      <c r="DM291" s="214"/>
      <c r="DN291" s="214"/>
      <c r="DO291" s="214"/>
      <c r="DP291" s="214"/>
      <c r="DQ291" s="214"/>
      <c r="DR291" s="214"/>
      <c r="DS291" s="214"/>
      <c r="DT291" s="214"/>
      <c r="DU291" s="214"/>
      <c r="DV291" s="214"/>
      <c r="DW291" s="214"/>
      <c r="DX291" s="214"/>
      <c r="DY291" s="214"/>
      <c r="DZ291" s="214"/>
      <c r="EA291" s="214"/>
      <c r="EB291" s="214"/>
      <c r="EC291" s="214"/>
      <c r="ED291" s="214"/>
      <c r="EE291" s="214"/>
      <c r="EF291" s="214"/>
      <c r="EG291" s="214"/>
      <c r="EH291" s="214"/>
      <c r="EI291" s="214"/>
      <c r="EJ291" s="214"/>
      <c r="EK291" s="214"/>
      <c r="EL291" s="214"/>
      <c r="EM291" s="214"/>
      <c r="EN291" s="214"/>
      <c r="EO291" s="214"/>
      <c r="EP291" s="214"/>
      <c r="EQ291" s="214"/>
      <c r="ER291" s="214"/>
      <c r="ES291" s="214"/>
      <c r="ET291" s="214"/>
      <c r="EU291" s="214"/>
      <c r="EV291" s="214"/>
      <c r="EW291" s="214"/>
      <c r="EX291" s="214"/>
      <c r="EY291" s="214"/>
      <c r="EZ291" s="214"/>
      <c r="FA291" s="214"/>
      <c r="FB291" s="214"/>
      <c r="FC291" s="214"/>
      <c r="FD291" s="214"/>
      <c r="FE291" s="214"/>
      <c r="FF291" s="214"/>
      <c r="FG291" s="214"/>
      <c r="FH291" s="214"/>
      <c r="FI291" s="214"/>
      <c r="FJ291" s="214"/>
      <c r="FK291" s="214"/>
      <c r="FL291" s="214"/>
      <c r="FM291" s="214"/>
      <c r="FN291" s="214"/>
      <c r="FO291" s="214"/>
      <c r="FP291" s="214"/>
      <c r="FQ291" s="214"/>
      <c r="FR291" s="214"/>
      <c r="FS291" s="214"/>
      <c r="FT291" s="214"/>
      <c r="FU291" s="214"/>
      <c r="FV291" s="214"/>
      <c r="FW291" s="214"/>
      <c r="FX291" s="214"/>
    </row>
    <row r="292" spans="1:180" s="268" customFormat="1">
      <c r="A292" s="276"/>
      <c r="B292" s="276"/>
      <c r="C292" s="276"/>
      <c r="D292" s="276"/>
      <c r="E292" s="276"/>
      <c r="F292" s="276"/>
      <c r="G292" s="277"/>
      <c r="H292" s="278"/>
      <c r="I292" s="278"/>
      <c r="J292" s="276"/>
      <c r="K292" s="214"/>
      <c r="L292" s="214"/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14"/>
      <c r="Y292" s="214"/>
      <c r="Z292" s="214"/>
      <c r="AA292" s="214"/>
      <c r="AB292" s="214"/>
      <c r="AC292" s="214"/>
      <c r="AD292" s="214"/>
      <c r="AE292" s="214"/>
      <c r="AF292" s="214"/>
      <c r="AG292" s="214"/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  <c r="BI292" s="214"/>
      <c r="BJ292" s="214"/>
      <c r="BK292" s="214"/>
      <c r="BL292" s="214"/>
      <c r="BM292" s="214"/>
      <c r="BN292" s="214"/>
      <c r="BO292" s="214"/>
      <c r="BP292" s="214"/>
      <c r="BQ292" s="214"/>
      <c r="BR292" s="214"/>
      <c r="BS292" s="214"/>
      <c r="BT292" s="214"/>
      <c r="BU292" s="214"/>
      <c r="BV292" s="214"/>
      <c r="BW292" s="214"/>
      <c r="BX292" s="214"/>
      <c r="BY292" s="214"/>
      <c r="BZ292" s="214"/>
      <c r="CA292" s="214"/>
      <c r="CB292" s="214"/>
      <c r="CC292" s="214"/>
      <c r="CD292" s="214"/>
      <c r="CE292" s="214"/>
      <c r="CF292" s="214"/>
      <c r="CG292" s="214"/>
      <c r="CH292" s="214"/>
      <c r="CI292" s="214"/>
      <c r="CJ292" s="214"/>
      <c r="CK292" s="214"/>
      <c r="CL292" s="214"/>
      <c r="CM292" s="214"/>
      <c r="CN292" s="214"/>
      <c r="CO292" s="214"/>
      <c r="CP292" s="214"/>
      <c r="CQ292" s="214"/>
      <c r="CR292" s="214"/>
      <c r="CS292" s="214"/>
      <c r="CT292" s="214"/>
      <c r="CU292" s="214"/>
      <c r="CV292" s="214"/>
      <c r="CW292" s="214"/>
      <c r="CX292" s="214"/>
      <c r="CY292" s="214"/>
      <c r="CZ292" s="214"/>
      <c r="DA292" s="214"/>
      <c r="DB292" s="214"/>
      <c r="DC292" s="214"/>
      <c r="DD292" s="214"/>
      <c r="DE292" s="214"/>
      <c r="DF292" s="214"/>
      <c r="DG292" s="214"/>
      <c r="DH292" s="214"/>
      <c r="DI292" s="214"/>
      <c r="DJ292" s="214"/>
      <c r="DK292" s="214"/>
      <c r="DL292" s="214"/>
      <c r="DM292" s="214"/>
      <c r="DN292" s="214"/>
      <c r="DO292" s="214"/>
      <c r="DP292" s="214"/>
      <c r="DQ292" s="214"/>
      <c r="DR292" s="214"/>
      <c r="DS292" s="214"/>
      <c r="DT292" s="214"/>
      <c r="DU292" s="214"/>
      <c r="DV292" s="214"/>
      <c r="DW292" s="214"/>
      <c r="DX292" s="214"/>
      <c r="DY292" s="214"/>
      <c r="DZ292" s="214"/>
      <c r="EA292" s="214"/>
      <c r="EB292" s="214"/>
      <c r="EC292" s="214"/>
      <c r="ED292" s="214"/>
      <c r="EE292" s="214"/>
      <c r="EF292" s="214"/>
      <c r="EG292" s="214"/>
      <c r="EH292" s="214"/>
      <c r="EI292" s="214"/>
      <c r="EJ292" s="214"/>
      <c r="EK292" s="214"/>
      <c r="EL292" s="214"/>
      <c r="EM292" s="214"/>
      <c r="EN292" s="214"/>
      <c r="EO292" s="214"/>
      <c r="EP292" s="214"/>
      <c r="EQ292" s="214"/>
      <c r="ER292" s="214"/>
      <c r="ES292" s="214"/>
      <c r="ET292" s="214"/>
      <c r="EU292" s="214"/>
      <c r="EV292" s="214"/>
      <c r="EW292" s="214"/>
      <c r="EX292" s="214"/>
      <c r="EY292" s="214"/>
      <c r="EZ292" s="214"/>
      <c r="FA292" s="214"/>
      <c r="FB292" s="214"/>
      <c r="FC292" s="214"/>
      <c r="FD292" s="214"/>
      <c r="FE292" s="214"/>
      <c r="FF292" s="214"/>
      <c r="FG292" s="214"/>
      <c r="FH292" s="214"/>
      <c r="FI292" s="214"/>
      <c r="FJ292" s="214"/>
      <c r="FK292" s="214"/>
      <c r="FL292" s="214"/>
      <c r="FM292" s="214"/>
      <c r="FN292" s="214"/>
      <c r="FO292" s="214"/>
      <c r="FP292" s="214"/>
      <c r="FQ292" s="214"/>
      <c r="FR292" s="214"/>
      <c r="FS292" s="214"/>
      <c r="FT292" s="214"/>
      <c r="FU292" s="214"/>
      <c r="FV292" s="214"/>
      <c r="FW292" s="214"/>
      <c r="FX292" s="214"/>
    </row>
    <row r="293" spans="1:180" s="268" customFormat="1">
      <c r="A293" s="276"/>
      <c r="B293" s="276"/>
      <c r="C293" s="276"/>
      <c r="D293" s="276"/>
      <c r="E293" s="276"/>
      <c r="F293" s="276"/>
      <c r="G293" s="277"/>
      <c r="H293" s="278"/>
      <c r="I293" s="278"/>
      <c r="J293" s="276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214"/>
      <c r="AG293" s="214"/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  <c r="BI293" s="214"/>
      <c r="BJ293" s="214"/>
      <c r="BK293" s="214"/>
      <c r="BL293" s="214"/>
      <c r="BM293" s="214"/>
      <c r="BN293" s="214"/>
      <c r="BO293" s="214"/>
      <c r="BP293" s="214"/>
      <c r="BQ293" s="214"/>
      <c r="BR293" s="214"/>
      <c r="BS293" s="214"/>
      <c r="BT293" s="214"/>
      <c r="BU293" s="214"/>
      <c r="BV293" s="214"/>
      <c r="BW293" s="214"/>
      <c r="BX293" s="214"/>
      <c r="BY293" s="214"/>
      <c r="BZ293" s="214"/>
      <c r="CA293" s="214"/>
      <c r="CB293" s="214"/>
      <c r="CC293" s="214"/>
      <c r="CD293" s="214"/>
      <c r="CE293" s="214"/>
      <c r="CF293" s="214"/>
      <c r="CG293" s="214"/>
      <c r="CH293" s="214"/>
      <c r="CI293" s="214"/>
      <c r="CJ293" s="214"/>
      <c r="CK293" s="214"/>
      <c r="CL293" s="214"/>
      <c r="CM293" s="214"/>
      <c r="CN293" s="214"/>
      <c r="CO293" s="214"/>
      <c r="CP293" s="214"/>
      <c r="CQ293" s="214"/>
      <c r="CR293" s="214"/>
      <c r="CS293" s="214"/>
      <c r="CT293" s="214"/>
      <c r="CU293" s="214"/>
      <c r="CV293" s="214"/>
      <c r="CW293" s="214"/>
      <c r="CX293" s="214"/>
      <c r="CY293" s="214"/>
      <c r="CZ293" s="214"/>
      <c r="DA293" s="214"/>
      <c r="DB293" s="214"/>
      <c r="DC293" s="214"/>
      <c r="DD293" s="214"/>
      <c r="DE293" s="214"/>
      <c r="DF293" s="214"/>
      <c r="DG293" s="214"/>
      <c r="DH293" s="214"/>
      <c r="DI293" s="214"/>
      <c r="DJ293" s="214"/>
      <c r="DK293" s="214"/>
      <c r="DL293" s="214"/>
      <c r="DM293" s="214"/>
      <c r="DN293" s="214"/>
      <c r="DO293" s="214"/>
      <c r="DP293" s="214"/>
      <c r="DQ293" s="214"/>
      <c r="DR293" s="214"/>
      <c r="DS293" s="214"/>
      <c r="DT293" s="214"/>
      <c r="DU293" s="214"/>
      <c r="DV293" s="214"/>
      <c r="DW293" s="214"/>
      <c r="DX293" s="214"/>
      <c r="DY293" s="214"/>
      <c r="DZ293" s="214"/>
      <c r="EA293" s="214"/>
      <c r="EB293" s="214"/>
      <c r="EC293" s="214"/>
      <c r="ED293" s="214"/>
      <c r="EE293" s="214"/>
      <c r="EF293" s="214"/>
      <c r="EG293" s="214"/>
      <c r="EH293" s="214"/>
      <c r="EI293" s="214"/>
      <c r="EJ293" s="214"/>
      <c r="EK293" s="214"/>
      <c r="EL293" s="214"/>
      <c r="EM293" s="214"/>
      <c r="EN293" s="214"/>
      <c r="EO293" s="214"/>
      <c r="EP293" s="214"/>
      <c r="EQ293" s="214"/>
      <c r="ER293" s="214"/>
      <c r="ES293" s="214"/>
      <c r="ET293" s="214"/>
      <c r="EU293" s="214"/>
      <c r="EV293" s="214"/>
      <c r="EW293" s="214"/>
      <c r="EX293" s="214"/>
      <c r="EY293" s="214"/>
      <c r="EZ293" s="214"/>
      <c r="FA293" s="214"/>
      <c r="FB293" s="214"/>
      <c r="FC293" s="214"/>
      <c r="FD293" s="214"/>
      <c r="FE293" s="214"/>
      <c r="FF293" s="214"/>
      <c r="FG293" s="214"/>
      <c r="FH293" s="214"/>
      <c r="FI293" s="214"/>
      <c r="FJ293" s="214"/>
      <c r="FK293" s="214"/>
      <c r="FL293" s="214"/>
      <c r="FM293" s="214"/>
      <c r="FN293" s="214"/>
      <c r="FO293" s="214"/>
      <c r="FP293" s="214"/>
      <c r="FQ293" s="214"/>
      <c r="FR293" s="214"/>
      <c r="FS293" s="214"/>
      <c r="FT293" s="214"/>
      <c r="FU293" s="214"/>
      <c r="FV293" s="214"/>
      <c r="FW293" s="214"/>
      <c r="FX293" s="214"/>
    </row>
    <row r="294" spans="1:180" s="268" customFormat="1">
      <c r="A294" s="276"/>
      <c r="B294" s="276"/>
      <c r="C294" s="276"/>
      <c r="D294" s="276"/>
      <c r="E294" s="276"/>
      <c r="F294" s="276"/>
      <c r="G294" s="277"/>
      <c r="H294" s="278"/>
      <c r="I294" s="278"/>
      <c r="J294" s="276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  <c r="AB294" s="214"/>
      <c r="AC294" s="214"/>
      <c r="AD294" s="214"/>
      <c r="AE294" s="214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  <c r="BM294" s="214"/>
      <c r="BN294" s="214"/>
      <c r="BO294" s="214"/>
      <c r="BP294" s="214"/>
      <c r="BQ294" s="214"/>
      <c r="BR294" s="214"/>
      <c r="BS294" s="214"/>
      <c r="BT294" s="214"/>
      <c r="BU294" s="214"/>
      <c r="BV294" s="214"/>
      <c r="BW294" s="214"/>
      <c r="BX294" s="214"/>
      <c r="BY294" s="214"/>
      <c r="BZ294" s="214"/>
      <c r="CA294" s="214"/>
      <c r="CB294" s="214"/>
      <c r="CC294" s="214"/>
      <c r="CD294" s="214"/>
      <c r="CE294" s="214"/>
      <c r="CF294" s="214"/>
      <c r="CG294" s="214"/>
      <c r="CH294" s="214"/>
      <c r="CI294" s="214"/>
      <c r="CJ294" s="214"/>
      <c r="CK294" s="214"/>
      <c r="CL294" s="214"/>
      <c r="CM294" s="214"/>
      <c r="CN294" s="214"/>
      <c r="CO294" s="214"/>
      <c r="CP294" s="214"/>
      <c r="CQ294" s="214"/>
      <c r="CR294" s="214"/>
      <c r="CS294" s="214"/>
      <c r="CT294" s="214"/>
      <c r="CU294" s="214"/>
      <c r="CV294" s="214"/>
      <c r="CW294" s="214"/>
      <c r="CX294" s="214"/>
      <c r="CY294" s="214"/>
      <c r="CZ294" s="214"/>
      <c r="DA294" s="214"/>
      <c r="DB294" s="214"/>
      <c r="DC294" s="214"/>
      <c r="DD294" s="214"/>
      <c r="DE294" s="214"/>
      <c r="DF294" s="214"/>
      <c r="DG294" s="214"/>
      <c r="DH294" s="214"/>
      <c r="DI294" s="214"/>
      <c r="DJ294" s="214"/>
      <c r="DK294" s="214"/>
      <c r="DL294" s="214"/>
      <c r="DM294" s="214"/>
      <c r="DN294" s="214"/>
      <c r="DO294" s="214"/>
      <c r="DP294" s="214"/>
      <c r="DQ294" s="214"/>
      <c r="DR294" s="214"/>
      <c r="DS294" s="214"/>
      <c r="DT294" s="214"/>
      <c r="DU294" s="214"/>
      <c r="DV294" s="214"/>
      <c r="DW294" s="214"/>
      <c r="DX294" s="214"/>
      <c r="DY294" s="214"/>
      <c r="DZ294" s="214"/>
      <c r="EA294" s="214"/>
      <c r="EB294" s="214"/>
      <c r="EC294" s="214"/>
      <c r="ED294" s="214"/>
      <c r="EE294" s="214"/>
      <c r="EF294" s="214"/>
      <c r="EG294" s="214"/>
      <c r="EH294" s="214"/>
      <c r="EI294" s="214"/>
      <c r="EJ294" s="214"/>
      <c r="EK294" s="214"/>
      <c r="EL294" s="214"/>
      <c r="EM294" s="214"/>
      <c r="EN294" s="214"/>
      <c r="EO294" s="214"/>
      <c r="EP294" s="214"/>
      <c r="EQ294" s="214"/>
      <c r="ER294" s="214"/>
      <c r="ES294" s="214"/>
      <c r="ET294" s="214"/>
      <c r="EU294" s="214"/>
      <c r="EV294" s="214"/>
      <c r="EW294" s="214"/>
      <c r="EX294" s="214"/>
      <c r="EY294" s="214"/>
      <c r="EZ294" s="214"/>
      <c r="FA294" s="214"/>
      <c r="FB294" s="214"/>
      <c r="FC294" s="214"/>
      <c r="FD294" s="214"/>
      <c r="FE294" s="214"/>
      <c r="FF294" s="214"/>
      <c r="FG294" s="214"/>
      <c r="FH294" s="214"/>
      <c r="FI294" s="214"/>
      <c r="FJ294" s="214"/>
      <c r="FK294" s="214"/>
      <c r="FL294" s="214"/>
      <c r="FM294" s="214"/>
      <c r="FN294" s="214"/>
      <c r="FO294" s="214"/>
      <c r="FP294" s="214"/>
      <c r="FQ294" s="214"/>
      <c r="FR294" s="214"/>
      <c r="FS294" s="214"/>
      <c r="FT294" s="214"/>
      <c r="FU294" s="214"/>
      <c r="FV294" s="214"/>
      <c r="FW294" s="214"/>
      <c r="FX294" s="214"/>
    </row>
    <row r="295" spans="1:180" s="268" customFormat="1">
      <c r="A295" s="276"/>
      <c r="B295" s="276"/>
      <c r="C295" s="276"/>
      <c r="D295" s="276"/>
      <c r="E295" s="276"/>
      <c r="F295" s="276"/>
      <c r="G295" s="277"/>
      <c r="H295" s="278"/>
      <c r="I295" s="278"/>
      <c r="J295" s="276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  <c r="AA295" s="214"/>
      <c r="AB295" s="214"/>
      <c r="AC295" s="214"/>
      <c r="AD295" s="214"/>
      <c r="AE295" s="214"/>
      <c r="AF295" s="214"/>
      <c r="AG295" s="214"/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  <c r="BI295" s="214"/>
      <c r="BJ295" s="214"/>
      <c r="BK295" s="214"/>
      <c r="BL295" s="214"/>
      <c r="BM295" s="214"/>
      <c r="BN295" s="214"/>
      <c r="BO295" s="214"/>
      <c r="BP295" s="214"/>
      <c r="BQ295" s="214"/>
      <c r="BR295" s="214"/>
      <c r="BS295" s="214"/>
      <c r="BT295" s="214"/>
      <c r="BU295" s="214"/>
      <c r="BV295" s="214"/>
      <c r="BW295" s="214"/>
      <c r="BX295" s="214"/>
      <c r="BY295" s="214"/>
      <c r="BZ295" s="214"/>
      <c r="CA295" s="214"/>
      <c r="CB295" s="214"/>
      <c r="CC295" s="214"/>
      <c r="CD295" s="214"/>
      <c r="CE295" s="214"/>
      <c r="CF295" s="214"/>
      <c r="CG295" s="214"/>
      <c r="CH295" s="214"/>
      <c r="CI295" s="214"/>
      <c r="CJ295" s="214"/>
      <c r="CK295" s="214"/>
      <c r="CL295" s="214"/>
      <c r="CM295" s="214"/>
      <c r="CN295" s="214"/>
      <c r="CO295" s="214"/>
      <c r="CP295" s="214"/>
      <c r="CQ295" s="214"/>
      <c r="CR295" s="214"/>
      <c r="CS295" s="214"/>
      <c r="CT295" s="214"/>
      <c r="CU295" s="214"/>
      <c r="CV295" s="214"/>
      <c r="CW295" s="214"/>
      <c r="CX295" s="214"/>
      <c r="CY295" s="214"/>
      <c r="CZ295" s="214"/>
      <c r="DA295" s="214"/>
      <c r="DB295" s="214"/>
      <c r="DC295" s="214"/>
      <c r="DD295" s="214"/>
      <c r="DE295" s="214"/>
      <c r="DF295" s="214"/>
      <c r="DG295" s="214"/>
      <c r="DH295" s="214"/>
      <c r="DI295" s="214"/>
      <c r="DJ295" s="214"/>
      <c r="DK295" s="214"/>
      <c r="DL295" s="214"/>
      <c r="DM295" s="214"/>
      <c r="DN295" s="214"/>
      <c r="DO295" s="214"/>
      <c r="DP295" s="214"/>
      <c r="DQ295" s="214"/>
      <c r="DR295" s="214"/>
      <c r="DS295" s="214"/>
      <c r="DT295" s="214"/>
      <c r="DU295" s="214"/>
      <c r="DV295" s="214"/>
      <c r="DW295" s="214"/>
      <c r="DX295" s="214"/>
      <c r="DY295" s="214"/>
      <c r="DZ295" s="214"/>
      <c r="EA295" s="214"/>
      <c r="EB295" s="214"/>
      <c r="EC295" s="214"/>
      <c r="ED295" s="214"/>
      <c r="EE295" s="214"/>
      <c r="EF295" s="214"/>
      <c r="EG295" s="214"/>
      <c r="EH295" s="214"/>
      <c r="EI295" s="214"/>
      <c r="EJ295" s="214"/>
      <c r="EK295" s="214"/>
      <c r="EL295" s="214"/>
      <c r="EM295" s="214"/>
      <c r="EN295" s="214"/>
      <c r="EO295" s="214"/>
      <c r="EP295" s="214"/>
      <c r="EQ295" s="214"/>
      <c r="ER295" s="214"/>
      <c r="ES295" s="214"/>
      <c r="ET295" s="214"/>
      <c r="EU295" s="214"/>
      <c r="EV295" s="214"/>
      <c r="EW295" s="214"/>
      <c r="EX295" s="214"/>
      <c r="EY295" s="214"/>
      <c r="EZ295" s="214"/>
      <c r="FA295" s="214"/>
      <c r="FB295" s="214"/>
      <c r="FC295" s="214"/>
      <c r="FD295" s="214"/>
      <c r="FE295" s="214"/>
      <c r="FF295" s="214"/>
      <c r="FG295" s="214"/>
      <c r="FH295" s="214"/>
      <c r="FI295" s="214"/>
      <c r="FJ295" s="214"/>
      <c r="FK295" s="214"/>
      <c r="FL295" s="214"/>
      <c r="FM295" s="214"/>
      <c r="FN295" s="214"/>
      <c r="FO295" s="214"/>
      <c r="FP295" s="214"/>
      <c r="FQ295" s="214"/>
      <c r="FR295" s="214"/>
      <c r="FS295" s="214"/>
      <c r="FT295" s="214"/>
      <c r="FU295" s="214"/>
      <c r="FV295" s="214"/>
      <c r="FW295" s="214"/>
      <c r="FX295" s="214"/>
    </row>
    <row r="296" spans="1:180" s="268" customFormat="1">
      <c r="A296" s="276"/>
      <c r="B296" s="276"/>
      <c r="C296" s="276"/>
      <c r="D296" s="276"/>
      <c r="E296" s="276"/>
      <c r="F296" s="276"/>
      <c r="G296" s="277"/>
      <c r="H296" s="278"/>
      <c r="I296" s="278"/>
      <c r="J296" s="276"/>
      <c r="K296" s="214"/>
      <c r="L296" s="214"/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14"/>
      <c r="Y296" s="214"/>
      <c r="Z296" s="214"/>
      <c r="AA296" s="214"/>
      <c r="AB296" s="214"/>
      <c r="AC296" s="214"/>
      <c r="AD296" s="214"/>
      <c r="AE296" s="214"/>
      <c r="AF296" s="214"/>
      <c r="AG296" s="214"/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  <c r="BI296" s="214"/>
      <c r="BJ296" s="214"/>
      <c r="BK296" s="214"/>
      <c r="BL296" s="214"/>
      <c r="BM296" s="214"/>
      <c r="BN296" s="214"/>
      <c r="BO296" s="214"/>
      <c r="BP296" s="214"/>
      <c r="BQ296" s="214"/>
      <c r="BR296" s="214"/>
      <c r="BS296" s="214"/>
      <c r="BT296" s="214"/>
      <c r="BU296" s="214"/>
      <c r="BV296" s="214"/>
      <c r="BW296" s="214"/>
      <c r="BX296" s="214"/>
      <c r="BY296" s="214"/>
      <c r="BZ296" s="214"/>
      <c r="CA296" s="214"/>
      <c r="CB296" s="214"/>
      <c r="CC296" s="214"/>
      <c r="CD296" s="214"/>
      <c r="CE296" s="214"/>
      <c r="CF296" s="214"/>
      <c r="CG296" s="214"/>
      <c r="CH296" s="214"/>
      <c r="CI296" s="214"/>
      <c r="CJ296" s="214"/>
      <c r="CK296" s="214"/>
      <c r="CL296" s="214"/>
      <c r="CM296" s="214"/>
      <c r="CN296" s="214"/>
      <c r="CO296" s="214"/>
      <c r="CP296" s="214"/>
      <c r="CQ296" s="214"/>
      <c r="CR296" s="214"/>
      <c r="CS296" s="214"/>
      <c r="CT296" s="214"/>
      <c r="CU296" s="214"/>
      <c r="CV296" s="214"/>
      <c r="CW296" s="214"/>
      <c r="CX296" s="214"/>
      <c r="CY296" s="214"/>
      <c r="CZ296" s="214"/>
      <c r="DA296" s="214"/>
      <c r="DB296" s="214"/>
      <c r="DC296" s="214"/>
      <c r="DD296" s="214"/>
      <c r="DE296" s="214"/>
      <c r="DF296" s="214"/>
      <c r="DG296" s="214"/>
      <c r="DH296" s="214"/>
      <c r="DI296" s="214"/>
      <c r="DJ296" s="214"/>
      <c r="DK296" s="214"/>
      <c r="DL296" s="214"/>
      <c r="DM296" s="214"/>
      <c r="DN296" s="214"/>
      <c r="DO296" s="214"/>
      <c r="DP296" s="214"/>
      <c r="DQ296" s="214"/>
      <c r="DR296" s="214"/>
      <c r="DS296" s="214"/>
      <c r="DT296" s="214"/>
      <c r="DU296" s="214"/>
      <c r="DV296" s="214"/>
      <c r="DW296" s="214"/>
      <c r="DX296" s="214"/>
      <c r="DY296" s="214"/>
      <c r="DZ296" s="214"/>
      <c r="EA296" s="214"/>
      <c r="EB296" s="214"/>
      <c r="EC296" s="214"/>
      <c r="ED296" s="214"/>
      <c r="EE296" s="214"/>
      <c r="EF296" s="214"/>
      <c r="EG296" s="214"/>
      <c r="EH296" s="214"/>
      <c r="EI296" s="214"/>
      <c r="EJ296" s="214"/>
      <c r="EK296" s="214"/>
      <c r="EL296" s="214"/>
      <c r="EM296" s="214"/>
      <c r="EN296" s="214"/>
      <c r="EO296" s="214"/>
      <c r="EP296" s="214"/>
      <c r="EQ296" s="214"/>
      <c r="ER296" s="214"/>
      <c r="ES296" s="214"/>
      <c r="ET296" s="214"/>
      <c r="EU296" s="214"/>
      <c r="EV296" s="214"/>
      <c r="EW296" s="214"/>
      <c r="EX296" s="214"/>
      <c r="EY296" s="214"/>
      <c r="EZ296" s="214"/>
      <c r="FA296" s="214"/>
      <c r="FB296" s="214"/>
      <c r="FC296" s="214"/>
      <c r="FD296" s="214"/>
      <c r="FE296" s="214"/>
      <c r="FF296" s="214"/>
      <c r="FG296" s="214"/>
      <c r="FH296" s="214"/>
      <c r="FI296" s="214"/>
      <c r="FJ296" s="214"/>
      <c r="FK296" s="214"/>
      <c r="FL296" s="214"/>
      <c r="FM296" s="214"/>
      <c r="FN296" s="214"/>
      <c r="FO296" s="214"/>
      <c r="FP296" s="214"/>
      <c r="FQ296" s="214"/>
      <c r="FR296" s="214"/>
      <c r="FS296" s="214"/>
      <c r="FT296" s="214"/>
      <c r="FU296" s="214"/>
      <c r="FV296" s="214"/>
      <c r="FW296" s="214"/>
      <c r="FX296" s="214"/>
    </row>
    <row r="297" spans="1:180" s="268" customFormat="1">
      <c r="A297" s="276"/>
      <c r="B297" s="276"/>
      <c r="C297" s="276"/>
      <c r="D297" s="276"/>
      <c r="E297" s="276"/>
      <c r="F297" s="276"/>
      <c r="G297" s="277"/>
      <c r="H297" s="278"/>
      <c r="I297" s="278"/>
      <c r="J297" s="276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  <c r="BM297" s="214"/>
      <c r="BN297" s="214"/>
      <c r="BO297" s="214"/>
      <c r="BP297" s="214"/>
      <c r="BQ297" s="214"/>
      <c r="BR297" s="214"/>
      <c r="BS297" s="214"/>
      <c r="BT297" s="214"/>
      <c r="BU297" s="214"/>
      <c r="BV297" s="214"/>
      <c r="BW297" s="214"/>
      <c r="BX297" s="214"/>
      <c r="BY297" s="214"/>
      <c r="BZ297" s="214"/>
      <c r="CA297" s="214"/>
      <c r="CB297" s="214"/>
      <c r="CC297" s="214"/>
      <c r="CD297" s="214"/>
      <c r="CE297" s="214"/>
      <c r="CF297" s="214"/>
      <c r="CG297" s="214"/>
      <c r="CH297" s="214"/>
      <c r="CI297" s="214"/>
      <c r="CJ297" s="214"/>
      <c r="CK297" s="214"/>
      <c r="CL297" s="214"/>
      <c r="CM297" s="214"/>
      <c r="CN297" s="214"/>
      <c r="CO297" s="214"/>
      <c r="CP297" s="214"/>
      <c r="CQ297" s="214"/>
      <c r="CR297" s="214"/>
      <c r="CS297" s="214"/>
      <c r="CT297" s="214"/>
      <c r="CU297" s="214"/>
      <c r="CV297" s="214"/>
      <c r="CW297" s="214"/>
      <c r="CX297" s="214"/>
      <c r="CY297" s="214"/>
      <c r="CZ297" s="214"/>
      <c r="DA297" s="214"/>
      <c r="DB297" s="214"/>
      <c r="DC297" s="214"/>
      <c r="DD297" s="214"/>
      <c r="DE297" s="214"/>
      <c r="DF297" s="214"/>
      <c r="DG297" s="214"/>
      <c r="DH297" s="214"/>
      <c r="DI297" s="214"/>
      <c r="DJ297" s="214"/>
      <c r="DK297" s="214"/>
      <c r="DL297" s="214"/>
      <c r="DM297" s="214"/>
      <c r="DN297" s="214"/>
      <c r="DO297" s="214"/>
      <c r="DP297" s="214"/>
      <c r="DQ297" s="214"/>
      <c r="DR297" s="214"/>
      <c r="DS297" s="214"/>
      <c r="DT297" s="214"/>
      <c r="DU297" s="214"/>
      <c r="DV297" s="214"/>
      <c r="DW297" s="214"/>
      <c r="DX297" s="214"/>
      <c r="DY297" s="214"/>
      <c r="DZ297" s="214"/>
      <c r="EA297" s="214"/>
      <c r="EB297" s="214"/>
      <c r="EC297" s="214"/>
      <c r="ED297" s="214"/>
      <c r="EE297" s="214"/>
      <c r="EF297" s="214"/>
      <c r="EG297" s="214"/>
      <c r="EH297" s="214"/>
      <c r="EI297" s="214"/>
      <c r="EJ297" s="214"/>
      <c r="EK297" s="214"/>
      <c r="EL297" s="214"/>
      <c r="EM297" s="214"/>
      <c r="EN297" s="214"/>
      <c r="EO297" s="214"/>
      <c r="EP297" s="214"/>
      <c r="EQ297" s="214"/>
      <c r="ER297" s="214"/>
      <c r="ES297" s="214"/>
      <c r="ET297" s="214"/>
      <c r="EU297" s="214"/>
      <c r="EV297" s="214"/>
      <c r="EW297" s="214"/>
      <c r="EX297" s="214"/>
      <c r="EY297" s="214"/>
      <c r="EZ297" s="214"/>
      <c r="FA297" s="214"/>
      <c r="FB297" s="214"/>
      <c r="FC297" s="214"/>
      <c r="FD297" s="214"/>
      <c r="FE297" s="214"/>
      <c r="FF297" s="214"/>
      <c r="FG297" s="214"/>
      <c r="FH297" s="214"/>
      <c r="FI297" s="214"/>
      <c r="FJ297" s="214"/>
      <c r="FK297" s="214"/>
      <c r="FL297" s="214"/>
      <c r="FM297" s="214"/>
      <c r="FN297" s="214"/>
      <c r="FO297" s="214"/>
      <c r="FP297" s="214"/>
      <c r="FQ297" s="214"/>
      <c r="FR297" s="214"/>
      <c r="FS297" s="214"/>
      <c r="FT297" s="214"/>
      <c r="FU297" s="214"/>
      <c r="FV297" s="214"/>
      <c r="FW297" s="214"/>
      <c r="FX297" s="214"/>
    </row>
    <row r="298" spans="1:180" s="268" customFormat="1">
      <c r="A298" s="276"/>
      <c r="B298" s="276"/>
      <c r="C298" s="276"/>
      <c r="D298" s="276"/>
      <c r="E298" s="276"/>
      <c r="F298" s="276"/>
      <c r="G298" s="277"/>
      <c r="H298" s="278"/>
      <c r="I298" s="278"/>
      <c r="J298" s="276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  <c r="BI298" s="214"/>
      <c r="BJ298" s="214"/>
      <c r="BK298" s="214"/>
      <c r="BL298" s="214"/>
      <c r="BM298" s="214"/>
      <c r="BN298" s="214"/>
      <c r="BO298" s="214"/>
      <c r="BP298" s="214"/>
      <c r="BQ298" s="214"/>
      <c r="BR298" s="214"/>
      <c r="BS298" s="214"/>
      <c r="BT298" s="214"/>
      <c r="BU298" s="214"/>
      <c r="BV298" s="214"/>
      <c r="BW298" s="214"/>
      <c r="BX298" s="214"/>
      <c r="BY298" s="214"/>
      <c r="BZ298" s="214"/>
      <c r="CA298" s="214"/>
      <c r="CB298" s="214"/>
      <c r="CC298" s="214"/>
      <c r="CD298" s="214"/>
      <c r="CE298" s="214"/>
      <c r="CF298" s="214"/>
      <c r="CG298" s="214"/>
      <c r="CH298" s="214"/>
      <c r="CI298" s="214"/>
      <c r="CJ298" s="214"/>
      <c r="CK298" s="214"/>
      <c r="CL298" s="214"/>
      <c r="CM298" s="214"/>
      <c r="CN298" s="214"/>
      <c r="CO298" s="214"/>
      <c r="CP298" s="214"/>
      <c r="CQ298" s="214"/>
      <c r="CR298" s="214"/>
      <c r="CS298" s="214"/>
      <c r="CT298" s="214"/>
      <c r="CU298" s="214"/>
      <c r="CV298" s="214"/>
      <c r="CW298" s="214"/>
      <c r="CX298" s="214"/>
      <c r="CY298" s="214"/>
      <c r="CZ298" s="214"/>
      <c r="DA298" s="214"/>
      <c r="DB298" s="214"/>
      <c r="DC298" s="214"/>
      <c r="DD298" s="214"/>
      <c r="DE298" s="214"/>
      <c r="DF298" s="214"/>
      <c r="DG298" s="214"/>
      <c r="DH298" s="214"/>
      <c r="DI298" s="214"/>
      <c r="DJ298" s="214"/>
      <c r="DK298" s="214"/>
      <c r="DL298" s="214"/>
      <c r="DM298" s="214"/>
      <c r="DN298" s="214"/>
      <c r="DO298" s="214"/>
      <c r="DP298" s="214"/>
      <c r="DQ298" s="214"/>
      <c r="DR298" s="214"/>
      <c r="DS298" s="214"/>
      <c r="DT298" s="214"/>
      <c r="DU298" s="214"/>
      <c r="DV298" s="214"/>
      <c r="DW298" s="214"/>
      <c r="DX298" s="214"/>
      <c r="DY298" s="214"/>
      <c r="DZ298" s="214"/>
      <c r="EA298" s="214"/>
      <c r="EB298" s="214"/>
      <c r="EC298" s="214"/>
      <c r="ED298" s="214"/>
      <c r="EE298" s="214"/>
      <c r="EF298" s="214"/>
      <c r="EG298" s="214"/>
      <c r="EH298" s="214"/>
      <c r="EI298" s="214"/>
      <c r="EJ298" s="214"/>
      <c r="EK298" s="214"/>
      <c r="EL298" s="214"/>
      <c r="EM298" s="214"/>
      <c r="EN298" s="214"/>
      <c r="EO298" s="214"/>
      <c r="EP298" s="214"/>
      <c r="EQ298" s="214"/>
      <c r="ER298" s="214"/>
      <c r="ES298" s="214"/>
      <c r="ET298" s="214"/>
      <c r="EU298" s="214"/>
      <c r="EV298" s="214"/>
      <c r="EW298" s="214"/>
      <c r="EX298" s="214"/>
      <c r="EY298" s="214"/>
      <c r="EZ298" s="214"/>
      <c r="FA298" s="214"/>
      <c r="FB298" s="214"/>
      <c r="FC298" s="214"/>
      <c r="FD298" s="214"/>
      <c r="FE298" s="214"/>
      <c r="FF298" s="214"/>
      <c r="FG298" s="214"/>
      <c r="FH298" s="214"/>
      <c r="FI298" s="214"/>
      <c r="FJ298" s="214"/>
      <c r="FK298" s="214"/>
      <c r="FL298" s="214"/>
      <c r="FM298" s="214"/>
      <c r="FN298" s="214"/>
      <c r="FO298" s="214"/>
      <c r="FP298" s="214"/>
      <c r="FQ298" s="214"/>
      <c r="FR298" s="214"/>
      <c r="FS298" s="214"/>
      <c r="FT298" s="214"/>
      <c r="FU298" s="214"/>
      <c r="FV298" s="214"/>
      <c r="FW298" s="214"/>
      <c r="FX298" s="214"/>
    </row>
    <row r="299" spans="1:180" s="268" customFormat="1">
      <c r="A299" s="276"/>
      <c r="B299" s="276"/>
      <c r="C299" s="276"/>
      <c r="D299" s="276"/>
      <c r="E299" s="276"/>
      <c r="F299" s="276"/>
      <c r="G299" s="277"/>
      <c r="H299" s="278"/>
      <c r="I299" s="278"/>
      <c r="J299" s="276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  <c r="BQ299" s="214"/>
      <c r="BR299" s="214"/>
      <c r="BS299" s="214"/>
      <c r="BT299" s="214"/>
      <c r="BU299" s="214"/>
      <c r="BV299" s="214"/>
      <c r="BW299" s="214"/>
      <c r="BX299" s="214"/>
      <c r="BY299" s="214"/>
      <c r="BZ299" s="214"/>
      <c r="CA299" s="214"/>
      <c r="CB299" s="214"/>
      <c r="CC299" s="214"/>
      <c r="CD299" s="214"/>
      <c r="CE299" s="214"/>
      <c r="CF299" s="214"/>
      <c r="CG299" s="214"/>
      <c r="CH299" s="214"/>
      <c r="CI299" s="214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4"/>
      <c r="CT299" s="214"/>
      <c r="CU299" s="214"/>
      <c r="CV299" s="214"/>
      <c r="CW299" s="214"/>
      <c r="CX299" s="214"/>
      <c r="CY299" s="214"/>
      <c r="CZ299" s="214"/>
      <c r="DA299" s="214"/>
      <c r="DB299" s="214"/>
      <c r="DC299" s="214"/>
      <c r="DD299" s="214"/>
      <c r="DE299" s="214"/>
      <c r="DF299" s="214"/>
      <c r="DG299" s="214"/>
      <c r="DH299" s="214"/>
      <c r="DI299" s="214"/>
      <c r="DJ299" s="214"/>
      <c r="DK299" s="214"/>
      <c r="DL299" s="214"/>
      <c r="DM299" s="214"/>
      <c r="DN299" s="214"/>
      <c r="DO299" s="214"/>
      <c r="DP299" s="214"/>
      <c r="DQ299" s="214"/>
      <c r="DR299" s="214"/>
      <c r="DS299" s="214"/>
      <c r="DT299" s="214"/>
      <c r="DU299" s="214"/>
      <c r="DV299" s="214"/>
      <c r="DW299" s="214"/>
      <c r="DX299" s="214"/>
      <c r="DY299" s="214"/>
      <c r="DZ299" s="214"/>
      <c r="EA299" s="214"/>
      <c r="EB299" s="214"/>
      <c r="EC299" s="214"/>
      <c r="ED299" s="214"/>
      <c r="EE299" s="214"/>
      <c r="EF299" s="214"/>
      <c r="EG299" s="214"/>
      <c r="EH299" s="214"/>
      <c r="EI299" s="214"/>
      <c r="EJ299" s="214"/>
      <c r="EK299" s="214"/>
      <c r="EL299" s="214"/>
      <c r="EM299" s="214"/>
      <c r="EN299" s="214"/>
      <c r="EO299" s="214"/>
      <c r="EP299" s="214"/>
      <c r="EQ299" s="214"/>
      <c r="ER299" s="214"/>
      <c r="ES299" s="214"/>
      <c r="ET299" s="214"/>
      <c r="EU299" s="214"/>
      <c r="EV299" s="214"/>
      <c r="EW299" s="214"/>
      <c r="EX299" s="214"/>
      <c r="EY299" s="214"/>
      <c r="EZ299" s="214"/>
      <c r="FA299" s="214"/>
      <c r="FB299" s="214"/>
      <c r="FC299" s="214"/>
      <c r="FD299" s="214"/>
      <c r="FE299" s="214"/>
      <c r="FF299" s="214"/>
      <c r="FG299" s="214"/>
      <c r="FH299" s="214"/>
      <c r="FI299" s="214"/>
      <c r="FJ299" s="214"/>
      <c r="FK299" s="214"/>
      <c r="FL299" s="214"/>
      <c r="FM299" s="214"/>
      <c r="FN299" s="214"/>
      <c r="FO299" s="214"/>
      <c r="FP299" s="214"/>
      <c r="FQ299" s="214"/>
      <c r="FR299" s="214"/>
      <c r="FS299" s="214"/>
      <c r="FT299" s="214"/>
      <c r="FU299" s="214"/>
      <c r="FV299" s="214"/>
      <c r="FW299" s="214"/>
      <c r="FX299" s="214"/>
    </row>
    <row r="300" spans="1:180" s="268" customFormat="1">
      <c r="A300" s="276"/>
      <c r="B300" s="276"/>
      <c r="C300" s="276"/>
      <c r="D300" s="276"/>
      <c r="E300" s="276"/>
      <c r="F300" s="276"/>
      <c r="G300" s="277"/>
      <c r="H300" s="278"/>
      <c r="I300" s="278"/>
      <c r="J300" s="276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4"/>
      <c r="BN300" s="214"/>
      <c r="BO300" s="214"/>
      <c r="BP300" s="214"/>
      <c r="BQ300" s="214"/>
      <c r="BR300" s="214"/>
      <c r="BS300" s="214"/>
      <c r="BT300" s="214"/>
      <c r="BU300" s="214"/>
      <c r="BV300" s="214"/>
      <c r="BW300" s="214"/>
      <c r="BX300" s="214"/>
      <c r="BY300" s="214"/>
      <c r="BZ300" s="214"/>
      <c r="CA300" s="214"/>
      <c r="CB300" s="214"/>
      <c r="CC300" s="214"/>
      <c r="CD300" s="214"/>
      <c r="CE300" s="214"/>
      <c r="CF300" s="214"/>
      <c r="CG300" s="214"/>
      <c r="CH300" s="214"/>
      <c r="CI300" s="214"/>
      <c r="CJ300" s="214"/>
      <c r="CK300" s="214"/>
      <c r="CL300" s="214"/>
      <c r="CM300" s="214"/>
      <c r="CN300" s="214"/>
      <c r="CO300" s="214"/>
      <c r="CP300" s="214"/>
      <c r="CQ300" s="214"/>
      <c r="CR300" s="214"/>
      <c r="CS300" s="214"/>
      <c r="CT300" s="214"/>
      <c r="CU300" s="214"/>
      <c r="CV300" s="214"/>
      <c r="CW300" s="214"/>
      <c r="CX300" s="214"/>
      <c r="CY300" s="214"/>
      <c r="CZ300" s="214"/>
      <c r="DA300" s="214"/>
      <c r="DB300" s="214"/>
      <c r="DC300" s="214"/>
      <c r="DD300" s="214"/>
      <c r="DE300" s="214"/>
      <c r="DF300" s="214"/>
      <c r="DG300" s="214"/>
      <c r="DH300" s="214"/>
      <c r="DI300" s="214"/>
      <c r="DJ300" s="214"/>
      <c r="DK300" s="214"/>
      <c r="DL300" s="214"/>
      <c r="DM300" s="214"/>
      <c r="DN300" s="214"/>
      <c r="DO300" s="214"/>
      <c r="DP300" s="214"/>
      <c r="DQ300" s="214"/>
      <c r="DR300" s="214"/>
      <c r="DS300" s="214"/>
      <c r="DT300" s="214"/>
      <c r="DU300" s="214"/>
      <c r="DV300" s="214"/>
      <c r="DW300" s="214"/>
      <c r="DX300" s="214"/>
      <c r="DY300" s="214"/>
      <c r="DZ300" s="214"/>
      <c r="EA300" s="214"/>
      <c r="EB300" s="214"/>
      <c r="EC300" s="214"/>
      <c r="ED300" s="214"/>
      <c r="EE300" s="214"/>
      <c r="EF300" s="214"/>
      <c r="EG300" s="214"/>
      <c r="EH300" s="214"/>
      <c r="EI300" s="214"/>
      <c r="EJ300" s="214"/>
      <c r="EK300" s="214"/>
      <c r="EL300" s="214"/>
      <c r="EM300" s="214"/>
      <c r="EN300" s="214"/>
      <c r="EO300" s="214"/>
      <c r="EP300" s="214"/>
      <c r="EQ300" s="214"/>
      <c r="ER300" s="214"/>
      <c r="ES300" s="214"/>
      <c r="ET300" s="214"/>
      <c r="EU300" s="214"/>
      <c r="EV300" s="214"/>
      <c r="EW300" s="214"/>
      <c r="EX300" s="214"/>
      <c r="EY300" s="214"/>
      <c r="EZ300" s="214"/>
      <c r="FA300" s="214"/>
      <c r="FB300" s="214"/>
      <c r="FC300" s="214"/>
      <c r="FD300" s="214"/>
      <c r="FE300" s="214"/>
      <c r="FF300" s="214"/>
      <c r="FG300" s="214"/>
      <c r="FH300" s="214"/>
      <c r="FI300" s="214"/>
      <c r="FJ300" s="214"/>
      <c r="FK300" s="214"/>
      <c r="FL300" s="214"/>
      <c r="FM300" s="214"/>
      <c r="FN300" s="214"/>
      <c r="FO300" s="214"/>
      <c r="FP300" s="214"/>
      <c r="FQ300" s="214"/>
      <c r="FR300" s="214"/>
      <c r="FS300" s="214"/>
      <c r="FT300" s="214"/>
      <c r="FU300" s="214"/>
      <c r="FV300" s="214"/>
      <c r="FW300" s="214"/>
      <c r="FX300" s="214"/>
    </row>
    <row r="301" spans="1:180" s="268" customFormat="1">
      <c r="A301" s="276"/>
      <c r="B301" s="276"/>
      <c r="C301" s="276"/>
      <c r="D301" s="276"/>
      <c r="E301" s="276"/>
      <c r="F301" s="276"/>
      <c r="G301" s="277"/>
      <c r="H301" s="278"/>
      <c r="I301" s="278"/>
      <c r="J301" s="276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  <c r="BI301" s="214"/>
      <c r="BJ301" s="214"/>
      <c r="BK301" s="214"/>
      <c r="BL301" s="214"/>
      <c r="BM301" s="214"/>
      <c r="BN301" s="214"/>
      <c r="BO301" s="214"/>
      <c r="BP301" s="214"/>
      <c r="BQ301" s="214"/>
      <c r="BR301" s="214"/>
      <c r="BS301" s="214"/>
      <c r="BT301" s="214"/>
      <c r="BU301" s="214"/>
      <c r="BV301" s="214"/>
      <c r="BW301" s="214"/>
      <c r="BX301" s="214"/>
      <c r="BY301" s="214"/>
      <c r="BZ301" s="214"/>
      <c r="CA301" s="214"/>
      <c r="CB301" s="214"/>
      <c r="CC301" s="214"/>
      <c r="CD301" s="214"/>
      <c r="CE301" s="214"/>
      <c r="CF301" s="214"/>
      <c r="CG301" s="214"/>
      <c r="CH301" s="214"/>
      <c r="CI301" s="214"/>
      <c r="CJ301" s="214"/>
      <c r="CK301" s="214"/>
      <c r="CL301" s="214"/>
      <c r="CM301" s="214"/>
      <c r="CN301" s="214"/>
      <c r="CO301" s="214"/>
      <c r="CP301" s="214"/>
      <c r="CQ301" s="214"/>
      <c r="CR301" s="214"/>
      <c r="CS301" s="214"/>
      <c r="CT301" s="214"/>
      <c r="CU301" s="214"/>
      <c r="CV301" s="214"/>
      <c r="CW301" s="214"/>
      <c r="CX301" s="214"/>
      <c r="CY301" s="214"/>
      <c r="CZ301" s="214"/>
      <c r="DA301" s="214"/>
      <c r="DB301" s="214"/>
      <c r="DC301" s="214"/>
      <c r="DD301" s="214"/>
      <c r="DE301" s="214"/>
      <c r="DF301" s="214"/>
      <c r="DG301" s="214"/>
      <c r="DH301" s="214"/>
      <c r="DI301" s="214"/>
      <c r="DJ301" s="214"/>
      <c r="DK301" s="214"/>
      <c r="DL301" s="214"/>
      <c r="DM301" s="214"/>
      <c r="DN301" s="214"/>
      <c r="DO301" s="214"/>
      <c r="DP301" s="214"/>
      <c r="DQ301" s="214"/>
      <c r="DR301" s="214"/>
      <c r="DS301" s="214"/>
      <c r="DT301" s="214"/>
      <c r="DU301" s="214"/>
      <c r="DV301" s="214"/>
      <c r="DW301" s="214"/>
      <c r="DX301" s="214"/>
      <c r="DY301" s="214"/>
      <c r="DZ301" s="214"/>
      <c r="EA301" s="214"/>
      <c r="EB301" s="214"/>
      <c r="EC301" s="214"/>
      <c r="ED301" s="214"/>
      <c r="EE301" s="214"/>
      <c r="EF301" s="214"/>
      <c r="EG301" s="214"/>
      <c r="EH301" s="214"/>
      <c r="EI301" s="214"/>
      <c r="EJ301" s="214"/>
      <c r="EK301" s="214"/>
      <c r="EL301" s="214"/>
      <c r="EM301" s="214"/>
      <c r="EN301" s="214"/>
      <c r="EO301" s="214"/>
      <c r="EP301" s="214"/>
      <c r="EQ301" s="214"/>
      <c r="ER301" s="214"/>
      <c r="ES301" s="214"/>
      <c r="ET301" s="214"/>
      <c r="EU301" s="214"/>
      <c r="EV301" s="214"/>
      <c r="EW301" s="214"/>
      <c r="EX301" s="214"/>
      <c r="EY301" s="214"/>
      <c r="EZ301" s="214"/>
      <c r="FA301" s="214"/>
      <c r="FB301" s="214"/>
      <c r="FC301" s="214"/>
      <c r="FD301" s="214"/>
      <c r="FE301" s="214"/>
      <c r="FF301" s="214"/>
      <c r="FG301" s="214"/>
      <c r="FH301" s="214"/>
      <c r="FI301" s="214"/>
      <c r="FJ301" s="214"/>
      <c r="FK301" s="214"/>
      <c r="FL301" s="214"/>
      <c r="FM301" s="214"/>
      <c r="FN301" s="214"/>
      <c r="FO301" s="214"/>
      <c r="FP301" s="214"/>
      <c r="FQ301" s="214"/>
      <c r="FR301" s="214"/>
      <c r="FS301" s="214"/>
      <c r="FT301" s="214"/>
      <c r="FU301" s="214"/>
      <c r="FV301" s="214"/>
      <c r="FW301" s="214"/>
      <c r="FX301" s="214"/>
    </row>
    <row r="302" spans="1:180" s="268" customFormat="1">
      <c r="A302" s="276"/>
      <c r="B302" s="276"/>
      <c r="C302" s="276"/>
      <c r="D302" s="276"/>
      <c r="E302" s="276"/>
      <c r="F302" s="276"/>
      <c r="G302" s="277"/>
      <c r="H302" s="278"/>
      <c r="I302" s="278"/>
      <c r="J302" s="276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  <c r="BM302" s="214"/>
      <c r="BN302" s="214"/>
      <c r="BO302" s="214"/>
      <c r="BP302" s="214"/>
      <c r="BQ302" s="214"/>
      <c r="BR302" s="214"/>
      <c r="BS302" s="214"/>
      <c r="BT302" s="214"/>
      <c r="BU302" s="214"/>
      <c r="BV302" s="214"/>
      <c r="BW302" s="214"/>
      <c r="BX302" s="214"/>
      <c r="BY302" s="214"/>
      <c r="BZ302" s="214"/>
      <c r="CA302" s="214"/>
      <c r="CB302" s="214"/>
      <c r="CC302" s="214"/>
      <c r="CD302" s="214"/>
      <c r="CE302" s="214"/>
      <c r="CF302" s="214"/>
      <c r="CG302" s="214"/>
      <c r="CH302" s="214"/>
      <c r="CI302" s="214"/>
      <c r="CJ302" s="214"/>
      <c r="CK302" s="214"/>
      <c r="CL302" s="214"/>
      <c r="CM302" s="214"/>
      <c r="CN302" s="214"/>
      <c r="CO302" s="214"/>
      <c r="CP302" s="214"/>
      <c r="CQ302" s="214"/>
      <c r="CR302" s="214"/>
      <c r="CS302" s="214"/>
      <c r="CT302" s="214"/>
      <c r="CU302" s="214"/>
      <c r="CV302" s="214"/>
      <c r="CW302" s="214"/>
      <c r="CX302" s="214"/>
      <c r="CY302" s="214"/>
      <c r="CZ302" s="214"/>
      <c r="DA302" s="214"/>
      <c r="DB302" s="214"/>
      <c r="DC302" s="214"/>
      <c r="DD302" s="214"/>
      <c r="DE302" s="214"/>
      <c r="DF302" s="214"/>
      <c r="DG302" s="214"/>
      <c r="DH302" s="214"/>
      <c r="DI302" s="214"/>
      <c r="DJ302" s="214"/>
      <c r="DK302" s="214"/>
      <c r="DL302" s="214"/>
      <c r="DM302" s="214"/>
      <c r="DN302" s="214"/>
      <c r="DO302" s="214"/>
      <c r="DP302" s="214"/>
      <c r="DQ302" s="214"/>
      <c r="DR302" s="214"/>
      <c r="DS302" s="214"/>
      <c r="DT302" s="214"/>
      <c r="DU302" s="214"/>
      <c r="DV302" s="214"/>
      <c r="DW302" s="214"/>
      <c r="DX302" s="214"/>
      <c r="DY302" s="214"/>
      <c r="DZ302" s="214"/>
      <c r="EA302" s="214"/>
      <c r="EB302" s="214"/>
      <c r="EC302" s="214"/>
      <c r="ED302" s="214"/>
      <c r="EE302" s="214"/>
      <c r="EF302" s="214"/>
      <c r="EG302" s="214"/>
      <c r="EH302" s="214"/>
      <c r="EI302" s="214"/>
      <c r="EJ302" s="214"/>
      <c r="EK302" s="214"/>
      <c r="EL302" s="214"/>
      <c r="EM302" s="214"/>
      <c r="EN302" s="214"/>
      <c r="EO302" s="214"/>
      <c r="EP302" s="214"/>
      <c r="EQ302" s="214"/>
      <c r="ER302" s="214"/>
      <c r="ES302" s="214"/>
      <c r="ET302" s="214"/>
      <c r="EU302" s="214"/>
      <c r="EV302" s="214"/>
      <c r="EW302" s="214"/>
      <c r="EX302" s="214"/>
      <c r="EY302" s="214"/>
      <c r="EZ302" s="214"/>
      <c r="FA302" s="214"/>
      <c r="FB302" s="214"/>
      <c r="FC302" s="214"/>
      <c r="FD302" s="214"/>
      <c r="FE302" s="214"/>
      <c r="FF302" s="214"/>
      <c r="FG302" s="214"/>
      <c r="FH302" s="214"/>
      <c r="FI302" s="214"/>
      <c r="FJ302" s="214"/>
      <c r="FK302" s="214"/>
      <c r="FL302" s="214"/>
      <c r="FM302" s="214"/>
      <c r="FN302" s="214"/>
      <c r="FO302" s="214"/>
      <c r="FP302" s="214"/>
      <c r="FQ302" s="214"/>
      <c r="FR302" s="214"/>
      <c r="FS302" s="214"/>
      <c r="FT302" s="214"/>
      <c r="FU302" s="214"/>
      <c r="FV302" s="214"/>
      <c r="FW302" s="214"/>
      <c r="FX302" s="214"/>
    </row>
    <row r="303" spans="1:180" s="268" customFormat="1">
      <c r="A303" s="276"/>
      <c r="B303" s="276"/>
      <c r="C303" s="276"/>
      <c r="D303" s="276"/>
      <c r="E303" s="276"/>
      <c r="F303" s="276"/>
      <c r="G303" s="277"/>
      <c r="H303" s="278"/>
      <c r="I303" s="278"/>
      <c r="J303" s="276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  <c r="BM303" s="214"/>
      <c r="BN303" s="214"/>
      <c r="BO303" s="214"/>
      <c r="BP303" s="214"/>
      <c r="BQ303" s="214"/>
      <c r="BR303" s="214"/>
      <c r="BS303" s="214"/>
      <c r="BT303" s="214"/>
      <c r="BU303" s="214"/>
      <c r="BV303" s="214"/>
      <c r="BW303" s="214"/>
      <c r="BX303" s="214"/>
      <c r="BY303" s="214"/>
      <c r="BZ303" s="214"/>
      <c r="CA303" s="214"/>
      <c r="CB303" s="214"/>
      <c r="CC303" s="214"/>
      <c r="CD303" s="214"/>
      <c r="CE303" s="214"/>
      <c r="CF303" s="214"/>
      <c r="CG303" s="214"/>
      <c r="CH303" s="214"/>
      <c r="CI303" s="214"/>
      <c r="CJ303" s="214"/>
      <c r="CK303" s="214"/>
      <c r="CL303" s="214"/>
      <c r="CM303" s="214"/>
      <c r="CN303" s="214"/>
      <c r="CO303" s="214"/>
      <c r="CP303" s="214"/>
      <c r="CQ303" s="214"/>
      <c r="CR303" s="214"/>
      <c r="CS303" s="214"/>
      <c r="CT303" s="214"/>
      <c r="CU303" s="214"/>
      <c r="CV303" s="214"/>
      <c r="CW303" s="214"/>
      <c r="CX303" s="214"/>
      <c r="CY303" s="214"/>
      <c r="CZ303" s="214"/>
      <c r="DA303" s="214"/>
      <c r="DB303" s="214"/>
      <c r="DC303" s="214"/>
      <c r="DD303" s="214"/>
      <c r="DE303" s="214"/>
      <c r="DF303" s="214"/>
      <c r="DG303" s="214"/>
      <c r="DH303" s="214"/>
      <c r="DI303" s="214"/>
      <c r="DJ303" s="214"/>
      <c r="DK303" s="214"/>
      <c r="DL303" s="214"/>
      <c r="DM303" s="214"/>
      <c r="DN303" s="214"/>
      <c r="DO303" s="214"/>
      <c r="DP303" s="214"/>
      <c r="DQ303" s="214"/>
      <c r="DR303" s="214"/>
      <c r="DS303" s="214"/>
      <c r="DT303" s="214"/>
      <c r="DU303" s="214"/>
      <c r="DV303" s="214"/>
      <c r="DW303" s="214"/>
      <c r="DX303" s="214"/>
      <c r="DY303" s="214"/>
      <c r="DZ303" s="214"/>
      <c r="EA303" s="214"/>
      <c r="EB303" s="214"/>
      <c r="EC303" s="214"/>
      <c r="ED303" s="214"/>
      <c r="EE303" s="214"/>
      <c r="EF303" s="214"/>
      <c r="EG303" s="214"/>
      <c r="EH303" s="214"/>
      <c r="EI303" s="214"/>
      <c r="EJ303" s="214"/>
      <c r="EK303" s="214"/>
      <c r="EL303" s="214"/>
      <c r="EM303" s="214"/>
      <c r="EN303" s="214"/>
      <c r="EO303" s="214"/>
      <c r="EP303" s="214"/>
      <c r="EQ303" s="214"/>
      <c r="ER303" s="214"/>
      <c r="ES303" s="214"/>
      <c r="ET303" s="214"/>
      <c r="EU303" s="214"/>
      <c r="EV303" s="214"/>
      <c r="EW303" s="214"/>
      <c r="EX303" s="214"/>
      <c r="EY303" s="214"/>
      <c r="EZ303" s="214"/>
      <c r="FA303" s="214"/>
      <c r="FB303" s="214"/>
      <c r="FC303" s="214"/>
      <c r="FD303" s="214"/>
      <c r="FE303" s="214"/>
      <c r="FF303" s="214"/>
      <c r="FG303" s="214"/>
      <c r="FH303" s="214"/>
      <c r="FI303" s="214"/>
      <c r="FJ303" s="214"/>
      <c r="FK303" s="214"/>
      <c r="FL303" s="214"/>
      <c r="FM303" s="214"/>
      <c r="FN303" s="214"/>
      <c r="FO303" s="214"/>
      <c r="FP303" s="214"/>
      <c r="FQ303" s="214"/>
      <c r="FR303" s="214"/>
      <c r="FS303" s="214"/>
      <c r="FT303" s="214"/>
      <c r="FU303" s="214"/>
      <c r="FV303" s="214"/>
      <c r="FW303" s="214"/>
      <c r="FX303" s="214"/>
    </row>
    <row r="304" spans="1:180" s="268" customFormat="1">
      <c r="A304" s="276"/>
      <c r="B304" s="276"/>
      <c r="C304" s="276"/>
      <c r="D304" s="276"/>
      <c r="E304" s="276"/>
      <c r="F304" s="276"/>
      <c r="G304" s="277"/>
      <c r="H304" s="278"/>
      <c r="I304" s="278"/>
      <c r="J304" s="276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  <c r="AA304" s="214"/>
      <c r="AB304" s="214"/>
      <c r="AC304" s="214"/>
      <c r="AD304" s="214"/>
      <c r="AE304" s="214"/>
      <c r="AF304" s="214"/>
      <c r="AG304" s="214"/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  <c r="BI304" s="214"/>
      <c r="BJ304" s="214"/>
      <c r="BK304" s="214"/>
      <c r="BL304" s="214"/>
      <c r="BM304" s="214"/>
      <c r="BN304" s="214"/>
      <c r="BO304" s="214"/>
      <c r="BP304" s="214"/>
      <c r="BQ304" s="214"/>
      <c r="BR304" s="214"/>
      <c r="BS304" s="214"/>
      <c r="BT304" s="214"/>
      <c r="BU304" s="214"/>
      <c r="BV304" s="214"/>
      <c r="BW304" s="214"/>
      <c r="BX304" s="214"/>
      <c r="BY304" s="214"/>
      <c r="BZ304" s="214"/>
      <c r="CA304" s="214"/>
      <c r="CB304" s="214"/>
      <c r="CC304" s="214"/>
      <c r="CD304" s="214"/>
      <c r="CE304" s="214"/>
      <c r="CF304" s="214"/>
      <c r="CG304" s="214"/>
      <c r="CH304" s="214"/>
      <c r="CI304" s="214"/>
      <c r="CJ304" s="214"/>
      <c r="CK304" s="214"/>
      <c r="CL304" s="214"/>
      <c r="CM304" s="214"/>
      <c r="CN304" s="214"/>
      <c r="CO304" s="214"/>
      <c r="CP304" s="214"/>
      <c r="CQ304" s="214"/>
      <c r="CR304" s="214"/>
      <c r="CS304" s="214"/>
      <c r="CT304" s="214"/>
      <c r="CU304" s="214"/>
      <c r="CV304" s="214"/>
      <c r="CW304" s="214"/>
      <c r="CX304" s="214"/>
      <c r="CY304" s="214"/>
      <c r="CZ304" s="214"/>
      <c r="DA304" s="214"/>
      <c r="DB304" s="214"/>
      <c r="DC304" s="214"/>
      <c r="DD304" s="214"/>
      <c r="DE304" s="214"/>
      <c r="DF304" s="214"/>
      <c r="DG304" s="214"/>
      <c r="DH304" s="214"/>
      <c r="DI304" s="214"/>
      <c r="DJ304" s="214"/>
      <c r="DK304" s="214"/>
      <c r="DL304" s="214"/>
      <c r="DM304" s="214"/>
      <c r="DN304" s="214"/>
      <c r="DO304" s="214"/>
      <c r="DP304" s="214"/>
      <c r="DQ304" s="214"/>
      <c r="DR304" s="214"/>
      <c r="DS304" s="214"/>
      <c r="DT304" s="214"/>
      <c r="DU304" s="214"/>
      <c r="DV304" s="214"/>
      <c r="DW304" s="214"/>
      <c r="DX304" s="214"/>
      <c r="DY304" s="214"/>
      <c r="DZ304" s="214"/>
      <c r="EA304" s="214"/>
      <c r="EB304" s="214"/>
      <c r="EC304" s="214"/>
      <c r="ED304" s="214"/>
      <c r="EE304" s="214"/>
      <c r="EF304" s="214"/>
      <c r="EG304" s="214"/>
      <c r="EH304" s="214"/>
      <c r="EI304" s="214"/>
      <c r="EJ304" s="214"/>
      <c r="EK304" s="214"/>
      <c r="EL304" s="214"/>
      <c r="EM304" s="214"/>
      <c r="EN304" s="214"/>
      <c r="EO304" s="214"/>
      <c r="EP304" s="214"/>
      <c r="EQ304" s="214"/>
      <c r="ER304" s="214"/>
      <c r="ES304" s="214"/>
      <c r="ET304" s="214"/>
      <c r="EU304" s="214"/>
      <c r="EV304" s="214"/>
      <c r="EW304" s="214"/>
      <c r="EX304" s="214"/>
      <c r="EY304" s="214"/>
      <c r="EZ304" s="214"/>
      <c r="FA304" s="214"/>
      <c r="FB304" s="214"/>
      <c r="FC304" s="214"/>
      <c r="FD304" s="214"/>
      <c r="FE304" s="214"/>
      <c r="FF304" s="214"/>
      <c r="FG304" s="214"/>
      <c r="FH304" s="214"/>
      <c r="FI304" s="214"/>
      <c r="FJ304" s="214"/>
      <c r="FK304" s="214"/>
      <c r="FL304" s="214"/>
      <c r="FM304" s="214"/>
      <c r="FN304" s="214"/>
      <c r="FO304" s="214"/>
      <c r="FP304" s="214"/>
      <c r="FQ304" s="214"/>
      <c r="FR304" s="214"/>
      <c r="FS304" s="214"/>
      <c r="FT304" s="214"/>
      <c r="FU304" s="214"/>
      <c r="FV304" s="214"/>
      <c r="FW304" s="214"/>
      <c r="FX304" s="214"/>
    </row>
    <row r="305" spans="1:180" s="268" customFormat="1">
      <c r="A305" s="276"/>
      <c r="B305" s="276"/>
      <c r="C305" s="276"/>
      <c r="D305" s="276"/>
      <c r="E305" s="276"/>
      <c r="F305" s="276"/>
      <c r="G305" s="277"/>
      <c r="H305" s="278"/>
      <c r="I305" s="278"/>
      <c r="J305" s="276"/>
      <c r="K305" s="214"/>
      <c r="L305" s="214"/>
      <c r="M305" s="214"/>
      <c r="N305" s="214"/>
      <c r="O305" s="214"/>
      <c r="P305" s="214"/>
      <c r="Q305" s="214"/>
      <c r="R305" s="214"/>
      <c r="S305" s="214"/>
      <c r="T305" s="214"/>
      <c r="U305" s="214"/>
      <c r="V305" s="214"/>
      <c r="W305" s="214"/>
      <c r="X305" s="214"/>
      <c r="Y305" s="214"/>
      <c r="Z305" s="214"/>
      <c r="AA305" s="214"/>
      <c r="AB305" s="214"/>
      <c r="AC305" s="214"/>
      <c r="AD305" s="214"/>
      <c r="AE305" s="214"/>
      <c r="AF305" s="214"/>
      <c r="AG305" s="214"/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  <c r="BI305" s="214"/>
      <c r="BJ305" s="214"/>
      <c r="BK305" s="214"/>
      <c r="BL305" s="214"/>
      <c r="BM305" s="214"/>
      <c r="BN305" s="214"/>
      <c r="BO305" s="214"/>
      <c r="BP305" s="214"/>
      <c r="BQ305" s="214"/>
      <c r="BR305" s="214"/>
      <c r="BS305" s="214"/>
      <c r="BT305" s="214"/>
      <c r="BU305" s="214"/>
      <c r="BV305" s="214"/>
      <c r="BW305" s="214"/>
      <c r="BX305" s="214"/>
      <c r="BY305" s="214"/>
      <c r="BZ305" s="214"/>
      <c r="CA305" s="214"/>
      <c r="CB305" s="214"/>
      <c r="CC305" s="214"/>
      <c r="CD305" s="214"/>
      <c r="CE305" s="214"/>
      <c r="CF305" s="214"/>
      <c r="CG305" s="214"/>
      <c r="CH305" s="214"/>
      <c r="CI305" s="214"/>
      <c r="CJ305" s="214"/>
      <c r="CK305" s="214"/>
      <c r="CL305" s="214"/>
      <c r="CM305" s="214"/>
      <c r="CN305" s="214"/>
      <c r="CO305" s="214"/>
      <c r="CP305" s="214"/>
      <c r="CQ305" s="214"/>
      <c r="CR305" s="214"/>
      <c r="CS305" s="214"/>
      <c r="CT305" s="214"/>
      <c r="CU305" s="214"/>
      <c r="CV305" s="214"/>
      <c r="CW305" s="214"/>
      <c r="CX305" s="214"/>
      <c r="CY305" s="214"/>
      <c r="CZ305" s="214"/>
      <c r="DA305" s="214"/>
      <c r="DB305" s="214"/>
      <c r="DC305" s="214"/>
      <c r="DD305" s="214"/>
      <c r="DE305" s="214"/>
      <c r="DF305" s="214"/>
      <c r="DG305" s="214"/>
      <c r="DH305" s="214"/>
      <c r="DI305" s="214"/>
      <c r="DJ305" s="214"/>
      <c r="DK305" s="214"/>
      <c r="DL305" s="214"/>
      <c r="DM305" s="214"/>
      <c r="DN305" s="214"/>
      <c r="DO305" s="214"/>
      <c r="DP305" s="214"/>
      <c r="DQ305" s="214"/>
      <c r="DR305" s="214"/>
      <c r="DS305" s="214"/>
      <c r="DT305" s="214"/>
      <c r="DU305" s="214"/>
      <c r="DV305" s="214"/>
      <c r="DW305" s="214"/>
      <c r="DX305" s="214"/>
      <c r="DY305" s="214"/>
      <c r="DZ305" s="214"/>
      <c r="EA305" s="214"/>
      <c r="EB305" s="214"/>
      <c r="EC305" s="214"/>
      <c r="ED305" s="214"/>
      <c r="EE305" s="214"/>
      <c r="EF305" s="214"/>
      <c r="EG305" s="214"/>
      <c r="EH305" s="214"/>
      <c r="EI305" s="214"/>
      <c r="EJ305" s="214"/>
      <c r="EK305" s="214"/>
      <c r="EL305" s="214"/>
      <c r="EM305" s="214"/>
      <c r="EN305" s="214"/>
      <c r="EO305" s="214"/>
      <c r="EP305" s="214"/>
      <c r="EQ305" s="214"/>
      <c r="ER305" s="214"/>
      <c r="ES305" s="214"/>
      <c r="ET305" s="214"/>
      <c r="EU305" s="214"/>
      <c r="EV305" s="214"/>
      <c r="EW305" s="214"/>
      <c r="EX305" s="214"/>
      <c r="EY305" s="214"/>
      <c r="EZ305" s="214"/>
      <c r="FA305" s="214"/>
      <c r="FB305" s="214"/>
      <c r="FC305" s="214"/>
      <c r="FD305" s="214"/>
      <c r="FE305" s="214"/>
      <c r="FF305" s="214"/>
      <c r="FG305" s="214"/>
      <c r="FH305" s="214"/>
      <c r="FI305" s="214"/>
      <c r="FJ305" s="214"/>
      <c r="FK305" s="214"/>
      <c r="FL305" s="214"/>
      <c r="FM305" s="214"/>
      <c r="FN305" s="214"/>
      <c r="FO305" s="214"/>
      <c r="FP305" s="214"/>
      <c r="FQ305" s="214"/>
      <c r="FR305" s="214"/>
      <c r="FS305" s="214"/>
      <c r="FT305" s="214"/>
      <c r="FU305" s="214"/>
      <c r="FV305" s="214"/>
      <c r="FW305" s="214"/>
      <c r="FX305" s="214"/>
    </row>
    <row r="306" spans="1:180" s="268" customFormat="1">
      <c r="A306" s="276"/>
      <c r="B306" s="276"/>
      <c r="C306" s="276"/>
      <c r="D306" s="276"/>
      <c r="E306" s="276"/>
      <c r="F306" s="276"/>
      <c r="G306" s="277"/>
      <c r="H306" s="278"/>
      <c r="I306" s="278"/>
      <c r="J306" s="276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  <c r="AA306" s="214"/>
      <c r="AB306" s="214"/>
      <c r="AC306" s="214"/>
      <c r="AD306" s="214"/>
      <c r="AE306" s="214"/>
      <c r="AF306" s="214"/>
      <c r="AG306" s="214"/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  <c r="BI306" s="214"/>
      <c r="BJ306" s="214"/>
      <c r="BK306" s="214"/>
      <c r="BL306" s="214"/>
      <c r="BM306" s="214"/>
      <c r="BN306" s="214"/>
      <c r="BO306" s="214"/>
      <c r="BP306" s="214"/>
      <c r="BQ306" s="214"/>
      <c r="BR306" s="214"/>
      <c r="BS306" s="214"/>
      <c r="BT306" s="214"/>
      <c r="BU306" s="214"/>
      <c r="BV306" s="214"/>
      <c r="BW306" s="214"/>
      <c r="BX306" s="214"/>
      <c r="BY306" s="214"/>
      <c r="BZ306" s="214"/>
      <c r="CA306" s="214"/>
      <c r="CB306" s="214"/>
      <c r="CC306" s="214"/>
      <c r="CD306" s="214"/>
      <c r="CE306" s="214"/>
      <c r="CF306" s="214"/>
      <c r="CG306" s="214"/>
      <c r="CH306" s="214"/>
      <c r="CI306" s="214"/>
      <c r="CJ306" s="214"/>
      <c r="CK306" s="214"/>
      <c r="CL306" s="214"/>
      <c r="CM306" s="214"/>
      <c r="CN306" s="214"/>
      <c r="CO306" s="214"/>
      <c r="CP306" s="214"/>
      <c r="CQ306" s="214"/>
      <c r="CR306" s="214"/>
      <c r="CS306" s="214"/>
      <c r="CT306" s="214"/>
      <c r="CU306" s="214"/>
      <c r="CV306" s="214"/>
      <c r="CW306" s="214"/>
      <c r="CX306" s="214"/>
      <c r="CY306" s="214"/>
      <c r="CZ306" s="214"/>
      <c r="DA306" s="214"/>
      <c r="DB306" s="214"/>
      <c r="DC306" s="214"/>
      <c r="DD306" s="214"/>
      <c r="DE306" s="214"/>
      <c r="DF306" s="214"/>
      <c r="DG306" s="214"/>
      <c r="DH306" s="214"/>
      <c r="DI306" s="214"/>
      <c r="DJ306" s="214"/>
      <c r="DK306" s="214"/>
      <c r="DL306" s="214"/>
      <c r="DM306" s="214"/>
      <c r="DN306" s="214"/>
      <c r="DO306" s="214"/>
      <c r="DP306" s="214"/>
      <c r="DQ306" s="214"/>
      <c r="DR306" s="214"/>
      <c r="DS306" s="214"/>
      <c r="DT306" s="214"/>
      <c r="DU306" s="214"/>
      <c r="DV306" s="214"/>
      <c r="DW306" s="214"/>
      <c r="DX306" s="214"/>
      <c r="DY306" s="214"/>
      <c r="DZ306" s="214"/>
      <c r="EA306" s="214"/>
      <c r="EB306" s="214"/>
      <c r="EC306" s="214"/>
      <c r="ED306" s="214"/>
      <c r="EE306" s="214"/>
      <c r="EF306" s="214"/>
      <c r="EG306" s="214"/>
      <c r="EH306" s="214"/>
      <c r="EI306" s="214"/>
      <c r="EJ306" s="214"/>
      <c r="EK306" s="214"/>
      <c r="EL306" s="214"/>
      <c r="EM306" s="214"/>
      <c r="EN306" s="214"/>
      <c r="EO306" s="214"/>
      <c r="EP306" s="214"/>
      <c r="EQ306" s="214"/>
      <c r="ER306" s="214"/>
      <c r="ES306" s="214"/>
      <c r="ET306" s="214"/>
      <c r="EU306" s="214"/>
      <c r="EV306" s="214"/>
      <c r="EW306" s="214"/>
      <c r="EX306" s="214"/>
      <c r="EY306" s="214"/>
      <c r="EZ306" s="214"/>
      <c r="FA306" s="214"/>
      <c r="FB306" s="214"/>
      <c r="FC306" s="214"/>
      <c r="FD306" s="214"/>
      <c r="FE306" s="214"/>
      <c r="FF306" s="214"/>
      <c r="FG306" s="214"/>
      <c r="FH306" s="214"/>
      <c r="FI306" s="214"/>
      <c r="FJ306" s="214"/>
      <c r="FK306" s="214"/>
      <c r="FL306" s="214"/>
      <c r="FM306" s="214"/>
      <c r="FN306" s="214"/>
      <c r="FO306" s="214"/>
      <c r="FP306" s="214"/>
      <c r="FQ306" s="214"/>
      <c r="FR306" s="214"/>
      <c r="FS306" s="214"/>
      <c r="FT306" s="214"/>
      <c r="FU306" s="214"/>
      <c r="FV306" s="214"/>
      <c r="FW306" s="214"/>
      <c r="FX306" s="214"/>
    </row>
    <row r="307" spans="1:180" s="268" customFormat="1">
      <c r="A307" s="276"/>
      <c r="B307" s="276"/>
      <c r="C307" s="276"/>
      <c r="D307" s="276"/>
      <c r="E307" s="276"/>
      <c r="F307" s="276"/>
      <c r="G307" s="277"/>
      <c r="H307" s="278"/>
      <c r="I307" s="278"/>
      <c r="J307" s="276"/>
      <c r="K307" s="214"/>
      <c r="L307" s="214"/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  <c r="AA307" s="214"/>
      <c r="AB307" s="214"/>
      <c r="AC307" s="214"/>
      <c r="AD307" s="214"/>
      <c r="AE307" s="214"/>
      <c r="AF307" s="214"/>
      <c r="AG307" s="214"/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  <c r="CM307" s="214"/>
      <c r="CN307" s="214"/>
      <c r="CO307" s="214"/>
      <c r="CP307" s="214"/>
      <c r="CQ307" s="214"/>
      <c r="CR307" s="214"/>
      <c r="CS307" s="214"/>
      <c r="CT307" s="214"/>
      <c r="CU307" s="214"/>
      <c r="CV307" s="214"/>
      <c r="CW307" s="214"/>
      <c r="CX307" s="214"/>
      <c r="CY307" s="214"/>
      <c r="CZ307" s="214"/>
      <c r="DA307" s="214"/>
      <c r="DB307" s="214"/>
      <c r="DC307" s="214"/>
      <c r="DD307" s="214"/>
      <c r="DE307" s="214"/>
      <c r="DF307" s="214"/>
      <c r="DG307" s="214"/>
      <c r="DH307" s="214"/>
      <c r="DI307" s="214"/>
      <c r="DJ307" s="214"/>
      <c r="DK307" s="214"/>
      <c r="DL307" s="214"/>
      <c r="DM307" s="214"/>
      <c r="DN307" s="214"/>
      <c r="DO307" s="214"/>
      <c r="DP307" s="214"/>
      <c r="DQ307" s="214"/>
      <c r="DR307" s="214"/>
      <c r="DS307" s="214"/>
      <c r="DT307" s="214"/>
      <c r="DU307" s="214"/>
      <c r="DV307" s="214"/>
      <c r="DW307" s="214"/>
      <c r="DX307" s="214"/>
      <c r="DY307" s="214"/>
      <c r="DZ307" s="214"/>
      <c r="EA307" s="214"/>
      <c r="EB307" s="214"/>
      <c r="EC307" s="214"/>
      <c r="ED307" s="214"/>
      <c r="EE307" s="214"/>
      <c r="EF307" s="214"/>
      <c r="EG307" s="214"/>
      <c r="EH307" s="214"/>
      <c r="EI307" s="214"/>
      <c r="EJ307" s="214"/>
      <c r="EK307" s="214"/>
      <c r="EL307" s="214"/>
      <c r="EM307" s="214"/>
      <c r="EN307" s="214"/>
      <c r="EO307" s="214"/>
      <c r="EP307" s="214"/>
      <c r="EQ307" s="214"/>
      <c r="ER307" s="214"/>
      <c r="ES307" s="214"/>
      <c r="ET307" s="214"/>
      <c r="EU307" s="214"/>
      <c r="EV307" s="214"/>
      <c r="EW307" s="214"/>
      <c r="EX307" s="214"/>
      <c r="EY307" s="214"/>
      <c r="EZ307" s="214"/>
      <c r="FA307" s="214"/>
      <c r="FB307" s="214"/>
      <c r="FC307" s="214"/>
      <c r="FD307" s="214"/>
      <c r="FE307" s="214"/>
      <c r="FF307" s="214"/>
      <c r="FG307" s="214"/>
      <c r="FH307" s="214"/>
      <c r="FI307" s="214"/>
      <c r="FJ307" s="214"/>
      <c r="FK307" s="214"/>
      <c r="FL307" s="214"/>
      <c r="FM307" s="214"/>
      <c r="FN307" s="214"/>
      <c r="FO307" s="214"/>
      <c r="FP307" s="214"/>
      <c r="FQ307" s="214"/>
      <c r="FR307" s="214"/>
      <c r="FS307" s="214"/>
      <c r="FT307" s="214"/>
      <c r="FU307" s="214"/>
      <c r="FV307" s="214"/>
      <c r="FW307" s="214"/>
      <c r="FX307" s="214"/>
    </row>
    <row r="308" spans="1:180" s="268" customFormat="1">
      <c r="A308" s="276"/>
      <c r="B308" s="276"/>
      <c r="C308" s="276"/>
      <c r="D308" s="276"/>
      <c r="E308" s="276"/>
      <c r="F308" s="276"/>
      <c r="G308" s="277"/>
      <c r="H308" s="278"/>
      <c r="I308" s="278"/>
      <c r="J308" s="276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4"/>
      <c r="BN308" s="214"/>
      <c r="BO308" s="214"/>
      <c r="BP308" s="214"/>
      <c r="BQ308" s="214"/>
      <c r="BR308" s="214"/>
      <c r="BS308" s="214"/>
      <c r="BT308" s="214"/>
      <c r="BU308" s="214"/>
      <c r="BV308" s="214"/>
      <c r="BW308" s="214"/>
      <c r="BX308" s="214"/>
      <c r="BY308" s="214"/>
      <c r="BZ308" s="214"/>
      <c r="CA308" s="214"/>
      <c r="CB308" s="214"/>
      <c r="CC308" s="214"/>
      <c r="CD308" s="214"/>
      <c r="CE308" s="214"/>
      <c r="CF308" s="214"/>
      <c r="CG308" s="214"/>
      <c r="CH308" s="214"/>
      <c r="CI308" s="214"/>
      <c r="CJ308" s="214"/>
      <c r="CK308" s="214"/>
      <c r="CL308" s="214"/>
      <c r="CM308" s="214"/>
      <c r="CN308" s="214"/>
      <c r="CO308" s="214"/>
      <c r="CP308" s="214"/>
      <c r="CQ308" s="214"/>
      <c r="CR308" s="214"/>
      <c r="CS308" s="214"/>
      <c r="CT308" s="214"/>
      <c r="CU308" s="214"/>
      <c r="CV308" s="214"/>
      <c r="CW308" s="214"/>
      <c r="CX308" s="214"/>
      <c r="CY308" s="214"/>
      <c r="CZ308" s="214"/>
      <c r="DA308" s="214"/>
      <c r="DB308" s="214"/>
      <c r="DC308" s="214"/>
      <c r="DD308" s="214"/>
      <c r="DE308" s="214"/>
      <c r="DF308" s="214"/>
      <c r="DG308" s="214"/>
      <c r="DH308" s="214"/>
      <c r="DI308" s="214"/>
      <c r="DJ308" s="214"/>
      <c r="DK308" s="214"/>
      <c r="DL308" s="214"/>
      <c r="DM308" s="214"/>
      <c r="DN308" s="214"/>
      <c r="DO308" s="214"/>
      <c r="DP308" s="214"/>
      <c r="DQ308" s="214"/>
      <c r="DR308" s="214"/>
      <c r="DS308" s="214"/>
      <c r="DT308" s="214"/>
      <c r="DU308" s="214"/>
      <c r="DV308" s="214"/>
      <c r="DW308" s="214"/>
      <c r="DX308" s="214"/>
      <c r="DY308" s="214"/>
      <c r="DZ308" s="214"/>
      <c r="EA308" s="214"/>
      <c r="EB308" s="214"/>
      <c r="EC308" s="214"/>
      <c r="ED308" s="214"/>
      <c r="EE308" s="214"/>
      <c r="EF308" s="214"/>
      <c r="EG308" s="214"/>
      <c r="EH308" s="214"/>
      <c r="EI308" s="214"/>
      <c r="EJ308" s="214"/>
      <c r="EK308" s="214"/>
      <c r="EL308" s="214"/>
      <c r="EM308" s="214"/>
      <c r="EN308" s="214"/>
      <c r="EO308" s="214"/>
      <c r="EP308" s="214"/>
      <c r="EQ308" s="214"/>
      <c r="ER308" s="214"/>
      <c r="ES308" s="214"/>
      <c r="ET308" s="214"/>
      <c r="EU308" s="214"/>
      <c r="EV308" s="214"/>
      <c r="EW308" s="214"/>
      <c r="EX308" s="214"/>
      <c r="EY308" s="214"/>
      <c r="EZ308" s="214"/>
      <c r="FA308" s="214"/>
      <c r="FB308" s="214"/>
      <c r="FC308" s="214"/>
      <c r="FD308" s="214"/>
      <c r="FE308" s="214"/>
      <c r="FF308" s="214"/>
      <c r="FG308" s="214"/>
      <c r="FH308" s="214"/>
      <c r="FI308" s="214"/>
      <c r="FJ308" s="214"/>
      <c r="FK308" s="214"/>
      <c r="FL308" s="214"/>
      <c r="FM308" s="214"/>
      <c r="FN308" s="214"/>
      <c r="FO308" s="214"/>
      <c r="FP308" s="214"/>
      <c r="FQ308" s="214"/>
      <c r="FR308" s="214"/>
      <c r="FS308" s="214"/>
      <c r="FT308" s="214"/>
      <c r="FU308" s="214"/>
      <c r="FV308" s="214"/>
      <c r="FW308" s="214"/>
      <c r="FX308" s="214"/>
    </row>
    <row r="309" spans="1:180" s="268" customFormat="1">
      <c r="A309" s="276"/>
      <c r="B309" s="276"/>
      <c r="C309" s="276"/>
      <c r="D309" s="276"/>
      <c r="E309" s="276"/>
      <c r="F309" s="276"/>
      <c r="G309" s="277"/>
      <c r="H309" s="278"/>
      <c r="I309" s="278"/>
      <c r="J309" s="276"/>
      <c r="K309" s="214"/>
      <c r="L309" s="214"/>
      <c r="M309" s="214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  <c r="AA309" s="214"/>
      <c r="AB309" s="214"/>
      <c r="AC309" s="214"/>
      <c r="AD309" s="214"/>
      <c r="AE309" s="214"/>
      <c r="AF309" s="214"/>
      <c r="AG309" s="214"/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  <c r="BI309" s="214"/>
      <c r="BJ309" s="214"/>
      <c r="BK309" s="214"/>
      <c r="BL309" s="214"/>
      <c r="BM309" s="214"/>
      <c r="BN309" s="214"/>
      <c r="BO309" s="214"/>
      <c r="BP309" s="214"/>
      <c r="BQ309" s="214"/>
      <c r="BR309" s="214"/>
      <c r="BS309" s="214"/>
      <c r="BT309" s="214"/>
      <c r="BU309" s="214"/>
      <c r="BV309" s="214"/>
      <c r="BW309" s="214"/>
      <c r="BX309" s="214"/>
      <c r="BY309" s="214"/>
      <c r="BZ309" s="214"/>
      <c r="CA309" s="214"/>
      <c r="CB309" s="214"/>
      <c r="CC309" s="214"/>
      <c r="CD309" s="214"/>
      <c r="CE309" s="214"/>
      <c r="CF309" s="214"/>
      <c r="CG309" s="214"/>
      <c r="CH309" s="214"/>
      <c r="CI309" s="214"/>
      <c r="CJ309" s="214"/>
      <c r="CK309" s="214"/>
      <c r="CL309" s="214"/>
      <c r="CM309" s="214"/>
      <c r="CN309" s="214"/>
      <c r="CO309" s="214"/>
      <c r="CP309" s="214"/>
      <c r="CQ309" s="214"/>
      <c r="CR309" s="214"/>
      <c r="CS309" s="214"/>
      <c r="CT309" s="214"/>
      <c r="CU309" s="214"/>
      <c r="CV309" s="214"/>
      <c r="CW309" s="214"/>
      <c r="CX309" s="214"/>
      <c r="CY309" s="214"/>
      <c r="CZ309" s="214"/>
      <c r="DA309" s="214"/>
      <c r="DB309" s="214"/>
      <c r="DC309" s="214"/>
      <c r="DD309" s="214"/>
      <c r="DE309" s="214"/>
      <c r="DF309" s="214"/>
      <c r="DG309" s="214"/>
      <c r="DH309" s="214"/>
      <c r="DI309" s="214"/>
      <c r="DJ309" s="214"/>
      <c r="DK309" s="214"/>
      <c r="DL309" s="214"/>
      <c r="DM309" s="214"/>
      <c r="DN309" s="214"/>
      <c r="DO309" s="214"/>
      <c r="DP309" s="214"/>
      <c r="DQ309" s="214"/>
      <c r="DR309" s="214"/>
      <c r="DS309" s="214"/>
      <c r="DT309" s="214"/>
      <c r="DU309" s="214"/>
      <c r="DV309" s="214"/>
      <c r="DW309" s="214"/>
      <c r="DX309" s="214"/>
      <c r="DY309" s="214"/>
      <c r="DZ309" s="214"/>
      <c r="EA309" s="214"/>
      <c r="EB309" s="214"/>
      <c r="EC309" s="214"/>
      <c r="ED309" s="214"/>
      <c r="EE309" s="214"/>
      <c r="EF309" s="214"/>
      <c r="EG309" s="214"/>
      <c r="EH309" s="214"/>
      <c r="EI309" s="214"/>
      <c r="EJ309" s="214"/>
      <c r="EK309" s="214"/>
      <c r="EL309" s="214"/>
      <c r="EM309" s="214"/>
      <c r="EN309" s="214"/>
      <c r="EO309" s="214"/>
      <c r="EP309" s="214"/>
      <c r="EQ309" s="214"/>
      <c r="ER309" s="214"/>
      <c r="ES309" s="214"/>
      <c r="ET309" s="214"/>
      <c r="EU309" s="214"/>
      <c r="EV309" s="214"/>
      <c r="EW309" s="214"/>
      <c r="EX309" s="214"/>
      <c r="EY309" s="214"/>
      <c r="EZ309" s="214"/>
      <c r="FA309" s="214"/>
      <c r="FB309" s="214"/>
      <c r="FC309" s="214"/>
      <c r="FD309" s="214"/>
      <c r="FE309" s="214"/>
      <c r="FF309" s="214"/>
      <c r="FG309" s="214"/>
      <c r="FH309" s="214"/>
      <c r="FI309" s="214"/>
      <c r="FJ309" s="214"/>
      <c r="FK309" s="214"/>
      <c r="FL309" s="214"/>
      <c r="FM309" s="214"/>
      <c r="FN309" s="214"/>
      <c r="FO309" s="214"/>
      <c r="FP309" s="214"/>
      <c r="FQ309" s="214"/>
      <c r="FR309" s="214"/>
      <c r="FS309" s="214"/>
      <c r="FT309" s="214"/>
      <c r="FU309" s="214"/>
      <c r="FV309" s="214"/>
      <c r="FW309" s="214"/>
      <c r="FX309" s="214"/>
    </row>
    <row r="310" spans="1:180" s="268" customFormat="1">
      <c r="A310" s="276"/>
      <c r="B310" s="276"/>
      <c r="C310" s="276"/>
      <c r="D310" s="276"/>
      <c r="E310" s="276"/>
      <c r="F310" s="276"/>
      <c r="G310" s="277"/>
      <c r="H310" s="278"/>
      <c r="I310" s="278"/>
      <c r="J310" s="276"/>
      <c r="K310" s="214"/>
      <c r="L310" s="214"/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14"/>
      <c r="Y310" s="214"/>
      <c r="Z310" s="214"/>
      <c r="AA310" s="214"/>
      <c r="AB310" s="214"/>
      <c r="AC310" s="214"/>
      <c r="AD310" s="214"/>
      <c r="AE310" s="214"/>
      <c r="AF310" s="214"/>
      <c r="AG310" s="214"/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  <c r="BI310" s="214"/>
      <c r="BJ310" s="214"/>
      <c r="BK310" s="214"/>
      <c r="BL310" s="214"/>
      <c r="BM310" s="214"/>
      <c r="BN310" s="214"/>
      <c r="BO310" s="214"/>
      <c r="BP310" s="214"/>
      <c r="BQ310" s="214"/>
      <c r="BR310" s="214"/>
      <c r="BS310" s="214"/>
      <c r="BT310" s="214"/>
      <c r="BU310" s="214"/>
      <c r="BV310" s="214"/>
      <c r="BW310" s="214"/>
      <c r="BX310" s="214"/>
      <c r="BY310" s="214"/>
      <c r="BZ310" s="214"/>
      <c r="CA310" s="214"/>
      <c r="CB310" s="214"/>
      <c r="CC310" s="214"/>
      <c r="CD310" s="214"/>
      <c r="CE310" s="214"/>
      <c r="CF310" s="214"/>
      <c r="CG310" s="214"/>
      <c r="CH310" s="214"/>
      <c r="CI310" s="214"/>
      <c r="CJ310" s="214"/>
      <c r="CK310" s="214"/>
      <c r="CL310" s="214"/>
      <c r="CM310" s="214"/>
      <c r="CN310" s="214"/>
      <c r="CO310" s="214"/>
      <c r="CP310" s="214"/>
      <c r="CQ310" s="214"/>
      <c r="CR310" s="214"/>
      <c r="CS310" s="214"/>
      <c r="CT310" s="214"/>
      <c r="CU310" s="214"/>
      <c r="CV310" s="214"/>
      <c r="CW310" s="214"/>
      <c r="CX310" s="214"/>
      <c r="CY310" s="214"/>
      <c r="CZ310" s="214"/>
      <c r="DA310" s="214"/>
      <c r="DB310" s="214"/>
      <c r="DC310" s="214"/>
      <c r="DD310" s="214"/>
      <c r="DE310" s="214"/>
      <c r="DF310" s="214"/>
      <c r="DG310" s="214"/>
      <c r="DH310" s="214"/>
      <c r="DI310" s="214"/>
      <c r="DJ310" s="214"/>
      <c r="DK310" s="214"/>
      <c r="DL310" s="214"/>
      <c r="DM310" s="214"/>
      <c r="DN310" s="214"/>
      <c r="DO310" s="214"/>
      <c r="DP310" s="214"/>
      <c r="DQ310" s="214"/>
      <c r="DR310" s="214"/>
      <c r="DS310" s="214"/>
      <c r="DT310" s="214"/>
      <c r="DU310" s="214"/>
      <c r="DV310" s="214"/>
      <c r="DW310" s="214"/>
      <c r="DX310" s="214"/>
      <c r="DY310" s="214"/>
      <c r="DZ310" s="214"/>
      <c r="EA310" s="214"/>
      <c r="EB310" s="214"/>
      <c r="EC310" s="214"/>
      <c r="ED310" s="214"/>
      <c r="EE310" s="214"/>
      <c r="EF310" s="214"/>
      <c r="EG310" s="214"/>
      <c r="EH310" s="214"/>
      <c r="EI310" s="214"/>
      <c r="EJ310" s="214"/>
      <c r="EK310" s="214"/>
      <c r="EL310" s="214"/>
      <c r="EM310" s="214"/>
      <c r="EN310" s="214"/>
      <c r="EO310" s="214"/>
      <c r="EP310" s="214"/>
      <c r="EQ310" s="214"/>
      <c r="ER310" s="214"/>
      <c r="ES310" s="214"/>
      <c r="ET310" s="214"/>
      <c r="EU310" s="214"/>
      <c r="EV310" s="214"/>
      <c r="EW310" s="214"/>
      <c r="EX310" s="214"/>
      <c r="EY310" s="214"/>
      <c r="EZ310" s="214"/>
      <c r="FA310" s="214"/>
      <c r="FB310" s="214"/>
      <c r="FC310" s="214"/>
      <c r="FD310" s="214"/>
      <c r="FE310" s="214"/>
      <c r="FF310" s="214"/>
      <c r="FG310" s="214"/>
      <c r="FH310" s="214"/>
      <c r="FI310" s="214"/>
      <c r="FJ310" s="214"/>
      <c r="FK310" s="214"/>
      <c r="FL310" s="214"/>
      <c r="FM310" s="214"/>
      <c r="FN310" s="214"/>
      <c r="FO310" s="214"/>
      <c r="FP310" s="214"/>
      <c r="FQ310" s="214"/>
      <c r="FR310" s="214"/>
      <c r="FS310" s="214"/>
      <c r="FT310" s="214"/>
      <c r="FU310" s="214"/>
      <c r="FV310" s="214"/>
      <c r="FW310" s="214"/>
      <c r="FX310" s="214"/>
    </row>
    <row r="311" spans="1:180" s="268" customFormat="1">
      <c r="A311" s="276"/>
      <c r="B311" s="276"/>
      <c r="C311" s="276"/>
      <c r="D311" s="276"/>
      <c r="E311" s="276"/>
      <c r="F311" s="276"/>
      <c r="G311" s="277"/>
      <c r="H311" s="278"/>
      <c r="I311" s="278"/>
      <c r="J311" s="276"/>
      <c r="K311" s="214"/>
      <c r="L311" s="214"/>
      <c r="M311" s="214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  <c r="AA311" s="214"/>
      <c r="AB311" s="214"/>
      <c r="AC311" s="214"/>
      <c r="AD311" s="214"/>
      <c r="AE311" s="214"/>
      <c r="AF311" s="214"/>
      <c r="AG311" s="214"/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  <c r="BI311" s="214"/>
      <c r="BJ311" s="214"/>
      <c r="BK311" s="214"/>
      <c r="BL311" s="214"/>
      <c r="BM311" s="214"/>
      <c r="BN311" s="214"/>
      <c r="BO311" s="214"/>
      <c r="BP311" s="214"/>
      <c r="BQ311" s="214"/>
      <c r="BR311" s="214"/>
      <c r="BS311" s="214"/>
      <c r="BT311" s="214"/>
      <c r="BU311" s="214"/>
      <c r="BV311" s="214"/>
      <c r="BW311" s="214"/>
      <c r="BX311" s="214"/>
      <c r="BY311" s="214"/>
      <c r="BZ311" s="214"/>
      <c r="CA311" s="214"/>
      <c r="CB311" s="214"/>
      <c r="CC311" s="214"/>
      <c r="CD311" s="214"/>
      <c r="CE311" s="214"/>
      <c r="CF311" s="214"/>
      <c r="CG311" s="214"/>
      <c r="CH311" s="214"/>
      <c r="CI311" s="214"/>
      <c r="CJ311" s="214"/>
      <c r="CK311" s="214"/>
      <c r="CL311" s="214"/>
      <c r="CM311" s="214"/>
      <c r="CN311" s="214"/>
      <c r="CO311" s="214"/>
      <c r="CP311" s="214"/>
      <c r="CQ311" s="214"/>
      <c r="CR311" s="214"/>
      <c r="CS311" s="214"/>
      <c r="CT311" s="214"/>
      <c r="CU311" s="214"/>
      <c r="CV311" s="214"/>
      <c r="CW311" s="214"/>
      <c r="CX311" s="214"/>
      <c r="CY311" s="214"/>
      <c r="CZ311" s="214"/>
      <c r="DA311" s="214"/>
      <c r="DB311" s="214"/>
      <c r="DC311" s="214"/>
      <c r="DD311" s="214"/>
      <c r="DE311" s="214"/>
      <c r="DF311" s="214"/>
      <c r="DG311" s="214"/>
      <c r="DH311" s="214"/>
      <c r="DI311" s="214"/>
      <c r="DJ311" s="214"/>
      <c r="DK311" s="214"/>
      <c r="DL311" s="214"/>
      <c r="DM311" s="214"/>
      <c r="DN311" s="214"/>
      <c r="DO311" s="214"/>
      <c r="DP311" s="214"/>
      <c r="DQ311" s="214"/>
      <c r="DR311" s="214"/>
      <c r="DS311" s="214"/>
      <c r="DT311" s="214"/>
      <c r="DU311" s="214"/>
      <c r="DV311" s="214"/>
      <c r="DW311" s="214"/>
      <c r="DX311" s="214"/>
      <c r="DY311" s="214"/>
      <c r="DZ311" s="214"/>
      <c r="EA311" s="214"/>
      <c r="EB311" s="214"/>
      <c r="EC311" s="214"/>
      <c r="ED311" s="214"/>
      <c r="EE311" s="214"/>
      <c r="EF311" s="214"/>
      <c r="EG311" s="214"/>
      <c r="EH311" s="214"/>
      <c r="EI311" s="214"/>
      <c r="EJ311" s="214"/>
      <c r="EK311" s="214"/>
      <c r="EL311" s="214"/>
      <c r="EM311" s="214"/>
      <c r="EN311" s="214"/>
      <c r="EO311" s="214"/>
      <c r="EP311" s="214"/>
      <c r="EQ311" s="214"/>
      <c r="ER311" s="214"/>
      <c r="ES311" s="214"/>
      <c r="ET311" s="214"/>
      <c r="EU311" s="214"/>
      <c r="EV311" s="214"/>
      <c r="EW311" s="214"/>
      <c r="EX311" s="214"/>
      <c r="EY311" s="214"/>
      <c r="EZ311" s="214"/>
      <c r="FA311" s="214"/>
      <c r="FB311" s="214"/>
      <c r="FC311" s="214"/>
      <c r="FD311" s="214"/>
      <c r="FE311" s="214"/>
      <c r="FF311" s="214"/>
      <c r="FG311" s="214"/>
      <c r="FH311" s="214"/>
      <c r="FI311" s="214"/>
      <c r="FJ311" s="214"/>
      <c r="FK311" s="214"/>
      <c r="FL311" s="214"/>
      <c r="FM311" s="214"/>
      <c r="FN311" s="214"/>
      <c r="FO311" s="214"/>
      <c r="FP311" s="214"/>
      <c r="FQ311" s="214"/>
      <c r="FR311" s="214"/>
      <c r="FS311" s="214"/>
      <c r="FT311" s="214"/>
      <c r="FU311" s="214"/>
      <c r="FV311" s="214"/>
      <c r="FW311" s="214"/>
      <c r="FX311" s="214"/>
    </row>
    <row r="312" spans="1:180" s="268" customFormat="1">
      <c r="A312" s="276"/>
      <c r="B312" s="276"/>
      <c r="C312" s="276"/>
      <c r="D312" s="276"/>
      <c r="E312" s="276"/>
      <c r="F312" s="276"/>
      <c r="G312" s="277"/>
      <c r="H312" s="278"/>
      <c r="I312" s="278"/>
      <c r="J312" s="276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  <c r="AA312" s="214"/>
      <c r="AB312" s="214"/>
      <c r="AC312" s="214"/>
      <c r="AD312" s="214"/>
      <c r="AE312" s="214"/>
      <c r="AF312" s="214"/>
      <c r="AG312" s="214"/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  <c r="BI312" s="214"/>
      <c r="BJ312" s="214"/>
      <c r="BK312" s="214"/>
      <c r="BL312" s="214"/>
      <c r="BM312" s="214"/>
      <c r="BN312" s="214"/>
      <c r="BO312" s="214"/>
      <c r="BP312" s="214"/>
      <c r="BQ312" s="214"/>
      <c r="BR312" s="214"/>
      <c r="BS312" s="214"/>
      <c r="BT312" s="214"/>
      <c r="BU312" s="214"/>
      <c r="BV312" s="214"/>
      <c r="BW312" s="214"/>
      <c r="BX312" s="214"/>
      <c r="BY312" s="214"/>
      <c r="BZ312" s="214"/>
      <c r="CA312" s="214"/>
      <c r="CB312" s="214"/>
      <c r="CC312" s="214"/>
      <c r="CD312" s="214"/>
      <c r="CE312" s="214"/>
      <c r="CF312" s="214"/>
      <c r="CG312" s="214"/>
      <c r="CH312" s="214"/>
      <c r="CI312" s="214"/>
      <c r="CJ312" s="214"/>
      <c r="CK312" s="214"/>
      <c r="CL312" s="214"/>
      <c r="CM312" s="214"/>
      <c r="CN312" s="214"/>
      <c r="CO312" s="214"/>
      <c r="CP312" s="214"/>
      <c r="CQ312" s="214"/>
      <c r="CR312" s="214"/>
      <c r="CS312" s="214"/>
      <c r="CT312" s="214"/>
      <c r="CU312" s="214"/>
      <c r="CV312" s="214"/>
      <c r="CW312" s="214"/>
      <c r="CX312" s="214"/>
      <c r="CY312" s="214"/>
      <c r="CZ312" s="214"/>
      <c r="DA312" s="214"/>
      <c r="DB312" s="214"/>
      <c r="DC312" s="214"/>
      <c r="DD312" s="214"/>
      <c r="DE312" s="214"/>
      <c r="DF312" s="214"/>
      <c r="DG312" s="214"/>
      <c r="DH312" s="214"/>
      <c r="DI312" s="214"/>
      <c r="DJ312" s="214"/>
      <c r="DK312" s="214"/>
      <c r="DL312" s="214"/>
      <c r="DM312" s="214"/>
      <c r="DN312" s="214"/>
      <c r="DO312" s="214"/>
      <c r="DP312" s="214"/>
      <c r="DQ312" s="214"/>
      <c r="DR312" s="214"/>
      <c r="DS312" s="214"/>
      <c r="DT312" s="214"/>
      <c r="DU312" s="214"/>
      <c r="DV312" s="214"/>
      <c r="DW312" s="214"/>
      <c r="DX312" s="214"/>
      <c r="DY312" s="214"/>
      <c r="DZ312" s="214"/>
      <c r="EA312" s="214"/>
      <c r="EB312" s="214"/>
      <c r="EC312" s="214"/>
      <c r="ED312" s="214"/>
      <c r="EE312" s="214"/>
      <c r="EF312" s="214"/>
      <c r="EG312" s="214"/>
      <c r="EH312" s="214"/>
      <c r="EI312" s="214"/>
      <c r="EJ312" s="214"/>
      <c r="EK312" s="214"/>
      <c r="EL312" s="214"/>
      <c r="EM312" s="214"/>
      <c r="EN312" s="214"/>
      <c r="EO312" s="214"/>
      <c r="EP312" s="214"/>
      <c r="EQ312" s="214"/>
      <c r="ER312" s="214"/>
      <c r="ES312" s="214"/>
      <c r="ET312" s="214"/>
      <c r="EU312" s="214"/>
      <c r="EV312" s="214"/>
      <c r="EW312" s="214"/>
      <c r="EX312" s="214"/>
      <c r="EY312" s="214"/>
      <c r="EZ312" s="214"/>
      <c r="FA312" s="214"/>
      <c r="FB312" s="214"/>
      <c r="FC312" s="214"/>
      <c r="FD312" s="214"/>
      <c r="FE312" s="214"/>
      <c r="FF312" s="214"/>
      <c r="FG312" s="214"/>
      <c r="FH312" s="214"/>
      <c r="FI312" s="214"/>
      <c r="FJ312" s="214"/>
      <c r="FK312" s="214"/>
      <c r="FL312" s="214"/>
      <c r="FM312" s="214"/>
      <c r="FN312" s="214"/>
      <c r="FO312" s="214"/>
      <c r="FP312" s="214"/>
      <c r="FQ312" s="214"/>
      <c r="FR312" s="214"/>
      <c r="FS312" s="214"/>
      <c r="FT312" s="214"/>
      <c r="FU312" s="214"/>
      <c r="FV312" s="214"/>
      <c r="FW312" s="214"/>
      <c r="FX312" s="214"/>
    </row>
    <row r="313" spans="1:180" s="268" customFormat="1">
      <c r="A313" s="276"/>
      <c r="B313" s="276"/>
      <c r="C313" s="276"/>
      <c r="D313" s="276"/>
      <c r="E313" s="276"/>
      <c r="F313" s="276"/>
      <c r="G313" s="289"/>
      <c r="H313" s="288"/>
      <c r="I313" s="288"/>
      <c r="J313" s="276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  <c r="BM313" s="214"/>
      <c r="BN313" s="214"/>
      <c r="BO313" s="214"/>
      <c r="BP313" s="214"/>
      <c r="BQ313" s="214"/>
      <c r="BR313" s="214"/>
      <c r="BS313" s="214"/>
      <c r="BT313" s="214"/>
      <c r="BU313" s="214"/>
      <c r="BV313" s="214"/>
      <c r="BW313" s="214"/>
      <c r="BX313" s="214"/>
      <c r="BY313" s="214"/>
      <c r="BZ313" s="214"/>
      <c r="CA313" s="214"/>
      <c r="CB313" s="214"/>
      <c r="CC313" s="214"/>
      <c r="CD313" s="214"/>
      <c r="CE313" s="214"/>
      <c r="CF313" s="214"/>
      <c r="CG313" s="214"/>
      <c r="CH313" s="214"/>
      <c r="CI313" s="214"/>
      <c r="CJ313" s="214"/>
      <c r="CK313" s="214"/>
      <c r="CL313" s="214"/>
      <c r="CM313" s="214"/>
      <c r="CN313" s="214"/>
      <c r="CO313" s="214"/>
      <c r="CP313" s="214"/>
      <c r="CQ313" s="214"/>
      <c r="CR313" s="214"/>
      <c r="CS313" s="214"/>
      <c r="CT313" s="214"/>
      <c r="CU313" s="214"/>
      <c r="CV313" s="214"/>
      <c r="CW313" s="214"/>
      <c r="CX313" s="214"/>
      <c r="CY313" s="214"/>
      <c r="CZ313" s="214"/>
      <c r="DA313" s="214"/>
      <c r="DB313" s="214"/>
      <c r="DC313" s="214"/>
      <c r="DD313" s="214"/>
      <c r="DE313" s="214"/>
      <c r="DF313" s="214"/>
      <c r="DG313" s="214"/>
      <c r="DH313" s="214"/>
      <c r="DI313" s="214"/>
      <c r="DJ313" s="214"/>
      <c r="DK313" s="214"/>
      <c r="DL313" s="214"/>
      <c r="DM313" s="214"/>
      <c r="DN313" s="214"/>
      <c r="DO313" s="214"/>
      <c r="DP313" s="214"/>
      <c r="DQ313" s="214"/>
      <c r="DR313" s="214"/>
      <c r="DS313" s="214"/>
      <c r="DT313" s="214"/>
      <c r="DU313" s="214"/>
      <c r="DV313" s="214"/>
      <c r="DW313" s="214"/>
      <c r="DX313" s="214"/>
      <c r="DY313" s="214"/>
      <c r="DZ313" s="214"/>
      <c r="EA313" s="214"/>
      <c r="EB313" s="214"/>
      <c r="EC313" s="214"/>
      <c r="ED313" s="214"/>
      <c r="EE313" s="214"/>
      <c r="EF313" s="214"/>
      <c r="EG313" s="214"/>
      <c r="EH313" s="214"/>
      <c r="EI313" s="214"/>
      <c r="EJ313" s="214"/>
      <c r="EK313" s="214"/>
      <c r="EL313" s="214"/>
      <c r="EM313" s="214"/>
      <c r="EN313" s="214"/>
      <c r="EO313" s="214"/>
      <c r="EP313" s="214"/>
      <c r="EQ313" s="214"/>
      <c r="ER313" s="214"/>
      <c r="ES313" s="214"/>
      <c r="ET313" s="214"/>
      <c r="EU313" s="214"/>
      <c r="EV313" s="214"/>
      <c r="EW313" s="214"/>
      <c r="EX313" s="214"/>
      <c r="EY313" s="214"/>
      <c r="EZ313" s="214"/>
      <c r="FA313" s="214"/>
      <c r="FB313" s="214"/>
      <c r="FC313" s="214"/>
      <c r="FD313" s="214"/>
      <c r="FE313" s="214"/>
      <c r="FF313" s="214"/>
      <c r="FG313" s="214"/>
      <c r="FH313" s="214"/>
      <c r="FI313" s="214"/>
      <c r="FJ313" s="214"/>
      <c r="FK313" s="214"/>
      <c r="FL313" s="214"/>
      <c r="FM313" s="214"/>
      <c r="FN313" s="214"/>
      <c r="FO313" s="214"/>
      <c r="FP313" s="214"/>
      <c r="FQ313" s="214"/>
      <c r="FR313" s="214"/>
      <c r="FS313" s="214"/>
      <c r="FT313" s="214"/>
      <c r="FU313" s="214"/>
      <c r="FV313" s="214"/>
      <c r="FW313" s="214"/>
      <c r="FX313" s="214"/>
    </row>
    <row r="314" spans="1:180" s="268" customFormat="1">
      <c r="A314" s="276"/>
      <c r="B314" s="276"/>
      <c r="C314" s="276"/>
      <c r="D314" s="276"/>
      <c r="E314" s="276"/>
      <c r="F314" s="276"/>
      <c r="G314" s="289"/>
      <c r="H314" s="288"/>
      <c r="I314" s="288"/>
      <c r="J314" s="276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14"/>
      <c r="BN314" s="214"/>
      <c r="BO314" s="214"/>
      <c r="BP314" s="214"/>
      <c r="BQ314" s="214"/>
      <c r="BR314" s="214"/>
      <c r="BS314" s="214"/>
      <c r="BT314" s="214"/>
      <c r="BU314" s="214"/>
      <c r="BV314" s="214"/>
      <c r="BW314" s="214"/>
      <c r="BX314" s="214"/>
      <c r="BY314" s="214"/>
      <c r="BZ314" s="214"/>
      <c r="CA314" s="214"/>
      <c r="CB314" s="214"/>
      <c r="CC314" s="214"/>
      <c r="CD314" s="214"/>
      <c r="CE314" s="214"/>
      <c r="CF314" s="214"/>
      <c r="CG314" s="214"/>
      <c r="CH314" s="214"/>
      <c r="CI314" s="214"/>
      <c r="CJ314" s="214"/>
      <c r="CK314" s="214"/>
      <c r="CL314" s="214"/>
      <c r="CM314" s="214"/>
      <c r="CN314" s="214"/>
      <c r="CO314" s="214"/>
      <c r="CP314" s="214"/>
      <c r="CQ314" s="214"/>
      <c r="CR314" s="214"/>
      <c r="CS314" s="214"/>
      <c r="CT314" s="214"/>
      <c r="CU314" s="214"/>
      <c r="CV314" s="214"/>
      <c r="CW314" s="214"/>
      <c r="CX314" s="214"/>
      <c r="CY314" s="214"/>
      <c r="CZ314" s="214"/>
      <c r="DA314" s="214"/>
      <c r="DB314" s="214"/>
      <c r="DC314" s="214"/>
      <c r="DD314" s="214"/>
      <c r="DE314" s="214"/>
      <c r="DF314" s="214"/>
      <c r="DG314" s="214"/>
      <c r="DH314" s="214"/>
      <c r="DI314" s="214"/>
      <c r="DJ314" s="214"/>
      <c r="DK314" s="214"/>
      <c r="DL314" s="214"/>
      <c r="DM314" s="214"/>
      <c r="DN314" s="214"/>
      <c r="DO314" s="214"/>
      <c r="DP314" s="214"/>
      <c r="DQ314" s="214"/>
      <c r="DR314" s="214"/>
      <c r="DS314" s="214"/>
      <c r="DT314" s="214"/>
      <c r="DU314" s="214"/>
      <c r="DV314" s="214"/>
      <c r="DW314" s="214"/>
      <c r="DX314" s="214"/>
      <c r="DY314" s="214"/>
      <c r="DZ314" s="214"/>
      <c r="EA314" s="214"/>
      <c r="EB314" s="214"/>
      <c r="EC314" s="214"/>
      <c r="ED314" s="214"/>
      <c r="EE314" s="214"/>
      <c r="EF314" s="214"/>
      <c r="EG314" s="214"/>
      <c r="EH314" s="214"/>
      <c r="EI314" s="214"/>
      <c r="EJ314" s="214"/>
      <c r="EK314" s="214"/>
      <c r="EL314" s="214"/>
      <c r="EM314" s="214"/>
      <c r="EN314" s="214"/>
      <c r="EO314" s="214"/>
      <c r="EP314" s="214"/>
      <c r="EQ314" s="214"/>
      <c r="ER314" s="214"/>
      <c r="ES314" s="214"/>
      <c r="ET314" s="214"/>
      <c r="EU314" s="214"/>
      <c r="EV314" s="214"/>
      <c r="EW314" s="214"/>
      <c r="EX314" s="214"/>
      <c r="EY314" s="214"/>
      <c r="EZ314" s="214"/>
      <c r="FA314" s="214"/>
      <c r="FB314" s="214"/>
      <c r="FC314" s="214"/>
      <c r="FD314" s="214"/>
      <c r="FE314" s="214"/>
      <c r="FF314" s="214"/>
      <c r="FG314" s="214"/>
      <c r="FH314" s="214"/>
      <c r="FI314" s="214"/>
      <c r="FJ314" s="214"/>
      <c r="FK314" s="214"/>
      <c r="FL314" s="214"/>
      <c r="FM314" s="214"/>
      <c r="FN314" s="214"/>
      <c r="FO314" s="214"/>
      <c r="FP314" s="214"/>
      <c r="FQ314" s="214"/>
      <c r="FR314" s="214"/>
      <c r="FS314" s="214"/>
      <c r="FT314" s="214"/>
      <c r="FU314" s="214"/>
      <c r="FV314" s="214"/>
      <c r="FW314" s="214"/>
      <c r="FX314" s="214"/>
    </row>
    <row r="315" spans="1:180" s="268" customFormat="1">
      <c r="A315" s="276"/>
      <c r="B315" s="276"/>
      <c r="C315" s="276"/>
      <c r="D315" s="276"/>
      <c r="E315" s="276"/>
      <c r="F315" s="276"/>
      <c r="G315" s="289"/>
      <c r="H315" s="288"/>
      <c r="I315" s="288"/>
      <c r="J315" s="276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  <c r="CM315" s="214"/>
      <c r="CN315" s="214"/>
      <c r="CO315" s="214"/>
      <c r="CP315" s="214"/>
      <c r="CQ315" s="214"/>
      <c r="CR315" s="214"/>
      <c r="CS315" s="214"/>
      <c r="CT315" s="214"/>
      <c r="CU315" s="214"/>
      <c r="CV315" s="214"/>
      <c r="CW315" s="214"/>
      <c r="CX315" s="214"/>
      <c r="CY315" s="214"/>
      <c r="CZ315" s="214"/>
      <c r="DA315" s="214"/>
      <c r="DB315" s="214"/>
      <c r="DC315" s="214"/>
      <c r="DD315" s="214"/>
      <c r="DE315" s="214"/>
      <c r="DF315" s="214"/>
      <c r="DG315" s="214"/>
      <c r="DH315" s="214"/>
      <c r="DI315" s="214"/>
      <c r="DJ315" s="214"/>
      <c r="DK315" s="214"/>
      <c r="DL315" s="214"/>
      <c r="DM315" s="214"/>
      <c r="DN315" s="214"/>
      <c r="DO315" s="214"/>
      <c r="DP315" s="214"/>
      <c r="DQ315" s="214"/>
      <c r="DR315" s="214"/>
      <c r="DS315" s="214"/>
      <c r="DT315" s="214"/>
      <c r="DU315" s="214"/>
      <c r="DV315" s="214"/>
      <c r="DW315" s="214"/>
      <c r="DX315" s="214"/>
      <c r="DY315" s="214"/>
      <c r="DZ315" s="214"/>
      <c r="EA315" s="214"/>
      <c r="EB315" s="214"/>
      <c r="EC315" s="214"/>
      <c r="ED315" s="214"/>
      <c r="EE315" s="214"/>
      <c r="EF315" s="214"/>
      <c r="EG315" s="214"/>
      <c r="EH315" s="214"/>
      <c r="EI315" s="214"/>
      <c r="EJ315" s="214"/>
      <c r="EK315" s="214"/>
      <c r="EL315" s="214"/>
      <c r="EM315" s="214"/>
      <c r="EN315" s="214"/>
      <c r="EO315" s="214"/>
      <c r="EP315" s="214"/>
      <c r="EQ315" s="214"/>
      <c r="ER315" s="214"/>
      <c r="ES315" s="214"/>
      <c r="ET315" s="214"/>
      <c r="EU315" s="214"/>
      <c r="EV315" s="214"/>
      <c r="EW315" s="214"/>
      <c r="EX315" s="214"/>
      <c r="EY315" s="214"/>
      <c r="EZ315" s="214"/>
      <c r="FA315" s="214"/>
      <c r="FB315" s="214"/>
      <c r="FC315" s="214"/>
      <c r="FD315" s="214"/>
      <c r="FE315" s="214"/>
      <c r="FF315" s="214"/>
      <c r="FG315" s="214"/>
      <c r="FH315" s="214"/>
      <c r="FI315" s="214"/>
      <c r="FJ315" s="214"/>
      <c r="FK315" s="214"/>
      <c r="FL315" s="214"/>
      <c r="FM315" s="214"/>
      <c r="FN315" s="214"/>
      <c r="FO315" s="214"/>
      <c r="FP315" s="214"/>
      <c r="FQ315" s="214"/>
      <c r="FR315" s="214"/>
      <c r="FS315" s="214"/>
      <c r="FT315" s="214"/>
      <c r="FU315" s="214"/>
      <c r="FV315" s="214"/>
      <c r="FW315" s="214"/>
      <c r="FX315" s="214"/>
    </row>
    <row r="316" spans="1:180" s="268" customFormat="1">
      <c r="A316" s="276"/>
      <c r="B316" s="276"/>
      <c r="C316" s="276"/>
      <c r="D316" s="276"/>
      <c r="E316" s="276"/>
      <c r="F316" s="276"/>
      <c r="G316" s="289"/>
      <c r="H316" s="288"/>
      <c r="I316" s="288"/>
      <c r="J316" s="276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4"/>
      <c r="BN316" s="214"/>
      <c r="BO316" s="214"/>
      <c r="BP316" s="214"/>
      <c r="BQ316" s="214"/>
      <c r="BR316" s="214"/>
      <c r="BS316" s="214"/>
      <c r="BT316" s="214"/>
      <c r="BU316" s="214"/>
      <c r="BV316" s="214"/>
      <c r="BW316" s="214"/>
      <c r="BX316" s="214"/>
      <c r="BY316" s="214"/>
      <c r="BZ316" s="214"/>
      <c r="CA316" s="214"/>
      <c r="CB316" s="214"/>
      <c r="CC316" s="214"/>
      <c r="CD316" s="214"/>
      <c r="CE316" s="214"/>
      <c r="CF316" s="214"/>
      <c r="CG316" s="214"/>
      <c r="CH316" s="214"/>
      <c r="CI316" s="214"/>
      <c r="CJ316" s="214"/>
      <c r="CK316" s="214"/>
      <c r="CL316" s="214"/>
      <c r="CM316" s="214"/>
      <c r="CN316" s="214"/>
      <c r="CO316" s="214"/>
      <c r="CP316" s="214"/>
      <c r="CQ316" s="214"/>
      <c r="CR316" s="214"/>
      <c r="CS316" s="214"/>
      <c r="CT316" s="214"/>
      <c r="CU316" s="214"/>
      <c r="CV316" s="214"/>
      <c r="CW316" s="214"/>
      <c r="CX316" s="214"/>
      <c r="CY316" s="214"/>
      <c r="CZ316" s="214"/>
      <c r="DA316" s="214"/>
      <c r="DB316" s="214"/>
      <c r="DC316" s="214"/>
      <c r="DD316" s="214"/>
      <c r="DE316" s="214"/>
      <c r="DF316" s="214"/>
      <c r="DG316" s="214"/>
      <c r="DH316" s="214"/>
      <c r="DI316" s="214"/>
      <c r="DJ316" s="214"/>
      <c r="DK316" s="214"/>
      <c r="DL316" s="214"/>
      <c r="DM316" s="214"/>
      <c r="DN316" s="214"/>
      <c r="DO316" s="214"/>
      <c r="DP316" s="214"/>
      <c r="DQ316" s="214"/>
      <c r="DR316" s="214"/>
      <c r="DS316" s="214"/>
      <c r="DT316" s="214"/>
      <c r="DU316" s="214"/>
      <c r="DV316" s="214"/>
      <c r="DW316" s="214"/>
      <c r="DX316" s="214"/>
      <c r="DY316" s="214"/>
      <c r="DZ316" s="214"/>
      <c r="EA316" s="214"/>
      <c r="EB316" s="214"/>
      <c r="EC316" s="214"/>
      <c r="ED316" s="214"/>
      <c r="EE316" s="214"/>
      <c r="EF316" s="214"/>
      <c r="EG316" s="214"/>
      <c r="EH316" s="214"/>
      <c r="EI316" s="214"/>
      <c r="EJ316" s="214"/>
      <c r="EK316" s="214"/>
      <c r="EL316" s="214"/>
      <c r="EM316" s="214"/>
      <c r="EN316" s="214"/>
      <c r="EO316" s="214"/>
      <c r="EP316" s="214"/>
      <c r="EQ316" s="214"/>
      <c r="ER316" s="214"/>
      <c r="ES316" s="214"/>
      <c r="ET316" s="214"/>
      <c r="EU316" s="214"/>
      <c r="EV316" s="214"/>
      <c r="EW316" s="214"/>
      <c r="EX316" s="214"/>
      <c r="EY316" s="214"/>
      <c r="EZ316" s="214"/>
      <c r="FA316" s="214"/>
      <c r="FB316" s="214"/>
      <c r="FC316" s="214"/>
      <c r="FD316" s="214"/>
      <c r="FE316" s="214"/>
      <c r="FF316" s="214"/>
      <c r="FG316" s="214"/>
      <c r="FH316" s="214"/>
      <c r="FI316" s="214"/>
      <c r="FJ316" s="214"/>
      <c r="FK316" s="214"/>
      <c r="FL316" s="214"/>
      <c r="FM316" s="214"/>
      <c r="FN316" s="214"/>
      <c r="FO316" s="214"/>
      <c r="FP316" s="214"/>
      <c r="FQ316" s="214"/>
      <c r="FR316" s="214"/>
      <c r="FS316" s="214"/>
      <c r="FT316" s="214"/>
      <c r="FU316" s="214"/>
      <c r="FV316" s="214"/>
      <c r="FW316" s="214"/>
      <c r="FX316" s="214"/>
    </row>
    <row r="317" spans="1:180" s="268" customFormat="1">
      <c r="A317" s="276"/>
      <c r="B317" s="276"/>
      <c r="C317" s="276"/>
      <c r="D317" s="276"/>
      <c r="E317" s="276"/>
      <c r="F317" s="276"/>
      <c r="G317" s="289"/>
      <c r="H317" s="288"/>
      <c r="I317" s="288"/>
      <c r="J317" s="276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4"/>
      <c r="BN317" s="214"/>
      <c r="BO317" s="214"/>
      <c r="BP317" s="214"/>
      <c r="BQ317" s="214"/>
      <c r="BR317" s="214"/>
      <c r="BS317" s="214"/>
      <c r="BT317" s="214"/>
      <c r="BU317" s="214"/>
      <c r="BV317" s="214"/>
      <c r="BW317" s="214"/>
      <c r="BX317" s="214"/>
      <c r="BY317" s="214"/>
      <c r="BZ317" s="214"/>
      <c r="CA317" s="214"/>
      <c r="CB317" s="214"/>
      <c r="CC317" s="214"/>
      <c r="CD317" s="214"/>
      <c r="CE317" s="214"/>
      <c r="CF317" s="214"/>
      <c r="CG317" s="214"/>
      <c r="CH317" s="214"/>
      <c r="CI317" s="214"/>
      <c r="CJ317" s="214"/>
      <c r="CK317" s="214"/>
      <c r="CL317" s="214"/>
      <c r="CM317" s="214"/>
      <c r="CN317" s="214"/>
      <c r="CO317" s="214"/>
      <c r="CP317" s="214"/>
      <c r="CQ317" s="214"/>
      <c r="CR317" s="214"/>
      <c r="CS317" s="214"/>
      <c r="CT317" s="214"/>
      <c r="CU317" s="214"/>
      <c r="CV317" s="214"/>
      <c r="CW317" s="214"/>
      <c r="CX317" s="214"/>
      <c r="CY317" s="214"/>
      <c r="CZ317" s="214"/>
      <c r="DA317" s="214"/>
      <c r="DB317" s="214"/>
      <c r="DC317" s="214"/>
      <c r="DD317" s="214"/>
      <c r="DE317" s="214"/>
      <c r="DF317" s="214"/>
      <c r="DG317" s="214"/>
      <c r="DH317" s="214"/>
      <c r="DI317" s="214"/>
      <c r="DJ317" s="214"/>
      <c r="DK317" s="214"/>
      <c r="DL317" s="214"/>
      <c r="DM317" s="214"/>
      <c r="DN317" s="214"/>
      <c r="DO317" s="214"/>
      <c r="DP317" s="214"/>
      <c r="DQ317" s="214"/>
      <c r="DR317" s="214"/>
      <c r="DS317" s="214"/>
      <c r="DT317" s="214"/>
      <c r="DU317" s="214"/>
      <c r="DV317" s="214"/>
      <c r="DW317" s="214"/>
      <c r="DX317" s="214"/>
      <c r="DY317" s="214"/>
      <c r="DZ317" s="214"/>
      <c r="EA317" s="214"/>
      <c r="EB317" s="214"/>
      <c r="EC317" s="214"/>
      <c r="ED317" s="214"/>
      <c r="EE317" s="214"/>
      <c r="EF317" s="214"/>
      <c r="EG317" s="214"/>
      <c r="EH317" s="214"/>
      <c r="EI317" s="214"/>
      <c r="EJ317" s="214"/>
      <c r="EK317" s="214"/>
      <c r="EL317" s="214"/>
      <c r="EM317" s="214"/>
      <c r="EN317" s="214"/>
      <c r="EO317" s="214"/>
      <c r="EP317" s="214"/>
      <c r="EQ317" s="214"/>
      <c r="ER317" s="214"/>
      <c r="ES317" s="214"/>
      <c r="ET317" s="214"/>
      <c r="EU317" s="214"/>
      <c r="EV317" s="214"/>
      <c r="EW317" s="214"/>
      <c r="EX317" s="214"/>
      <c r="EY317" s="214"/>
      <c r="EZ317" s="214"/>
      <c r="FA317" s="214"/>
      <c r="FB317" s="214"/>
      <c r="FC317" s="214"/>
      <c r="FD317" s="214"/>
      <c r="FE317" s="214"/>
      <c r="FF317" s="214"/>
      <c r="FG317" s="214"/>
      <c r="FH317" s="214"/>
      <c r="FI317" s="214"/>
      <c r="FJ317" s="214"/>
      <c r="FK317" s="214"/>
      <c r="FL317" s="214"/>
      <c r="FM317" s="214"/>
      <c r="FN317" s="214"/>
      <c r="FO317" s="214"/>
      <c r="FP317" s="214"/>
      <c r="FQ317" s="214"/>
      <c r="FR317" s="214"/>
      <c r="FS317" s="214"/>
      <c r="FT317" s="214"/>
      <c r="FU317" s="214"/>
      <c r="FV317" s="214"/>
      <c r="FW317" s="214"/>
      <c r="FX317" s="214"/>
    </row>
    <row r="318" spans="1:180" s="268" customFormat="1">
      <c r="A318" s="276"/>
      <c r="B318" s="276"/>
      <c r="C318" s="276"/>
      <c r="D318" s="276"/>
      <c r="E318" s="276"/>
      <c r="F318" s="276"/>
      <c r="G318" s="289"/>
      <c r="H318" s="288"/>
      <c r="I318" s="288"/>
      <c r="J318" s="276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4"/>
      <c r="BN318" s="214"/>
      <c r="BO318" s="214"/>
      <c r="BP318" s="214"/>
      <c r="BQ318" s="214"/>
      <c r="BR318" s="214"/>
      <c r="BS318" s="214"/>
      <c r="BT318" s="214"/>
      <c r="BU318" s="214"/>
      <c r="BV318" s="214"/>
      <c r="BW318" s="214"/>
      <c r="BX318" s="214"/>
      <c r="BY318" s="214"/>
      <c r="BZ318" s="214"/>
      <c r="CA318" s="214"/>
      <c r="CB318" s="214"/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4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  <c r="ED318" s="214"/>
      <c r="EE318" s="214"/>
      <c r="EF318" s="214"/>
      <c r="EG318" s="214"/>
      <c r="EH318" s="214"/>
      <c r="EI318" s="214"/>
      <c r="EJ318" s="214"/>
      <c r="EK318" s="214"/>
      <c r="EL318" s="214"/>
      <c r="EM318" s="214"/>
      <c r="EN318" s="214"/>
      <c r="EO318" s="214"/>
      <c r="EP318" s="214"/>
      <c r="EQ318" s="214"/>
      <c r="ER318" s="214"/>
      <c r="ES318" s="214"/>
      <c r="ET318" s="214"/>
      <c r="EU318" s="214"/>
      <c r="EV318" s="214"/>
      <c r="EW318" s="214"/>
      <c r="EX318" s="214"/>
      <c r="EY318" s="214"/>
      <c r="EZ318" s="214"/>
      <c r="FA318" s="214"/>
      <c r="FB318" s="214"/>
      <c r="FC318" s="214"/>
      <c r="FD318" s="214"/>
      <c r="FE318" s="214"/>
      <c r="FF318" s="214"/>
      <c r="FG318" s="214"/>
      <c r="FH318" s="214"/>
      <c r="FI318" s="214"/>
      <c r="FJ318" s="214"/>
      <c r="FK318" s="214"/>
      <c r="FL318" s="214"/>
      <c r="FM318" s="214"/>
      <c r="FN318" s="214"/>
      <c r="FO318" s="214"/>
      <c r="FP318" s="214"/>
      <c r="FQ318" s="214"/>
      <c r="FR318" s="214"/>
      <c r="FS318" s="214"/>
      <c r="FT318" s="214"/>
      <c r="FU318" s="214"/>
      <c r="FV318" s="214"/>
      <c r="FW318" s="214"/>
      <c r="FX318" s="214"/>
    </row>
    <row r="319" spans="1:180" s="268" customFormat="1">
      <c r="A319" s="276"/>
      <c r="B319" s="276"/>
      <c r="C319" s="276"/>
      <c r="D319" s="276"/>
      <c r="E319" s="276"/>
      <c r="F319" s="276"/>
      <c r="G319" s="289"/>
      <c r="H319" s="288"/>
      <c r="I319" s="288"/>
      <c r="J319" s="276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  <c r="BM319" s="214"/>
      <c r="BN319" s="214"/>
      <c r="BO319" s="214"/>
      <c r="BP319" s="214"/>
      <c r="BQ319" s="214"/>
      <c r="BR319" s="214"/>
      <c r="BS319" s="214"/>
      <c r="BT319" s="214"/>
      <c r="BU319" s="214"/>
      <c r="BV319" s="214"/>
      <c r="BW319" s="214"/>
      <c r="BX319" s="214"/>
      <c r="BY319" s="214"/>
      <c r="BZ319" s="214"/>
      <c r="CA319" s="214"/>
      <c r="CB319" s="214"/>
      <c r="CC319" s="214"/>
      <c r="CD319" s="214"/>
      <c r="CE319" s="214"/>
      <c r="CF319" s="214"/>
      <c r="CG319" s="214"/>
      <c r="CH319" s="214"/>
      <c r="CI319" s="214"/>
      <c r="CJ319" s="214"/>
      <c r="CK319" s="214"/>
      <c r="CL319" s="214"/>
      <c r="CM319" s="214"/>
      <c r="CN319" s="214"/>
      <c r="CO319" s="214"/>
      <c r="CP319" s="214"/>
      <c r="CQ319" s="214"/>
      <c r="CR319" s="214"/>
      <c r="CS319" s="214"/>
      <c r="CT319" s="214"/>
      <c r="CU319" s="214"/>
      <c r="CV319" s="214"/>
      <c r="CW319" s="214"/>
      <c r="CX319" s="214"/>
      <c r="CY319" s="214"/>
      <c r="CZ319" s="214"/>
      <c r="DA319" s="214"/>
      <c r="DB319" s="214"/>
      <c r="DC319" s="214"/>
      <c r="DD319" s="214"/>
      <c r="DE319" s="214"/>
      <c r="DF319" s="214"/>
      <c r="DG319" s="214"/>
      <c r="DH319" s="214"/>
      <c r="DI319" s="214"/>
      <c r="DJ319" s="214"/>
      <c r="DK319" s="214"/>
      <c r="DL319" s="214"/>
      <c r="DM319" s="214"/>
      <c r="DN319" s="214"/>
      <c r="DO319" s="214"/>
      <c r="DP319" s="214"/>
      <c r="DQ319" s="214"/>
      <c r="DR319" s="214"/>
      <c r="DS319" s="214"/>
      <c r="DT319" s="214"/>
      <c r="DU319" s="214"/>
      <c r="DV319" s="214"/>
      <c r="DW319" s="214"/>
      <c r="DX319" s="214"/>
      <c r="DY319" s="214"/>
      <c r="DZ319" s="214"/>
      <c r="EA319" s="214"/>
      <c r="EB319" s="214"/>
      <c r="EC319" s="214"/>
      <c r="ED319" s="214"/>
      <c r="EE319" s="214"/>
      <c r="EF319" s="214"/>
      <c r="EG319" s="214"/>
      <c r="EH319" s="214"/>
      <c r="EI319" s="214"/>
      <c r="EJ319" s="214"/>
      <c r="EK319" s="214"/>
      <c r="EL319" s="214"/>
      <c r="EM319" s="214"/>
      <c r="EN319" s="214"/>
      <c r="EO319" s="214"/>
      <c r="EP319" s="214"/>
      <c r="EQ319" s="214"/>
      <c r="ER319" s="214"/>
      <c r="ES319" s="214"/>
      <c r="ET319" s="214"/>
      <c r="EU319" s="214"/>
      <c r="EV319" s="214"/>
      <c r="EW319" s="214"/>
      <c r="EX319" s="214"/>
      <c r="EY319" s="214"/>
      <c r="EZ319" s="214"/>
      <c r="FA319" s="214"/>
      <c r="FB319" s="214"/>
      <c r="FC319" s="214"/>
      <c r="FD319" s="214"/>
      <c r="FE319" s="214"/>
      <c r="FF319" s="214"/>
      <c r="FG319" s="214"/>
      <c r="FH319" s="214"/>
      <c r="FI319" s="214"/>
      <c r="FJ319" s="214"/>
      <c r="FK319" s="214"/>
      <c r="FL319" s="214"/>
      <c r="FM319" s="214"/>
      <c r="FN319" s="214"/>
      <c r="FO319" s="214"/>
      <c r="FP319" s="214"/>
      <c r="FQ319" s="214"/>
      <c r="FR319" s="214"/>
      <c r="FS319" s="214"/>
      <c r="FT319" s="214"/>
      <c r="FU319" s="214"/>
      <c r="FV319" s="214"/>
      <c r="FW319" s="214"/>
      <c r="FX319" s="214"/>
    </row>
    <row r="320" spans="1:180" s="268" customFormat="1">
      <c r="A320" s="276"/>
      <c r="B320" s="276"/>
      <c r="C320" s="276"/>
      <c r="D320" s="276"/>
      <c r="E320" s="276"/>
      <c r="F320" s="276"/>
      <c r="G320" s="289"/>
      <c r="H320" s="288"/>
      <c r="I320" s="288"/>
      <c r="J320" s="276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  <c r="BM320" s="214"/>
      <c r="BN320" s="214"/>
      <c r="BO320" s="214"/>
      <c r="BP320" s="214"/>
      <c r="BQ320" s="214"/>
      <c r="BR320" s="214"/>
      <c r="BS320" s="214"/>
      <c r="BT320" s="214"/>
      <c r="BU320" s="214"/>
      <c r="BV320" s="214"/>
      <c r="BW320" s="214"/>
      <c r="BX320" s="214"/>
      <c r="BY320" s="214"/>
      <c r="BZ320" s="214"/>
      <c r="CA320" s="214"/>
      <c r="CB320" s="214"/>
      <c r="CC320" s="214"/>
      <c r="CD320" s="214"/>
      <c r="CE320" s="214"/>
      <c r="CF320" s="214"/>
      <c r="CG320" s="214"/>
      <c r="CH320" s="214"/>
      <c r="CI320" s="214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4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  <c r="ED320" s="214"/>
      <c r="EE320" s="214"/>
      <c r="EF320" s="214"/>
      <c r="EG320" s="214"/>
      <c r="EH320" s="214"/>
      <c r="EI320" s="214"/>
      <c r="EJ320" s="214"/>
      <c r="EK320" s="214"/>
      <c r="EL320" s="214"/>
      <c r="EM320" s="214"/>
      <c r="EN320" s="214"/>
      <c r="EO320" s="214"/>
      <c r="EP320" s="214"/>
      <c r="EQ320" s="214"/>
      <c r="ER320" s="214"/>
      <c r="ES320" s="214"/>
      <c r="ET320" s="214"/>
      <c r="EU320" s="214"/>
      <c r="EV320" s="214"/>
      <c r="EW320" s="214"/>
      <c r="EX320" s="214"/>
      <c r="EY320" s="214"/>
      <c r="EZ320" s="214"/>
      <c r="FA320" s="214"/>
      <c r="FB320" s="214"/>
      <c r="FC320" s="214"/>
      <c r="FD320" s="214"/>
      <c r="FE320" s="214"/>
      <c r="FF320" s="214"/>
      <c r="FG320" s="214"/>
      <c r="FH320" s="214"/>
      <c r="FI320" s="214"/>
      <c r="FJ320" s="214"/>
      <c r="FK320" s="214"/>
      <c r="FL320" s="214"/>
      <c r="FM320" s="214"/>
      <c r="FN320" s="214"/>
      <c r="FO320" s="214"/>
      <c r="FP320" s="214"/>
      <c r="FQ320" s="214"/>
      <c r="FR320" s="214"/>
      <c r="FS320" s="214"/>
      <c r="FT320" s="214"/>
      <c r="FU320" s="214"/>
      <c r="FV320" s="214"/>
      <c r="FW320" s="214"/>
      <c r="FX320" s="214"/>
    </row>
    <row r="321" spans="1:180" s="268" customFormat="1">
      <c r="A321" s="276"/>
      <c r="B321" s="276"/>
      <c r="C321" s="276"/>
      <c r="D321" s="276"/>
      <c r="E321" s="276"/>
      <c r="F321" s="276"/>
      <c r="G321" s="289"/>
      <c r="H321" s="288"/>
      <c r="I321" s="288"/>
      <c r="J321" s="276"/>
      <c r="K321" s="214"/>
      <c r="L321" s="214"/>
      <c r="M321" s="214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14"/>
      <c r="Y321" s="214"/>
      <c r="Z321" s="214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  <c r="BM321" s="214"/>
      <c r="BN321" s="214"/>
      <c r="BO321" s="214"/>
      <c r="BP321" s="214"/>
      <c r="BQ321" s="214"/>
      <c r="BR321" s="214"/>
      <c r="BS321" s="214"/>
      <c r="BT321" s="214"/>
      <c r="BU321" s="214"/>
      <c r="BV321" s="214"/>
      <c r="BW321" s="214"/>
      <c r="BX321" s="214"/>
      <c r="BY321" s="214"/>
      <c r="BZ321" s="214"/>
      <c r="CA321" s="214"/>
      <c r="CB321" s="214"/>
      <c r="CC321" s="214"/>
      <c r="CD321" s="214"/>
      <c r="CE321" s="214"/>
      <c r="CF321" s="214"/>
      <c r="CG321" s="214"/>
      <c r="CH321" s="214"/>
      <c r="CI321" s="214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4"/>
      <c r="CT321" s="214"/>
      <c r="CU321" s="214"/>
      <c r="CV321" s="214"/>
      <c r="CW321" s="214"/>
      <c r="CX321" s="214"/>
      <c r="CY321" s="214"/>
      <c r="CZ321" s="214"/>
      <c r="DA321" s="214"/>
      <c r="DB321" s="214"/>
      <c r="DC321" s="214"/>
      <c r="DD321" s="214"/>
      <c r="DE321" s="214"/>
      <c r="DF321" s="214"/>
      <c r="DG321" s="214"/>
      <c r="DH321" s="214"/>
      <c r="DI321" s="214"/>
      <c r="DJ321" s="214"/>
      <c r="DK321" s="214"/>
      <c r="DL321" s="214"/>
      <c r="DM321" s="214"/>
      <c r="DN321" s="214"/>
      <c r="DO321" s="214"/>
      <c r="DP321" s="214"/>
      <c r="DQ321" s="214"/>
      <c r="DR321" s="214"/>
      <c r="DS321" s="214"/>
      <c r="DT321" s="214"/>
      <c r="DU321" s="214"/>
      <c r="DV321" s="214"/>
      <c r="DW321" s="214"/>
      <c r="DX321" s="214"/>
      <c r="DY321" s="214"/>
      <c r="DZ321" s="214"/>
      <c r="EA321" s="214"/>
      <c r="EB321" s="214"/>
      <c r="EC321" s="214"/>
      <c r="ED321" s="214"/>
      <c r="EE321" s="214"/>
      <c r="EF321" s="214"/>
      <c r="EG321" s="214"/>
      <c r="EH321" s="214"/>
      <c r="EI321" s="214"/>
      <c r="EJ321" s="214"/>
      <c r="EK321" s="214"/>
      <c r="EL321" s="214"/>
      <c r="EM321" s="214"/>
      <c r="EN321" s="214"/>
      <c r="EO321" s="214"/>
      <c r="EP321" s="214"/>
      <c r="EQ321" s="214"/>
      <c r="ER321" s="214"/>
      <c r="ES321" s="214"/>
      <c r="ET321" s="214"/>
      <c r="EU321" s="214"/>
      <c r="EV321" s="214"/>
      <c r="EW321" s="214"/>
      <c r="EX321" s="214"/>
      <c r="EY321" s="214"/>
      <c r="EZ321" s="214"/>
      <c r="FA321" s="214"/>
      <c r="FB321" s="214"/>
      <c r="FC321" s="214"/>
      <c r="FD321" s="214"/>
      <c r="FE321" s="214"/>
      <c r="FF321" s="214"/>
      <c r="FG321" s="214"/>
      <c r="FH321" s="214"/>
      <c r="FI321" s="214"/>
      <c r="FJ321" s="214"/>
      <c r="FK321" s="214"/>
      <c r="FL321" s="214"/>
      <c r="FM321" s="214"/>
      <c r="FN321" s="214"/>
      <c r="FO321" s="214"/>
      <c r="FP321" s="214"/>
      <c r="FQ321" s="214"/>
      <c r="FR321" s="214"/>
      <c r="FS321" s="214"/>
      <c r="FT321" s="214"/>
      <c r="FU321" s="214"/>
      <c r="FV321" s="214"/>
      <c r="FW321" s="214"/>
      <c r="FX321" s="214"/>
    </row>
    <row r="322" spans="1:180" s="268" customFormat="1">
      <c r="A322" s="276"/>
      <c r="B322" s="276"/>
      <c r="C322" s="276"/>
      <c r="D322" s="276"/>
      <c r="E322" s="276"/>
      <c r="F322" s="276"/>
      <c r="G322" s="289"/>
      <c r="H322" s="288"/>
      <c r="I322" s="288"/>
      <c r="J322" s="276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  <c r="BM322" s="214"/>
      <c r="BN322" s="214"/>
      <c r="BO322" s="214"/>
      <c r="BP322" s="214"/>
      <c r="BQ322" s="214"/>
      <c r="BR322" s="214"/>
      <c r="BS322" s="214"/>
      <c r="BT322" s="214"/>
      <c r="BU322" s="214"/>
      <c r="BV322" s="214"/>
      <c r="BW322" s="214"/>
      <c r="BX322" s="214"/>
      <c r="BY322" s="214"/>
      <c r="BZ322" s="214"/>
      <c r="CA322" s="214"/>
      <c r="CB322" s="214"/>
      <c r="CC322" s="214"/>
      <c r="CD322" s="214"/>
      <c r="CE322" s="214"/>
      <c r="CF322" s="214"/>
      <c r="CG322" s="214"/>
      <c r="CH322" s="214"/>
      <c r="CI322" s="214"/>
      <c r="CJ322" s="214"/>
      <c r="CK322" s="214"/>
      <c r="CL322" s="214"/>
      <c r="CM322" s="214"/>
      <c r="CN322" s="214"/>
      <c r="CO322" s="214"/>
      <c r="CP322" s="214"/>
      <c r="CQ322" s="214"/>
      <c r="CR322" s="214"/>
      <c r="CS322" s="214"/>
      <c r="CT322" s="214"/>
      <c r="CU322" s="214"/>
      <c r="CV322" s="214"/>
      <c r="CW322" s="214"/>
      <c r="CX322" s="214"/>
      <c r="CY322" s="214"/>
      <c r="CZ322" s="214"/>
      <c r="DA322" s="214"/>
      <c r="DB322" s="214"/>
      <c r="DC322" s="214"/>
      <c r="DD322" s="214"/>
      <c r="DE322" s="214"/>
      <c r="DF322" s="214"/>
      <c r="DG322" s="214"/>
      <c r="DH322" s="214"/>
      <c r="DI322" s="214"/>
      <c r="DJ322" s="214"/>
      <c r="DK322" s="214"/>
      <c r="DL322" s="214"/>
      <c r="DM322" s="214"/>
      <c r="DN322" s="214"/>
      <c r="DO322" s="214"/>
      <c r="DP322" s="214"/>
      <c r="DQ322" s="214"/>
      <c r="DR322" s="214"/>
      <c r="DS322" s="214"/>
      <c r="DT322" s="214"/>
      <c r="DU322" s="214"/>
      <c r="DV322" s="214"/>
      <c r="DW322" s="214"/>
      <c r="DX322" s="214"/>
      <c r="DY322" s="214"/>
      <c r="DZ322" s="214"/>
      <c r="EA322" s="214"/>
      <c r="EB322" s="214"/>
      <c r="EC322" s="214"/>
      <c r="ED322" s="214"/>
      <c r="EE322" s="214"/>
      <c r="EF322" s="214"/>
      <c r="EG322" s="214"/>
      <c r="EH322" s="214"/>
      <c r="EI322" s="214"/>
      <c r="EJ322" s="214"/>
      <c r="EK322" s="214"/>
      <c r="EL322" s="214"/>
      <c r="EM322" s="214"/>
      <c r="EN322" s="214"/>
      <c r="EO322" s="214"/>
      <c r="EP322" s="214"/>
      <c r="EQ322" s="214"/>
      <c r="ER322" s="214"/>
      <c r="ES322" s="214"/>
      <c r="ET322" s="214"/>
      <c r="EU322" s="214"/>
      <c r="EV322" s="214"/>
      <c r="EW322" s="214"/>
      <c r="EX322" s="214"/>
      <c r="EY322" s="214"/>
      <c r="EZ322" s="214"/>
      <c r="FA322" s="214"/>
      <c r="FB322" s="214"/>
      <c r="FC322" s="214"/>
      <c r="FD322" s="214"/>
      <c r="FE322" s="214"/>
      <c r="FF322" s="214"/>
      <c r="FG322" s="214"/>
      <c r="FH322" s="214"/>
      <c r="FI322" s="214"/>
      <c r="FJ322" s="214"/>
      <c r="FK322" s="214"/>
      <c r="FL322" s="214"/>
      <c r="FM322" s="214"/>
      <c r="FN322" s="214"/>
      <c r="FO322" s="214"/>
      <c r="FP322" s="214"/>
      <c r="FQ322" s="214"/>
      <c r="FR322" s="214"/>
      <c r="FS322" s="214"/>
      <c r="FT322" s="214"/>
      <c r="FU322" s="214"/>
      <c r="FV322" s="214"/>
      <c r="FW322" s="214"/>
      <c r="FX322" s="214"/>
    </row>
    <row r="323" spans="1:180" s="268" customFormat="1">
      <c r="A323" s="276"/>
      <c r="B323" s="276"/>
      <c r="C323" s="276"/>
      <c r="D323" s="276"/>
      <c r="E323" s="276"/>
      <c r="F323" s="276"/>
      <c r="G323" s="289"/>
      <c r="H323" s="288"/>
      <c r="I323" s="288"/>
      <c r="J323" s="276"/>
      <c r="K323" s="214"/>
      <c r="L323" s="214"/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  <c r="AA323" s="214"/>
      <c r="AB323" s="214"/>
      <c r="AC323" s="214"/>
      <c r="AD323" s="214"/>
      <c r="AE323" s="214"/>
      <c r="AF323" s="214"/>
      <c r="AG323" s="214"/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  <c r="BI323" s="214"/>
      <c r="BJ323" s="214"/>
      <c r="BK323" s="214"/>
      <c r="BL323" s="214"/>
      <c r="BM323" s="214"/>
      <c r="BN323" s="214"/>
      <c r="BO323" s="214"/>
      <c r="BP323" s="214"/>
      <c r="BQ323" s="214"/>
      <c r="BR323" s="214"/>
      <c r="BS323" s="214"/>
      <c r="BT323" s="214"/>
      <c r="BU323" s="214"/>
      <c r="BV323" s="214"/>
      <c r="BW323" s="214"/>
      <c r="BX323" s="214"/>
      <c r="BY323" s="214"/>
      <c r="BZ323" s="214"/>
      <c r="CA323" s="214"/>
      <c r="CB323" s="214"/>
      <c r="CC323" s="214"/>
      <c r="CD323" s="214"/>
      <c r="CE323" s="214"/>
      <c r="CF323" s="214"/>
      <c r="CG323" s="214"/>
      <c r="CH323" s="214"/>
      <c r="CI323" s="214"/>
      <c r="CJ323" s="214"/>
      <c r="CK323" s="214"/>
      <c r="CL323" s="214"/>
      <c r="CM323" s="214"/>
      <c r="CN323" s="214"/>
      <c r="CO323" s="214"/>
      <c r="CP323" s="214"/>
      <c r="CQ323" s="214"/>
      <c r="CR323" s="214"/>
      <c r="CS323" s="214"/>
      <c r="CT323" s="214"/>
      <c r="CU323" s="214"/>
      <c r="CV323" s="214"/>
      <c r="CW323" s="214"/>
      <c r="CX323" s="214"/>
      <c r="CY323" s="214"/>
      <c r="CZ323" s="214"/>
      <c r="DA323" s="214"/>
      <c r="DB323" s="214"/>
      <c r="DC323" s="214"/>
      <c r="DD323" s="214"/>
      <c r="DE323" s="214"/>
      <c r="DF323" s="214"/>
      <c r="DG323" s="214"/>
      <c r="DH323" s="214"/>
      <c r="DI323" s="214"/>
      <c r="DJ323" s="214"/>
      <c r="DK323" s="214"/>
      <c r="DL323" s="214"/>
      <c r="DM323" s="214"/>
      <c r="DN323" s="214"/>
      <c r="DO323" s="214"/>
      <c r="DP323" s="214"/>
      <c r="DQ323" s="214"/>
      <c r="DR323" s="214"/>
      <c r="DS323" s="214"/>
      <c r="DT323" s="214"/>
      <c r="DU323" s="214"/>
      <c r="DV323" s="214"/>
      <c r="DW323" s="214"/>
      <c r="DX323" s="214"/>
      <c r="DY323" s="214"/>
      <c r="DZ323" s="214"/>
      <c r="EA323" s="214"/>
      <c r="EB323" s="214"/>
      <c r="EC323" s="214"/>
      <c r="ED323" s="214"/>
      <c r="EE323" s="214"/>
      <c r="EF323" s="214"/>
      <c r="EG323" s="214"/>
      <c r="EH323" s="214"/>
      <c r="EI323" s="214"/>
      <c r="EJ323" s="214"/>
      <c r="EK323" s="214"/>
      <c r="EL323" s="214"/>
      <c r="EM323" s="214"/>
      <c r="EN323" s="214"/>
      <c r="EO323" s="214"/>
      <c r="EP323" s="214"/>
      <c r="EQ323" s="214"/>
      <c r="ER323" s="214"/>
      <c r="ES323" s="214"/>
      <c r="ET323" s="214"/>
      <c r="EU323" s="214"/>
      <c r="EV323" s="214"/>
      <c r="EW323" s="214"/>
      <c r="EX323" s="214"/>
      <c r="EY323" s="214"/>
      <c r="EZ323" s="214"/>
      <c r="FA323" s="214"/>
      <c r="FB323" s="214"/>
      <c r="FC323" s="214"/>
      <c r="FD323" s="214"/>
      <c r="FE323" s="214"/>
      <c r="FF323" s="214"/>
      <c r="FG323" s="214"/>
      <c r="FH323" s="214"/>
      <c r="FI323" s="214"/>
      <c r="FJ323" s="214"/>
      <c r="FK323" s="214"/>
      <c r="FL323" s="214"/>
      <c r="FM323" s="214"/>
      <c r="FN323" s="214"/>
      <c r="FO323" s="214"/>
      <c r="FP323" s="214"/>
      <c r="FQ323" s="214"/>
      <c r="FR323" s="214"/>
      <c r="FS323" s="214"/>
      <c r="FT323" s="214"/>
      <c r="FU323" s="214"/>
      <c r="FV323" s="214"/>
      <c r="FW323" s="214"/>
      <c r="FX323" s="214"/>
    </row>
    <row r="324" spans="1:180" s="268" customFormat="1">
      <c r="A324" s="276"/>
      <c r="B324" s="276"/>
      <c r="C324" s="276"/>
      <c r="D324" s="276"/>
      <c r="E324" s="276"/>
      <c r="F324" s="276"/>
      <c r="G324" s="289"/>
      <c r="H324" s="288"/>
      <c r="I324" s="288"/>
      <c r="J324" s="276"/>
      <c r="K324" s="214"/>
      <c r="L324" s="214"/>
      <c r="M324" s="214"/>
      <c r="N324" s="214"/>
      <c r="O324" s="214"/>
      <c r="P324" s="214"/>
      <c r="Q324" s="214"/>
      <c r="R324" s="214"/>
      <c r="S324" s="214"/>
      <c r="T324" s="214"/>
      <c r="U324" s="214"/>
      <c r="V324" s="214"/>
      <c r="W324" s="214"/>
      <c r="X324" s="214"/>
      <c r="Y324" s="214"/>
      <c r="Z324" s="214"/>
      <c r="AA324" s="214"/>
      <c r="AB324" s="214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214"/>
      <c r="BN324" s="214"/>
      <c r="BO324" s="214"/>
      <c r="BP324" s="214"/>
      <c r="BQ324" s="214"/>
      <c r="BR324" s="214"/>
      <c r="BS324" s="214"/>
      <c r="BT324" s="214"/>
      <c r="BU324" s="214"/>
      <c r="BV324" s="214"/>
      <c r="BW324" s="214"/>
      <c r="BX324" s="214"/>
      <c r="BY324" s="214"/>
      <c r="BZ324" s="214"/>
      <c r="CA324" s="214"/>
      <c r="CB324" s="214"/>
      <c r="CC324" s="214"/>
      <c r="CD324" s="214"/>
      <c r="CE324" s="214"/>
      <c r="CF324" s="214"/>
      <c r="CG324" s="214"/>
      <c r="CH324" s="214"/>
      <c r="CI324" s="214"/>
      <c r="CJ324" s="214"/>
      <c r="CK324" s="214"/>
      <c r="CL324" s="214"/>
      <c r="CM324" s="214"/>
      <c r="CN324" s="214"/>
      <c r="CO324" s="214"/>
      <c r="CP324" s="214"/>
      <c r="CQ324" s="214"/>
      <c r="CR324" s="214"/>
      <c r="CS324" s="214"/>
      <c r="CT324" s="214"/>
      <c r="CU324" s="214"/>
      <c r="CV324" s="214"/>
      <c r="CW324" s="214"/>
      <c r="CX324" s="214"/>
      <c r="CY324" s="214"/>
      <c r="CZ324" s="214"/>
      <c r="DA324" s="214"/>
      <c r="DB324" s="214"/>
      <c r="DC324" s="214"/>
      <c r="DD324" s="214"/>
      <c r="DE324" s="214"/>
      <c r="DF324" s="214"/>
      <c r="DG324" s="214"/>
      <c r="DH324" s="214"/>
      <c r="DI324" s="214"/>
      <c r="DJ324" s="214"/>
      <c r="DK324" s="214"/>
      <c r="DL324" s="214"/>
      <c r="DM324" s="214"/>
      <c r="DN324" s="214"/>
      <c r="DO324" s="214"/>
      <c r="DP324" s="214"/>
      <c r="DQ324" s="214"/>
      <c r="DR324" s="214"/>
      <c r="DS324" s="214"/>
      <c r="DT324" s="214"/>
      <c r="DU324" s="214"/>
      <c r="DV324" s="214"/>
      <c r="DW324" s="214"/>
      <c r="DX324" s="214"/>
      <c r="DY324" s="214"/>
      <c r="DZ324" s="214"/>
      <c r="EA324" s="214"/>
      <c r="EB324" s="214"/>
      <c r="EC324" s="214"/>
      <c r="ED324" s="214"/>
      <c r="EE324" s="214"/>
      <c r="EF324" s="214"/>
      <c r="EG324" s="214"/>
      <c r="EH324" s="214"/>
      <c r="EI324" s="214"/>
      <c r="EJ324" s="214"/>
      <c r="EK324" s="214"/>
      <c r="EL324" s="214"/>
      <c r="EM324" s="214"/>
      <c r="EN324" s="214"/>
      <c r="EO324" s="214"/>
      <c r="EP324" s="214"/>
      <c r="EQ324" s="214"/>
      <c r="ER324" s="214"/>
      <c r="ES324" s="214"/>
      <c r="ET324" s="214"/>
      <c r="EU324" s="214"/>
      <c r="EV324" s="214"/>
      <c r="EW324" s="214"/>
      <c r="EX324" s="214"/>
      <c r="EY324" s="214"/>
      <c r="EZ324" s="214"/>
      <c r="FA324" s="214"/>
      <c r="FB324" s="214"/>
      <c r="FC324" s="214"/>
      <c r="FD324" s="214"/>
      <c r="FE324" s="214"/>
      <c r="FF324" s="214"/>
      <c r="FG324" s="214"/>
      <c r="FH324" s="214"/>
      <c r="FI324" s="214"/>
      <c r="FJ324" s="214"/>
      <c r="FK324" s="214"/>
      <c r="FL324" s="214"/>
      <c r="FM324" s="214"/>
      <c r="FN324" s="214"/>
      <c r="FO324" s="214"/>
      <c r="FP324" s="214"/>
      <c r="FQ324" s="214"/>
      <c r="FR324" s="214"/>
      <c r="FS324" s="214"/>
      <c r="FT324" s="214"/>
      <c r="FU324" s="214"/>
      <c r="FV324" s="214"/>
      <c r="FW324" s="214"/>
      <c r="FX324" s="214"/>
    </row>
    <row r="325" spans="1:180" s="268" customFormat="1">
      <c r="A325" s="276"/>
      <c r="B325" s="276"/>
      <c r="C325" s="276"/>
      <c r="D325" s="276"/>
      <c r="E325" s="276"/>
      <c r="F325" s="276"/>
      <c r="G325" s="289"/>
      <c r="H325" s="288"/>
      <c r="I325" s="288"/>
      <c r="J325" s="276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  <c r="AA325" s="214"/>
      <c r="AB325" s="214"/>
      <c r="AC325" s="214"/>
      <c r="AD325" s="214"/>
      <c r="AE325" s="214"/>
      <c r="AF325" s="214"/>
      <c r="AG325" s="214"/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  <c r="BI325" s="214"/>
      <c r="BJ325" s="214"/>
      <c r="BK325" s="214"/>
      <c r="BL325" s="214"/>
      <c r="BM325" s="214"/>
      <c r="BN325" s="214"/>
      <c r="BO325" s="214"/>
      <c r="BP325" s="214"/>
      <c r="BQ325" s="214"/>
      <c r="BR325" s="214"/>
      <c r="BS325" s="214"/>
      <c r="BT325" s="214"/>
      <c r="BU325" s="214"/>
      <c r="BV325" s="214"/>
      <c r="BW325" s="214"/>
      <c r="BX325" s="214"/>
      <c r="BY325" s="214"/>
      <c r="BZ325" s="214"/>
      <c r="CA325" s="214"/>
      <c r="CB325" s="214"/>
      <c r="CC325" s="214"/>
      <c r="CD325" s="214"/>
      <c r="CE325" s="214"/>
      <c r="CF325" s="214"/>
      <c r="CG325" s="214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4"/>
      <c r="CU325" s="214"/>
      <c r="CV325" s="214"/>
      <c r="CW325" s="214"/>
      <c r="CX325" s="214"/>
      <c r="CY325" s="214"/>
      <c r="CZ325" s="214"/>
      <c r="DA325" s="214"/>
      <c r="DB325" s="214"/>
      <c r="DC325" s="214"/>
      <c r="DD325" s="214"/>
      <c r="DE325" s="214"/>
      <c r="DF325" s="214"/>
      <c r="DG325" s="214"/>
      <c r="DH325" s="214"/>
      <c r="DI325" s="214"/>
      <c r="DJ325" s="214"/>
      <c r="DK325" s="214"/>
      <c r="DL325" s="214"/>
      <c r="DM325" s="214"/>
      <c r="DN325" s="214"/>
      <c r="DO325" s="214"/>
      <c r="DP325" s="214"/>
      <c r="DQ325" s="214"/>
      <c r="DR325" s="214"/>
      <c r="DS325" s="214"/>
      <c r="DT325" s="214"/>
      <c r="DU325" s="214"/>
      <c r="DV325" s="214"/>
      <c r="DW325" s="214"/>
      <c r="DX325" s="214"/>
      <c r="DY325" s="214"/>
      <c r="DZ325" s="214"/>
      <c r="EA325" s="214"/>
      <c r="EB325" s="214"/>
      <c r="EC325" s="214"/>
      <c r="ED325" s="214"/>
      <c r="EE325" s="214"/>
      <c r="EF325" s="214"/>
      <c r="EG325" s="214"/>
      <c r="EH325" s="214"/>
      <c r="EI325" s="214"/>
      <c r="EJ325" s="214"/>
      <c r="EK325" s="214"/>
      <c r="EL325" s="214"/>
      <c r="EM325" s="214"/>
      <c r="EN325" s="214"/>
      <c r="EO325" s="214"/>
      <c r="EP325" s="214"/>
      <c r="EQ325" s="214"/>
      <c r="ER325" s="214"/>
      <c r="ES325" s="214"/>
      <c r="ET325" s="214"/>
      <c r="EU325" s="214"/>
      <c r="EV325" s="214"/>
      <c r="EW325" s="214"/>
      <c r="EX325" s="214"/>
      <c r="EY325" s="214"/>
      <c r="EZ325" s="214"/>
      <c r="FA325" s="214"/>
      <c r="FB325" s="214"/>
      <c r="FC325" s="214"/>
      <c r="FD325" s="214"/>
      <c r="FE325" s="214"/>
      <c r="FF325" s="214"/>
      <c r="FG325" s="214"/>
      <c r="FH325" s="214"/>
      <c r="FI325" s="214"/>
      <c r="FJ325" s="214"/>
      <c r="FK325" s="214"/>
      <c r="FL325" s="214"/>
      <c r="FM325" s="214"/>
      <c r="FN325" s="214"/>
      <c r="FO325" s="214"/>
      <c r="FP325" s="214"/>
      <c r="FQ325" s="214"/>
      <c r="FR325" s="214"/>
      <c r="FS325" s="214"/>
      <c r="FT325" s="214"/>
      <c r="FU325" s="214"/>
      <c r="FV325" s="214"/>
      <c r="FW325" s="214"/>
      <c r="FX325" s="214"/>
    </row>
    <row r="326" spans="1:180" s="268" customFormat="1">
      <c r="A326" s="276"/>
      <c r="B326" s="276"/>
      <c r="C326" s="276"/>
      <c r="D326" s="276"/>
      <c r="E326" s="276"/>
      <c r="F326" s="276"/>
      <c r="G326" s="289"/>
      <c r="H326" s="288"/>
      <c r="I326" s="288"/>
      <c r="J326" s="276"/>
      <c r="K326" s="214"/>
      <c r="L326" s="214"/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  <c r="AA326" s="214"/>
      <c r="AB326" s="214"/>
      <c r="AC326" s="214"/>
      <c r="AD326" s="214"/>
      <c r="AE326" s="214"/>
      <c r="AF326" s="214"/>
      <c r="AG326" s="214"/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  <c r="BI326" s="214"/>
      <c r="BJ326" s="214"/>
      <c r="BK326" s="214"/>
      <c r="BL326" s="214"/>
      <c r="BM326" s="214"/>
      <c r="BN326" s="214"/>
      <c r="BO326" s="214"/>
      <c r="BP326" s="214"/>
      <c r="BQ326" s="214"/>
      <c r="BR326" s="214"/>
      <c r="BS326" s="214"/>
      <c r="BT326" s="214"/>
      <c r="BU326" s="214"/>
      <c r="BV326" s="214"/>
      <c r="BW326" s="214"/>
      <c r="BX326" s="214"/>
      <c r="BY326" s="214"/>
      <c r="BZ326" s="214"/>
      <c r="CA326" s="214"/>
      <c r="CB326" s="214"/>
      <c r="CC326" s="214"/>
      <c r="CD326" s="214"/>
      <c r="CE326" s="214"/>
      <c r="CF326" s="214"/>
      <c r="CG326" s="214"/>
      <c r="CH326" s="214"/>
      <c r="CI326" s="214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4"/>
      <c r="CT326" s="214"/>
      <c r="CU326" s="214"/>
      <c r="CV326" s="214"/>
      <c r="CW326" s="214"/>
      <c r="CX326" s="214"/>
      <c r="CY326" s="214"/>
      <c r="CZ326" s="214"/>
      <c r="DA326" s="214"/>
      <c r="DB326" s="214"/>
      <c r="DC326" s="214"/>
      <c r="DD326" s="214"/>
      <c r="DE326" s="214"/>
      <c r="DF326" s="214"/>
      <c r="DG326" s="214"/>
      <c r="DH326" s="214"/>
      <c r="DI326" s="214"/>
      <c r="DJ326" s="214"/>
      <c r="DK326" s="214"/>
      <c r="DL326" s="214"/>
      <c r="DM326" s="214"/>
      <c r="DN326" s="214"/>
      <c r="DO326" s="214"/>
      <c r="DP326" s="214"/>
      <c r="DQ326" s="214"/>
      <c r="DR326" s="214"/>
      <c r="DS326" s="214"/>
      <c r="DT326" s="214"/>
      <c r="DU326" s="214"/>
      <c r="DV326" s="214"/>
      <c r="DW326" s="214"/>
      <c r="DX326" s="214"/>
      <c r="DY326" s="214"/>
      <c r="DZ326" s="214"/>
      <c r="EA326" s="214"/>
      <c r="EB326" s="214"/>
      <c r="EC326" s="214"/>
      <c r="ED326" s="214"/>
      <c r="EE326" s="214"/>
      <c r="EF326" s="214"/>
      <c r="EG326" s="214"/>
      <c r="EH326" s="214"/>
      <c r="EI326" s="214"/>
      <c r="EJ326" s="214"/>
      <c r="EK326" s="214"/>
      <c r="EL326" s="214"/>
      <c r="EM326" s="214"/>
      <c r="EN326" s="214"/>
      <c r="EO326" s="214"/>
      <c r="EP326" s="214"/>
      <c r="EQ326" s="214"/>
      <c r="ER326" s="214"/>
      <c r="ES326" s="214"/>
      <c r="ET326" s="214"/>
      <c r="EU326" s="214"/>
      <c r="EV326" s="214"/>
      <c r="EW326" s="214"/>
      <c r="EX326" s="214"/>
      <c r="EY326" s="214"/>
      <c r="EZ326" s="214"/>
      <c r="FA326" s="214"/>
      <c r="FB326" s="214"/>
      <c r="FC326" s="214"/>
      <c r="FD326" s="214"/>
      <c r="FE326" s="214"/>
      <c r="FF326" s="214"/>
      <c r="FG326" s="214"/>
      <c r="FH326" s="214"/>
      <c r="FI326" s="214"/>
      <c r="FJ326" s="214"/>
      <c r="FK326" s="214"/>
      <c r="FL326" s="214"/>
      <c r="FM326" s="214"/>
      <c r="FN326" s="214"/>
      <c r="FO326" s="214"/>
      <c r="FP326" s="214"/>
      <c r="FQ326" s="214"/>
      <c r="FR326" s="214"/>
      <c r="FS326" s="214"/>
      <c r="FT326" s="214"/>
      <c r="FU326" s="214"/>
      <c r="FV326" s="214"/>
      <c r="FW326" s="214"/>
      <c r="FX326" s="214"/>
    </row>
    <row r="327" spans="1:180" s="268" customFormat="1">
      <c r="A327" s="276"/>
      <c r="B327" s="276"/>
      <c r="C327" s="276"/>
      <c r="D327" s="276"/>
      <c r="E327" s="276"/>
      <c r="F327" s="276"/>
      <c r="G327" s="289"/>
      <c r="H327" s="288"/>
      <c r="I327" s="288"/>
      <c r="J327" s="276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214"/>
      <c r="AG327" s="214"/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  <c r="BI327" s="214"/>
      <c r="BJ327" s="214"/>
      <c r="BK327" s="214"/>
      <c r="BL327" s="214"/>
      <c r="BM327" s="214"/>
      <c r="BN327" s="214"/>
      <c r="BO327" s="214"/>
      <c r="BP327" s="214"/>
      <c r="BQ327" s="214"/>
      <c r="BR327" s="214"/>
      <c r="BS327" s="214"/>
      <c r="BT327" s="214"/>
      <c r="BU327" s="214"/>
      <c r="BV327" s="214"/>
      <c r="BW327" s="214"/>
      <c r="BX327" s="214"/>
      <c r="BY327" s="214"/>
      <c r="BZ327" s="214"/>
      <c r="CA327" s="214"/>
      <c r="CB327" s="214"/>
      <c r="CC327" s="214"/>
      <c r="CD327" s="214"/>
      <c r="CE327" s="214"/>
      <c r="CF327" s="214"/>
      <c r="CG327" s="214"/>
      <c r="CH327" s="214"/>
      <c r="CI327" s="214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4"/>
      <c r="CT327" s="214"/>
      <c r="CU327" s="214"/>
      <c r="CV327" s="214"/>
      <c r="CW327" s="214"/>
      <c r="CX327" s="214"/>
      <c r="CY327" s="214"/>
      <c r="CZ327" s="214"/>
      <c r="DA327" s="214"/>
      <c r="DB327" s="214"/>
      <c r="DC327" s="214"/>
      <c r="DD327" s="214"/>
      <c r="DE327" s="214"/>
      <c r="DF327" s="214"/>
      <c r="DG327" s="214"/>
      <c r="DH327" s="214"/>
      <c r="DI327" s="214"/>
      <c r="DJ327" s="214"/>
      <c r="DK327" s="214"/>
      <c r="DL327" s="214"/>
      <c r="DM327" s="214"/>
      <c r="DN327" s="214"/>
      <c r="DO327" s="214"/>
      <c r="DP327" s="214"/>
      <c r="DQ327" s="214"/>
      <c r="DR327" s="214"/>
      <c r="DS327" s="214"/>
      <c r="DT327" s="214"/>
      <c r="DU327" s="214"/>
      <c r="DV327" s="214"/>
      <c r="DW327" s="214"/>
      <c r="DX327" s="214"/>
      <c r="DY327" s="214"/>
      <c r="DZ327" s="214"/>
      <c r="EA327" s="214"/>
      <c r="EB327" s="214"/>
      <c r="EC327" s="214"/>
      <c r="ED327" s="214"/>
      <c r="EE327" s="214"/>
      <c r="EF327" s="214"/>
      <c r="EG327" s="214"/>
      <c r="EH327" s="214"/>
      <c r="EI327" s="214"/>
      <c r="EJ327" s="214"/>
      <c r="EK327" s="214"/>
      <c r="EL327" s="214"/>
      <c r="EM327" s="214"/>
      <c r="EN327" s="214"/>
      <c r="EO327" s="214"/>
      <c r="EP327" s="214"/>
      <c r="EQ327" s="214"/>
      <c r="ER327" s="214"/>
      <c r="ES327" s="214"/>
      <c r="ET327" s="214"/>
      <c r="EU327" s="214"/>
      <c r="EV327" s="214"/>
      <c r="EW327" s="214"/>
      <c r="EX327" s="214"/>
      <c r="EY327" s="214"/>
      <c r="EZ327" s="214"/>
      <c r="FA327" s="214"/>
      <c r="FB327" s="214"/>
      <c r="FC327" s="214"/>
      <c r="FD327" s="214"/>
      <c r="FE327" s="214"/>
      <c r="FF327" s="214"/>
      <c r="FG327" s="214"/>
      <c r="FH327" s="214"/>
      <c r="FI327" s="214"/>
      <c r="FJ327" s="214"/>
      <c r="FK327" s="214"/>
      <c r="FL327" s="214"/>
      <c r="FM327" s="214"/>
      <c r="FN327" s="214"/>
      <c r="FO327" s="214"/>
      <c r="FP327" s="214"/>
      <c r="FQ327" s="214"/>
      <c r="FR327" s="214"/>
      <c r="FS327" s="214"/>
      <c r="FT327" s="214"/>
      <c r="FU327" s="214"/>
      <c r="FV327" s="214"/>
      <c r="FW327" s="214"/>
      <c r="FX327" s="214"/>
    </row>
    <row r="328" spans="1:180" s="268" customFormat="1">
      <c r="A328" s="276"/>
      <c r="B328" s="276"/>
      <c r="C328" s="276"/>
      <c r="D328" s="276"/>
      <c r="E328" s="276"/>
      <c r="F328" s="276"/>
      <c r="G328" s="289"/>
      <c r="H328" s="288"/>
      <c r="I328" s="288"/>
      <c r="J328" s="276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  <c r="CM328" s="214"/>
      <c r="CN328" s="214"/>
      <c r="CO328" s="214"/>
      <c r="CP328" s="214"/>
      <c r="CQ328" s="214"/>
      <c r="CR328" s="214"/>
      <c r="CS328" s="214"/>
      <c r="CT328" s="214"/>
      <c r="CU328" s="214"/>
      <c r="CV328" s="214"/>
      <c r="CW328" s="214"/>
      <c r="CX328" s="214"/>
      <c r="CY328" s="214"/>
      <c r="CZ328" s="214"/>
      <c r="DA328" s="214"/>
      <c r="DB328" s="214"/>
      <c r="DC328" s="214"/>
      <c r="DD328" s="214"/>
      <c r="DE328" s="214"/>
      <c r="DF328" s="214"/>
      <c r="DG328" s="214"/>
      <c r="DH328" s="214"/>
      <c r="DI328" s="214"/>
      <c r="DJ328" s="214"/>
      <c r="DK328" s="214"/>
      <c r="DL328" s="214"/>
      <c r="DM328" s="214"/>
      <c r="DN328" s="214"/>
      <c r="DO328" s="214"/>
      <c r="DP328" s="214"/>
      <c r="DQ328" s="214"/>
      <c r="DR328" s="214"/>
      <c r="DS328" s="214"/>
      <c r="DT328" s="214"/>
      <c r="DU328" s="214"/>
      <c r="DV328" s="214"/>
      <c r="DW328" s="214"/>
      <c r="DX328" s="214"/>
      <c r="DY328" s="214"/>
      <c r="DZ328" s="214"/>
      <c r="EA328" s="214"/>
      <c r="EB328" s="214"/>
      <c r="EC328" s="214"/>
      <c r="ED328" s="214"/>
      <c r="EE328" s="214"/>
      <c r="EF328" s="214"/>
      <c r="EG328" s="214"/>
      <c r="EH328" s="214"/>
      <c r="EI328" s="214"/>
      <c r="EJ328" s="214"/>
      <c r="EK328" s="214"/>
      <c r="EL328" s="214"/>
      <c r="EM328" s="214"/>
      <c r="EN328" s="214"/>
      <c r="EO328" s="214"/>
      <c r="EP328" s="214"/>
      <c r="EQ328" s="214"/>
      <c r="ER328" s="214"/>
      <c r="ES328" s="214"/>
      <c r="ET328" s="214"/>
      <c r="EU328" s="214"/>
      <c r="EV328" s="214"/>
      <c r="EW328" s="214"/>
      <c r="EX328" s="214"/>
      <c r="EY328" s="214"/>
      <c r="EZ328" s="214"/>
      <c r="FA328" s="214"/>
      <c r="FB328" s="214"/>
      <c r="FC328" s="214"/>
      <c r="FD328" s="214"/>
      <c r="FE328" s="214"/>
      <c r="FF328" s="214"/>
      <c r="FG328" s="214"/>
      <c r="FH328" s="214"/>
      <c r="FI328" s="214"/>
      <c r="FJ328" s="214"/>
      <c r="FK328" s="214"/>
      <c r="FL328" s="214"/>
      <c r="FM328" s="214"/>
      <c r="FN328" s="214"/>
      <c r="FO328" s="214"/>
      <c r="FP328" s="214"/>
      <c r="FQ328" s="214"/>
      <c r="FR328" s="214"/>
      <c r="FS328" s="214"/>
      <c r="FT328" s="214"/>
      <c r="FU328" s="214"/>
      <c r="FV328" s="214"/>
      <c r="FW328" s="214"/>
      <c r="FX328" s="214"/>
    </row>
    <row r="329" spans="1:180" s="268" customFormat="1">
      <c r="A329" s="276"/>
      <c r="B329" s="276"/>
      <c r="C329" s="276"/>
      <c r="D329" s="276"/>
      <c r="E329" s="276"/>
      <c r="F329" s="276"/>
      <c r="G329" s="289"/>
      <c r="H329" s="288"/>
      <c r="I329" s="288"/>
      <c r="J329" s="276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  <c r="CM329" s="214"/>
      <c r="CN329" s="214"/>
      <c r="CO329" s="214"/>
      <c r="CP329" s="214"/>
      <c r="CQ329" s="214"/>
      <c r="CR329" s="214"/>
      <c r="CS329" s="214"/>
      <c r="CT329" s="214"/>
      <c r="CU329" s="214"/>
      <c r="CV329" s="214"/>
      <c r="CW329" s="214"/>
      <c r="CX329" s="214"/>
      <c r="CY329" s="214"/>
      <c r="CZ329" s="214"/>
      <c r="DA329" s="214"/>
      <c r="DB329" s="214"/>
      <c r="DC329" s="214"/>
      <c r="DD329" s="214"/>
      <c r="DE329" s="214"/>
      <c r="DF329" s="214"/>
      <c r="DG329" s="214"/>
      <c r="DH329" s="214"/>
      <c r="DI329" s="214"/>
      <c r="DJ329" s="214"/>
      <c r="DK329" s="214"/>
      <c r="DL329" s="214"/>
      <c r="DM329" s="214"/>
      <c r="DN329" s="214"/>
      <c r="DO329" s="214"/>
      <c r="DP329" s="214"/>
      <c r="DQ329" s="214"/>
      <c r="DR329" s="214"/>
      <c r="DS329" s="214"/>
      <c r="DT329" s="214"/>
      <c r="DU329" s="214"/>
      <c r="DV329" s="214"/>
      <c r="DW329" s="214"/>
      <c r="DX329" s="214"/>
      <c r="DY329" s="214"/>
      <c r="DZ329" s="214"/>
      <c r="EA329" s="214"/>
      <c r="EB329" s="214"/>
      <c r="EC329" s="214"/>
      <c r="ED329" s="214"/>
      <c r="EE329" s="214"/>
      <c r="EF329" s="214"/>
      <c r="EG329" s="214"/>
      <c r="EH329" s="214"/>
      <c r="EI329" s="214"/>
      <c r="EJ329" s="214"/>
      <c r="EK329" s="214"/>
      <c r="EL329" s="214"/>
      <c r="EM329" s="214"/>
      <c r="EN329" s="214"/>
      <c r="EO329" s="214"/>
      <c r="EP329" s="214"/>
      <c r="EQ329" s="214"/>
      <c r="ER329" s="214"/>
      <c r="ES329" s="214"/>
      <c r="ET329" s="214"/>
      <c r="EU329" s="214"/>
      <c r="EV329" s="214"/>
      <c r="EW329" s="214"/>
      <c r="EX329" s="214"/>
      <c r="EY329" s="214"/>
      <c r="EZ329" s="214"/>
      <c r="FA329" s="214"/>
      <c r="FB329" s="214"/>
      <c r="FC329" s="214"/>
      <c r="FD329" s="214"/>
      <c r="FE329" s="214"/>
      <c r="FF329" s="214"/>
      <c r="FG329" s="214"/>
      <c r="FH329" s="214"/>
      <c r="FI329" s="214"/>
      <c r="FJ329" s="214"/>
      <c r="FK329" s="214"/>
      <c r="FL329" s="214"/>
      <c r="FM329" s="214"/>
      <c r="FN329" s="214"/>
      <c r="FO329" s="214"/>
      <c r="FP329" s="214"/>
      <c r="FQ329" s="214"/>
      <c r="FR329" s="214"/>
      <c r="FS329" s="214"/>
      <c r="FT329" s="214"/>
      <c r="FU329" s="214"/>
      <c r="FV329" s="214"/>
      <c r="FW329" s="214"/>
      <c r="FX329" s="214"/>
    </row>
    <row r="330" spans="1:180" s="268" customFormat="1">
      <c r="A330" s="276"/>
      <c r="B330" s="276"/>
      <c r="C330" s="276"/>
      <c r="D330" s="276"/>
      <c r="E330" s="276"/>
      <c r="F330" s="276"/>
      <c r="G330" s="289"/>
      <c r="H330" s="288"/>
      <c r="I330" s="288"/>
      <c r="J330" s="276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  <c r="AB330" s="214"/>
      <c r="AC330" s="214"/>
      <c r="AD330" s="214"/>
      <c r="AE330" s="214"/>
      <c r="AF330" s="214"/>
      <c r="AG330" s="214"/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  <c r="BI330" s="214"/>
      <c r="BJ330" s="214"/>
      <c r="BK330" s="214"/>
      <c r="BL330" s="214"/>
      <c r="BM330" s="214"/>
      <c r="BN330" s="214"/>
      <c r="BO330" s="214"/>
      <c r="BP330" s="214"/>
      <c r="BQ330" s="214"/>
      <c r="BR330" s="214"/>
      <c r="BS330" s="214"/>
      <c r="BT330" s="214"/>
      <c r="BU330" s="214"/>
      <c r="BV330" s="214"/>
      <c r="BW330" s="214"/>
      <c r="BX330" s="214"/>
      <c r="BY330" s="214"/>
      <c r="BZ330" s="214"/>
      <c r="CA330" s="214"/>
      <c r="CB330" s="214"/>
      <c r="CC330" s="214"/>
      <c r="CD330" s="214"/>
      <c r="CE330" s="214"/>
      <c r="CF330" s="214"/>
      <c r="CG330" s="214"/>
      <c r="CH330" s="214"/>
      <c r="CI330" s="214"/>
      <c r="CJ330" s="214"/>
      <c r="CK330" s="214"/>
      <c r="CL330" s="214"/>
      <c r="CM330" s="214"/>
      <c r="CN330" s="214"/>
      <c r="CO330" s="214"/>
      <c r="CP330" s="214"/>
      <c r="CQ330" s="214"/>
      <c r="CR330" s="214"/>
      <c r="CS330" s="214"/>
      <c r="CT330" s="214"/>
      <c r="CU330" s="214"/>
      <c r="CV330" s="214"/>
      <c r="CW330" s="214"/>
      <c r="CX330" s="214"/>
      <c r="CY330" s="214"/>
      <c r="CZ330" s="214"/>
      <c r="DA330" s="214"/>
      <c r="DB330" s="214"/>
      <c r="DC330" s="214"/>
      <c r="DD330" s="214"/>
      <c r="DE330" s="214"/>
      <c r="DF330" s="214"/>
      <c r="DG330" s="214"/>
      <c r="DH330" s="214"/>
      <c r="DI330" s="214"/>
      <c r="DJ330" s="214"/>
      <c r="DK330" s="214"/>
      <c r="DL330" s="214"/>
      <c r="DM330" s="214"/>
      <c r="DN330" s="214"/>
      <c r="DO330" s="214"/>
      <c r="DP330" s="214"/>
      <c r="DQ330" s="214"/>
      <c r="DR330" s="214"/>
      <c r="DS330" s="214"/>
      <c r="DT330" s="214"/>
      <c r="DU330" s="214"/>
      <c r="DV330" s="214"/>
      <c r="DW330" s="214"/>
      <c r="DX330" s="214"/>
      <c r="DY330" s="214"/>
      <c r="DZ330" s="214"/>
      <c r="EA330" s="214"/>
      <c r="EB330" s="214"/>
      <c r="EC330" s="214"/>
      <c r="ED330" s="214"/>
      <c r="EE330" s="214"/>
      <c r="EF330" s="214"/>
      <c r="EG330" s="214"/>
      <c r="EH330" s="214"/>
      <c r="EI330" s="214"/>
      <c r="EJ330" s="214"/>
      <c r="EK330" s="214"/>
      <c r="EL330" s="214"/>
      <c r="EM330" s="214"/>
      <c r="EN330" s="214"/>
      <c r="EO330" s="214"/>
      <c r="EP330" s="214"/>
      <c r="EQ330" s="214"/>
      <c r="ER330" s="214"/>
      <c r="ES330" s="214"/>
      <c r="ET330" s="214"/>
      <c r="EU330" s="214"/>
      <c r="EV330" s="214"/>
      <c r="EW330" s="214"/>
      <c r="EX330" s="214"/>
      <c r="EY330" s="214"/>
      <c r="EZ330" s="214"/>
      <c r="FA330" s="214"/>
      <c r="FB330" s="214"/>
      <c r="FC330" s="214"/>
      <c r="FD330" s="214"/>
      <c r="FE330" s="214"/>
      <c r="FF330" s="214"/>
      <c r="FG330" s="214"/>
      <c r="FH330" s="214"/>
      <c r="FI330" s="214"/>
      <c r="FJ330" s="214"/>
      <c r="FK330" s="214"/>
      <c r="FL330" s="214"/>
      <c r="FM330" s="214"/>
      <c r="FN330" s="214"/>
      <c r="FO330" s="214"/>
      <c r="FP330" s="214"/>
      <c r="FQ330" s="214"/>
      <c r="FR330" s="214"/>
      <c r="FS330" s="214"/>
      <c r="FT330" s="214"/>
      <c r="FU330" s="214"/>
      <c r="FV330" s="214"/>
      <c r="FW330" s="214"/>
      <c r="FX330" s="214"/>
    </row>
    <row r="331" spans="1:180" s="268" customFormat="1">
      <c r="A331" s="276"/>
      <c r="B331" s="276"/>
      <c r="C331" s="276"/>
      <c r="D331" s="276"/>
      <c r="E331" s="276"/>
      <c r="F331" s="276"/>
      <c r="G331" s="289"/>
      <c r="H331" s="288"/>
      <c r="I331" s="288"/>
      <c r="J331" s="276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  <c r="BQ331" s="214"/>
      <c r="BR331" s="214"/>
      <c r="BS331" s="214"/>
      <c r="BT331" s="214"/>
      <c r="BU331" s="214"/>
      <c r="BV331" s="214"/>
      <c r="BW331" s="214"/>
      <c r="BX331" s="214"/>
      <c r="BY331" s="214"/>
      <c r="BZ331" s="214"/>
      <c r="CA331" s="214"/>
      <c r="CB331" s="214"/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  <c r="ED331" s="214"/>
      <c r="EE331" s="214"/>
      <c r="EF331" s="214"/>
      <c r="EG331" s="214"/>
      <c r="EH331" s="214"/>
      <c r="EI331" s="214"/>
      <c r="EJ331" s="214"/>
      <c r="EK331" s="214"/>
      <c r="EL331" s="214"/>
      <c r="EM331" s="214"/>
      <c r="EN331" s="214"/>
      <c r="EO331" s="214"/>
      <c r="EP331" s="214"/>
      <c r="EQ331" s="214"/>
      <c r="ER331" s="214"/>
      <c r="ES331" s="214"/>
      <c r="ET331" s="214"/>
      <c r="EU331" s="214"/>
      <c r="EV331" s="214"/>
      <c r="EW331" s="214"/>
      <c r="EX331" s="214"/>
      <c r="EY331" s="214"/>
      <c r="EZ331" s="214"/>
      <c r="FA331" s="214"/>
      <c r="FB331" s="214"/>
      <c r="FC331" s="214"/>
      <c r="FD331" s="214"/>
      <c r="FE331" s="214"/>
      <c r="FF331" s="214"/>
      <c r="FG331" s="214"/>
      <c r="FH331" s="214"/>
      <c r="FI331" s="214"/>
      <c r="FJ331" s="214"/>
      <c r="FK331" s="214"/>
      <c r="FL331" s="214"/>
      <c r="FM331" s="214"/>
      <c r="FN331" s="214"/>
      <c r="FO331" s="214"/>
      <c r="FP331" s="214"/>
      <c r="FQ331" s="214"/>
      <c r="FR331" s="214"/>
      <c r="FS331" s="214"/>
      <c r="FT331" s="214"/>
      <c r="FU331" s="214"/>
      <c r="FV331" s="214"/>
      <c r="FW331" s="214"/>
      <c r="FX331" s="214"/>
    </row>
    <row r="332" spans="1:180" s="268" customFormat="1">
      <c r="A332" s="276"/>
      <c r="B332" s="276"/>
      <c r="C332" s="276"/>
      <c r="D332" s="276"/>
      <c r="E332" s="276"/>
      <c r="F332" s="276"/>
      <c r="G332" s="289"/>
      <c r="H332" s="288"/>
      <c r="I332" s="288"/>
      <c r="J332" s="276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4"/>
      <c r="BN332" s="214"/>
      <c r="BO332" s="214"/>
      <c r="BP332" s="214"/>
      <c r="BQ332" s="214"/>
      <c r="BR332" s="214"/>
      <c r="BS332" s="214"/>
      <c r="BT332" s="214"/>
      <c r="BU332" s="214"/>
      <c r="BV332" s="214"/>
      <c r="BW332" s="214"/>
      <c r="BX332" s="214"/>
      <c r="BY332" s="214"/>
      <c r="BZ332" s="214"/>
      <c r="CA332" s="214"/>
      <c r="CB332" s="214"/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4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  <c r="ED332" s="214"/>
      <c r="EE332" s="214"/>
      <c r="EF332" s="214"/>
      <c r="EG332" s="214"/>
      <c r="EH332" s="214"/>
      <c r="EI332" s="214"/>
      <c r="EJ332" s="214"/>
      <c r="EK332" s="214"/>
      <c r="EL332" s="214"/>
      <c r="EM332" s="214"/>
      <c r="EN332" s="214"/>
      <c r="EO332" s="214"/>
      <c r="EP332" s="214"/>
      <c r="EQ332" s="214"/>
      <c r="ER332" s="214"/>
      <c r="ES332" s="214"/>
      <c r="ET332" s="214"/>
      <c r="EU332" s="214"/>
      <c r="EV332" s="214"/>
      <c r="EW332" s="214"/>
      <c r="EX332" s="214"/>
      <c r="EY332" s="214"/>
      <c r="EZ332" s="214"/>
      <c r="FA332" s="214"/>
      <c r="FB332" s="214"/>
      <c r="FC332" s="214"/>
      <c r="FD332" s="214"/>
      <c r="FE332" s="214"/>
      <c r="FF332" s="214"/>
      <c r="FG332" s="214"/>
      <c r="FH332" s="214"/>
      <c r="FI332" s="214"/>
      <c r="FJ332" s="214"/>
      <c r="FK332" s="214"/>
      <c r="FL332" s="214"/>
      <c r="FM332" s="214"/>
      <c r="FN332" s="214"/>
      <c r="FO332" s="214"/>
      <c r="FP332" s="214"/>
      <c r="FQ332" s="214"/>
      <c r="FR332" s="214"/>
      <c r="FS332" s="214"/>
      <c r="FT332" s="214"/>
      <c r="FU332" s="214"/>
      <c r="FV332" s="214"/>
      <c r="FW332" s="214"/>
      <c r="FX332" s="214"/>
    </row>
    <row r="333" spans="1:180" s="268" customFormat="1">
      <c r="A333" s="276"/>
      <c r="B333" s="276"/>
      <c r="C333" s="276"/>
      <c r="D333" s="276"/>
      <c r="E333" s="276"/>
      <c r="F333" s="276"/>
      <c r="G333" s="289"/>
      <c r="H333" s="288"/>
      <c r="I333" s="288"/>
      <c r="J333" s="276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  <c r="AA333" s="214"/>
      <c r="AB333" s="214"/>
      <c r="AC333" s="214"/>
      <c r="AD333" s="214"/>
      <c r="AE333" s="214"/>
      <c r="AF333" s="214"/>
      <c r="AG333" s="214"/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  <c r="BI333" s="214"/>
      <c r="BJ333" s="214"/>
      <c r="BK333" s="214"/>
      <c r="BL333" s="214"/>
      <c r="BM333" s="214"/>
      <c r="BN333" s="214"/>
      <c r="BO333" s="214"/>
      <c r="BP333" s="214"/>
      <c r="BQ333" s="214"/>
      <c r="BR333" s="214"/>
      <c r="BS333" s="214"/>
      <c r="BT333" s="214"/>
      <c r="BU333" s="214"/>
      <c r="BV333" s="214"/>
      <c r="BW333" s="214"/>
      <c r="BX333" s="214"/>
      <c r="BY333" s="214"/>
      <c r="BZ333" s="214"/>
      <c r="CA333" s="214"/>
      <c r="CB333" s="214"/>
      <c r="CC333" s="214"/>
      <c r="CD333" s="214"/>
      <c r="CE333" s="214"/>
      <c r="CF333" s="214"/>
      <c r="CG333" s="214"/>
      <c r="CH333" s="214"/>
      <c r="CI333" s="214"/>
      <c r="CJ333" s="214"/>
      <c r="CK333" s="214"/>
      <c r="CL333" s="214"/>
      <c r="CM333" s="214"/>
      <c r="CN333" s="214"/>
      <c r="CO333" s="214"/>
      <c r="CP333" s="214"/>
      <c r="CQ333" s="214"/>
      <c r="CR333" s="214"/>
      <c r="CS333" s="214"/>
      <c r="CT333" s="214"/>
      <c r="CU333" s="214"/>
      <c r="CV333" s="214"/>
      <c r="CW333" s="214"/>
      <c r="CX333" s="214"/>
      <c r="CY333" s="214"/>
      <c r="CZ333" s="214"/>
      <c r="DA333" s="214"/>
      <c r="DB333" s="214"/>
      <c r="DC333" s="214"/>
      <c r="DD333" s="214"/>
      <c r="DE333" s="214"/>
      <c r="DF333" s="214"/>
      <c r="DG333" s="214"/>
      <c r="DH333" s="214"/>
      <c r="DI333" s="214"/>
      <c r="DJ333" s="214"/>
      <c r="DK333" s="214"/>
      <c r="DL333" s="214"/>
      <c r="DM333" s="214"/>
      <c r="DN333" s="214"/>
      <c r="DO333" s="214"/>
      <c r="DP333" s="214"/>
      <c r="DQ333" s="214"/>
      <c r="DR333" s="214"/>
      <c r="DS333" s="214"/>
      <c r="DT333" s="214"/>
      <c r="DU333" s="214"/>
      <c r="DV333" s="214"/>
      <c r="DW333" s="214"/>
      <c r="DX333" s="214"/>
      <c r="DY333" s="214"/>
      <c r="DZ333" s="214"/>
      <c r="EA333" s="214"/>
      <c r="EB333" s="214"/>
      <c r="EC333" s="214"/>
      <c r="ED333" s="214"/>
      <c r="EE333" s="214"/>
      <c r="EF333" s="214"/>
      <c r="EG333" s="214"/>
      <c r="EH333" s="214"/>
      <c r="EI333" s="214"/>
      <c r="EJ333" s="214"/>
      <c r="EK333" s="214"/>
      <c r="EL333" s="214"/>
      <c r="EM333" s="214"/>
      <c r="EN333" s="214"/>
      <c r="EO333" s="214"/>
      <c r="EP333" s="214"/>
      <c r="EQ333" s="214"/>
      <c r="ER333" s="214"/>
      <c r="ES333" s="214"/>
      <c r="ET333" s="214"/>
      <c r="EU333" s="214"/>
      <c r="EV333" s="214"/>
      <c r="EW333" s="214"/>
      <c r="EX333" s="214"/>
      <c r="EY333" s="214"/>
      <c r="EZ333" s="214"/>
      <c r="FA333" s="214"/>
      <c r="FB333" s="214"/>
      <c r="FC333" s="214"/>
      <c r="FD333" s="214"/>
      <c r="FE333" s="214"/>
      <c r="FF333" s="214"/>
      <c r="FG333" s="214"/>
      <c r="FH333" s="214"/>
      <c r="FI333" s="214"/>
      <c r="FJ333" s="214"/>
      <c r="FK333" s="214"/>
      <c r="FL333" s="214"/>
      <c r="FM333" s="214"/>
      <c r="FN333" s="214"/>
      <c r="FO333" s="214"/>
      <c r="FP333" s="214"/>
      <c r="FQ333" s="214"/>
      <c r="FR333" s="214"/>
      <c r="FS333" s="214"/>
      <c r="FT333" s="214"/>
      <c r="FU333" s="214"/>
      <c r="FV333" s="214"/>
      <c r="FW333" s="214"/>
      <c r="FX333" s="214"/>
    </row>
    <row r="334" spans="1:180" s="268" customFormat="1">
      <c r="A334" s="276"/>
      <c r="B334" s="276"/>
      <c r="C334" s="276"/>
      <c r="D334" s="276"/>
      <c r="E334" s="276"/>
      <c r="F334" s="276"/>
      <c r="G334" s="289"/>
      <c r="H334" s="288"/>
      <c r="I334" s="288"/>
      <c r="J334" s="276"/>
      <c r="K334" s="214"/>
      <c r="L334" s="214"/>
      <c r="M334" s="214"/>
      <c r="N334" s="214"/>
      <c r="O334" s="214"/>
      <c r="P334" s="214"/>
      <c r="Q334" s="214"/>
      <c r="R334" s="214"/>
      <c r="S334" s="214"/>
      <c r="T334" s="214"/>
      <c r="U334" s="214"/>
      <c r="V334" s="214"/>
      <c r="W334" s="214"/>
      <c r="X334" s="214"/>
      <c r="Y334" s="214"/>
      <c r="Z334" s="214"/>
      <c r="AA334" s="214"/>
      <c r="AB334" s="214"/>
      <c r="AC334" s="214"/>
      <c r="AD334" s="214"/>
      <c r="AE334" s="214"/>
      <c r="AF334" s="214"/>
      <c r="AG334" s="214"/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4"/>
      <c r="BL334" s="214"/>
      <c r="BM334" s="214"/>
      <c r="BN334" s="214"/>
      <c r="BO334" s="214"/>
      <c r="BP334" s="214"/>
      <c r="BQ334" s="214"/>
      <c r="BR334" s="214"/>
      <c r="BS334" s="214"/>
      <c r="BT334" s="214"/>
      <c r="BU334" s="214"/>
      <c r="BV334" s="214"/>
      <c r="BW334" s="214"/>
      <c r="BX334" s="214"/>
      <c r="BY334" s="214"/>
      <c r="BZ334" s="214"/>
      <c r="CA334" s="214"/>
      <c r="CB334" s="214"/>
      <c r="CC334" s="214"/>
      <c r="CD334" s="214"/>
      <c r="CE334" s="214"/>
      <c r="CF334" s="214"/>
      <c r="CG334" s="214"/>
      <c r="CH334" s="214"/>
      <c r="CI334" s="214"/>
      <c r="CJ334" s="214"/>
      <c r="CK334" s="214"/>
      <c r="CL334" s="214"/>
      <c r="CM334" s="214"/>
      <c r="CN334" s="214"/>
      <c r="CO334" s="214"/>
      <c r="CP334" s="214"/>
      <c r="CQ334" s="214"/>
      <c r="CR334" s="214"/>
      <c r="CS334" s="214"/>
      <c r="CT334" s="214"/>
      <c r="CU334" s="214"/>
      <c r="CV334" s="214"/>
      <c r="CW334" s="214"/>
      <c r="CX334" s="214"/>
      <c r="CY334" s="214"/>
      <c r="CZ334" s="214"/>
      <c r="DA334" s="214"/>
      <c r="DB334" s="214"/>
      <c r="DC334" s="214"/>
      <c r="DD334" s="214"/>
      <c r="DE334" s="214"/>
      <c r="DF334" s="214"/>
      <c r="DG334" s="214"/>
      <c r="DH334" s="214"/>
      <c r="DI334" s="214"/>
      <c r="DJ334" s="214"/>
      <c r="DK334" s="214"/>
      <c r="DL334" s="214"/>
      <c r="DM334" s="214"/>
      <c r="DN334" s="214"/>
      <c r="DO334" s="214"/>
      <c r="DP334" s="214"/>
      <c r="DQ334" s="214"/>
      <c r="DR334" s="214"/>
      <c r="DS334" s="214"/>
      <c r="DT334" s="214"/>
      <c r="DU334" s="214"/>
      <c r="DV334" s="214"/>
      <c r="DW334" s="214"/>
      <c r="DX334" s="214"/>
      <c r="DY334" s="214"/>
      <c r="DZ334" s="214"/>
      <c r="EA334" s="214"/>
      <c r="EB334" s="214"/>
      <c r="EC334" s="214"/>
      <c r="ED334" s="214"/>
      <c r="EE334" s="214"/>
      <c r="EF334" s="214"/>
      <c r="EG334" s="214"/>
      <c r="EH334" s="214"/>
      <c r="EI334" s="214"/>
      <c r="EJ334" s="214"/>
      <c r="EK334" s="214"/>
      <c r="EL334" s="214"/>
      <c r="EM334" s="214"/>
      <c r="EN334" s="214"/>
      <c r="EO334" s="214"/>
      <c r="EP334" s="214"/>
      <c r="EQ334" s="214"/>
      <c r="ER334" s="214"/>
      <c r="ES334" s="214"/>
      <c r="ET334" s="214"/>
      <c r="EU334" s="214"/>
      <c r="EV334" s="214"/>
      <c r="EW334" s="214"/>
      <c r="EX334" s="214"/>
      <c r="EY334" s="214"/>
      <c r="EZ334" s="214"/>
      <c r="FA334" s="214"/>
      <c r="FB334" s="214"/>
      <c r="FC334" s="214"/>
      <c r="FD334" s="214"/>
      <c r="FE334" s="214"/>
      <c r="FF334" s="214"/>
      <c r="FG334" s="214"/>
      <c r="FH334" s="214"/>
      <c r="FI334" s="214"/>
      <c r="FJ334" s="214"/>
      <c r="FK334" s="214"/>
      <c r="FL334" s="214"/>
      <c r="FM334" s="214"/>
      <c r="FN334" s="214"/>
      <c r="FO334" s="214"/>
      <c r="FP334" s="214"/>
      <c r="FQ334" s="214"/>
      <c r="FR334" s="214"/>
      <c r="FS334" s="214"/>
      <c r="FT334" s="214"/>
      <c r="FU334" s="214"/>
      <c r="FV334" s="214"/>
      <c r="FW334" s="214"/>
      <c r="FX334" s="214"/>
    </row>
    <row r="335" spans="1:180" s="268" customFormat="1">
      <c r="A335" s="276"/>
      <c r="B335" s="276"/>
      <c r="C335" s="276"/>
      <c r="D335" s="276"/>
      <c r="E335" s="276"/>
      <c r="F335" s="276"/>
      <c r="G335" s="289"/>
      <c r="H335" s="288"/>
      <c r="I335" s="288"/>
      <c r="J335" s="276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4"/>
      <c r="BN335" s="214"/>
      <c r="BO335" s="214"/>
      <c r="BP335" s="214"/>
      <c r="BQ335" s="214"/>
      <c r="BR335" s="214"/>
      <c r="BS335" s="214"/>
      <c r="BT335" s="214"/>
      <c r="BU335" s="214"/>
      <c r="BV335" s="214"/>
      <c r="BW335" s="214"/>
      <c r="BX335" s="214"/>
      <c r="BY335" s="214"/>
      <c r="BZ335" s="214"/>
      <c r="CA335" s="214"/>
      <c r="CB335" s="214"/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4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  <c r="ED335" s="214"/>
      <c r="EE335" s="214"/>
      <c r="EF335" s="214"/>
      <c r="EG335" s="214"/>
      <c r="EH335" s="214"/>
      <c r="EI335" s="214"/>
      <c r="EJ335" s="214"/>
      <c r="EK335" s="214"/>
      <c r="EL335" s="214"/>
      <c r="EM335" s="214"/>
      <c r="EN335" s="214"/>
      <c r="EO335" s="214"/>
      <c r="EP335" s="214"/>
      <c r="EQ335" s="214"/>
      <c r="ER335" s="214"/>
      <c r="ES335" s="214"/>
      <c r="ET335" s="214"/>
      <c r="EU335" s="214"/>
      <c r="EV335" s="214"/>
      <c r="EW335" s="214"/>
      <c r="EX335" s="214"/>
      <c r="EY335" s="214"/>
      <c r="EZ335" s="214"/>
      <c r="FA335" s="214"/>
      <c r="FB335" s="214"/>
      <c r="FC335" s="214"/>
      <c r="FD335" s="214"/>
      <c r="FE335" s="214"/>
      <c r="FF335" s="214"/>
      <c r="FG335" s="214"/>
      <c r="FH335" s="214"/>
      <c r="FI335" s="214"/>
      <c r="FJ335" s="214"/>
      <c r="FK335" s="214"/>
      <c r="FL335" s="214"/>
      <c r="FM335" s="214"/>
      <c r="FN335" s="214"/>
      <c r="FO335" s="214"/>
      <c r="FP335" s="214"/>
      <c r="FQ335" s="214"/>
      <c r="FR335" s="214"/>
      <c r="FS335" s="214"/>
      <c r="FT335" s="214"/>
      <c r="FU335" s="214"/>
      <c r="FV335" s="214"/>
      <c r="FW335" s="214"/>
      <c r="FX335" s="214"/>
    </row>
    <row r="336" spans="1:180" s="268" customFormat="1">
      <c r="A336" s="276"/>
      <c r="B336" s="276"/>
      <c r="C336" s="276"/>
      <c r="D336" s="276"/>
      <c r="E336" s="276"/>
      <c r="F336" s="276"/>
      <c r="G336" s="289"/>
      <c r="H336" s="288"/>
      <c r="I336" s="288"/>
      <c r="J336" s="276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  <c r="AA336" s="214"/>
      <c r="AB336" s="214"/>
      <c r="AC336" s="214"/>
      <c r="AD336" s="214"/>
      <c r="AE336" s="214"/>
      <c r="AF336" s="214"/>
      <c r="AG336" s="214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4"/>
      <c r="BN336" s="214"/>
      <c r="BO336" s="214"/>
      <c r="BP336" s="214"/>
      <c r="BQ336" s="214"/>
      <c r="BR336" s="214"/>
      <c r="BS336" s="214"/>
      <c r="BT336" s="214"/>
      <c r="BU336" s="214"/>
      <c r="BV336" s="214"/>
      <c r="BW336" s="214"/>
      <c r="BX336" s="214"/>
      <c r="BY336" s="214"/>
      <c r="BZ336" s="214"/>
      <c r="CA336" s="214"/>
      <c r="CB336" s="214"/>
      <c r="CC336" s="214"/>
      <c r="CD336" s="214"/>
      <c r="CE336" s="214"/>
      <c r="CF336" s="214"/>
      <c r="CG336" s="214"/>
      <c r="CH336" s="214"/>
      <c r="CI336" s="214"/>
      <c r="CJ336" s="214"/>
      <c r="CK336" s="214"/>
      <c r="CL336" s="214"/>
      <c r="CM336" s="214"/>
      <c r="CN336" s="214"/>
      <c r="CO336" s="214"/>
      <c r="CP336" s="214"/>
      <c r="CQ336" s="214"/>
      <c r="CR336" s="214"/>
      <c r="CS336" s="214"/>
      <c r="CT336" s="214"/>
      <c r="CU336" s="214"/>
      <c r="CV336" s="214"/>
      <c r="CW336" s="214"/>
      <c r="CX336" s="214"/>
      <c r="CY336" s="214"/>
      <c r="CZ336" s="214"/>
      <c r="DA336" s="214"/>
      <c r="DB336" s="214"/>
      <c r="DC336" s="214"/>
      <c r="DD336" s="214"/>
      <c r="DE336" s="214"/>
      <c r="DF336" s="214"/>
      <c r="DG336" s="214"/>
      <c r="DH336" s="214"/>
      <c r="DI336" s="214"/>
      <c r="DJ336" s="214"/>
      <c r="DK336" s="214"/>
      <c r="DL336" s="214"/>
      <c r="DM336" s="214"/>
      <c r="DN336" s="214"/>
      <c r="DO336" s="214"/>
      <c r="DP336" s="214"/>
      <c r="DQ336" s="214"/>
      <c r="DR336" s="214"/>
      <c r="DS336" s="214"/>
      <c r="DT336" s="214"/>
      <c r="DU336" s="214"/>
      <c r="DV336" s="214"/>
      <c r="DW336" s="214"/>
      <c r="DX336" s="214"/>
      <c r="DY336" s="214"/>
      <c r="DZ336" s="214"/>
      <c r="EA336" s="214"/>
      <c r="EB336" s="214"/>
      <c r="EC336" s="214"/>
      <c r="ED336" s="214"/>
      <c r="EE336" s="214"/>
      <c r="EF336" s="214"/>
      <c r="EG336" s="214"/>
      <c r="EH336" s="214"/>
      <c r="EI336" s="214"/>
      <c r="EJ336" s="214"/>
      <c r="EK336" s="214"/>
      <c r="EL336" s="214"/>
      <c r="EM336" s="214"/>
      <c r="EN336" s="214"/>
      <c r="EO336" s="214"/>
      <c r="EP336" s="214"/>
      <c r="EQ336" s="214"/>
      <c r="ER336" s="214"/>
      <c r="ES336" s="214"/>
      <c r="ET336" s="214"/>
      <c r="EU336" s="214"/>
      <c r="EV336" s="214"/>
      <c r="EW336" s="214"/>
      <c r="EX336" s="214"/>
      <c r="EY336" s="214"/>
      <c r="EZ336" s="214"/>
      <c r="FA336" s="214"/>
      <c r="FB336" s="214"/>
      <c r="FC336" s="214"/>
      <c r="FD336" s="214"/>
      <c r="FE336" s="214"/>
      <c r="FF336" s="214"/>
      <c r="FG336" s="214"/>
      <c r="FH336" s="214"/>
      <c r="FI336" s="214"/>
      <c r="FJ336" s="214"/>
      <c r="FK336" s="214"/>
      <c r="FL336" s="214"/>
      <c r="FM336" s="214"/>
      <c r="FN336" s="214"/>
      <c r="FO336" s="214"/>
      <c r="FP336" s="214"/>
      <c r="FQ336" s="214"/>
      <c r="FR336" s="214"/>
      <c r="FS336" s="214"/>
      <c r="FT336" s="214"/>
      <c r="FU336" s="214"/>
      <c r="FV336" s="214"/>
      <c r="FW336" s="214"/>
      <c r="FX336" s="214"/>
    </row>
    <row r="337" spans="1:180" s="268" customFormat="1">
      <c r="A337" s="276"/>
      <c r="B337" s="276"/>
      <c r="C337" s="276"/>
      <c r="D337" s="276"/>
      <c r="E337" s="276"/>
      <c r="F337" s="276"/>
      <c r="G337" s="289"/>
      <c r="H337" s="288"/>
      <c r="I337" s="288"/>
      <c r="J337" s="276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4"/>
      <c r="BN337" s="214"/>
      <c r="BO337" s="214"/>
      <c r="BP337" s="214"/>
      <c r="BQ337" s="214"/>
      <c r="BR337" s="214"/>
      <c r="BS337" s="214"/>
      <c r="BT337" s="214"/>
      <c r="BU337" s="214"/>
      <c r="BV337" s="214"/>
      <c r="BW337" s="214"/>
      <c r="BX337" s="214"/>
      <c r="BY337" s="214"/>
      <c r="BZ337" s="214"/>
      <c r="CA337" s="214"/>
      <c r="CB337" s="214"/>
      <c r="CC337" s="214"/>
      <c r="CD337" s="214"/>
      <c r="CE337" s="214"/>
      <c r="CF337" s="214"/>
      <c r="CG337" s="214"/>
      <c r="CH337" s="214"/>
      <c r="CI337" s="214"/>
      <c r="CJ337" s="214"/>
      <c r="CK337" s="214"/>
      <c r="CL337" s="214"/>
      <c r="CM337" s="214"/>
      <c r="CN337" s="214"/>
      <c r="CO337" s="214"/>
      <c r="CP337" s="214"/>
      <c r="CQ337" s="214"/>
      <c r="CR337" s="214"/>
      <c r="CS337" s="214"/>
      <c r="CT337" s="214"/>
      <c r="CU337" s="214"/>
      <c r="CV337" s="214"/>
      <c r="CW337" s="214"/>
      <c r="CX337" s="214"/>
      <c r="CY337" s="214"/>
      <c r="CZ337" s="214"/>
      <c r="DA337" s="214"/>
      <c r="DB337" s="214"/>
      <c r="DC337" s="214"/>
      <c r="DD337" s="214"/>
      <c r="DE337" s="214"/>
      <c r="DF337" s="214"/>
      <c r="DG337" s="214"/>
      <c r="DH337" s="214"/>
      <c r="DI337" s="214"/>
      <c r="DJ337" s="214"/>
      <c r="DK337" s="214"/>
      <c r="DL337" s="214"/>
      <c r="DM337" s="214"/>
      <c r="DN337" s="214"/>
      <c r="DO337" s="214"/>
      <c r="DP337" s="214"/>
      <c r="DQ337" s="214"/>
      <c r="DR337" s="214"/>
      <c r="DS337" s="214"/>
      <c r="DT337" s="214"/>
      <c r="DU337" s="214"/>
      <c r="DV337" s="214"/>
      <c r="DW337" s="214"/>
      <c r="DX337" s="214"/>
      <c r="DY337" s="214"/>
      <c r="DZ337" s="214"/>
      <c r="EA337" s="214"/>
      <c r="EB337" s="214"/>
      <c r="EC337" s="214"/>
      <c r="ED337" s="214"/>
      <c r="EE337" s="214"/>
      <c r="EF337" s="214"/>
      <c r="EG337" s="214"/>
      <c r="EH337" s="214"/>
      <c r="EI337" s="214"/>
      <c r="EJ337" s="214"/>
      <c r="EK337" s="214"/>
      <c r="EL337" s="214"/>
      <c r="EM337" s="214"/>
      <c r="EN337" s="214"/>
      <c r="EO337" s="214"/>
      <c r="EP337" s="214"/>
      <c r="EQ337" s="214"/>
      <c r="ER337" s="214"/>
      <c r="ES337" s="214"/>
      <c r="ET337" s="214"/>
      <c r="EU337" s="214"/>
      <c r="EV337" s="214"/>
      <c r="EW337" s="214"/>
      <c r="EX337" s="214"/>
      <c r="EY337" s="214"/>
      <c r="EZ337" s="214"/>
      <c r="FA337" s="214"/>
      <c r="FB337" s="214"/>
      <c r="FC337" s="214"/>
      <c r="FD337" s="214"/>
      <c r="FE337" s="214"/>
      <c r="FF337" s="214"/>
      <c r="FG337" s="214"/>
      <c r="FH337" s="214"/>
      <c r="FI337" s="214"/>
      <c r="FJ337" s="214"/>
      <c r="FK337" s="214"/>
      <c r="FL337" s="214"/>
      <c r="FM337" s="214"/>
      <c r="FN337" s="214"/>
      <c r="FO337" s="214"/>
      <c r="FP337" s="214"/>
      <c r="FQ337" s="214"/>
      <c r="FR337" s="214"/>
      <c r="FS337" s="214"/>
      <c r="FT337" s="214"/>
      <c r="FU337" s="214"/>
      <c r="FV337" s="214"/>
      <c r="FW337" s="214"/>
      <c r="FX337" s="214"/>
    </row>
    <row r="338" spans="1:180" s="268" customFormat="1">
      <c r="A338" s="276"/>
      <c r="B338" s="276"/>
      <c r="C338" s="276"/>
      <c r="D338" s="276"/>
      <c r="E338" s="276"/>
      <c r="F338" s="276"/>
      <c r="G338" s="289"/>
      <c r="H338" s="288"/>
      <c r="I338" s="288"/>
      <c r="J338" s="276"/>
      <c r="K338" s="214"/>
      <c r="L338" s="214"/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4"/>
      <c r="BN338" s="214"/>
      <c r="BO338" s="214"/>
      <c r="BP338" s="214"/>
      <c r="BQ338" s="214"/>
      <c r="BR338" s="214"/>
      <c r="BS338" s="214"/>
      <c r="BT338" s="214"/>
      <c r="BU338" s="214"/>
      <c r="BV338" s="214"/>
      <c r="BW338" s="214"/>
      <c r="BX338" s="214"/>
      <c r="BY338" s="214"/>
      <c r="BZ338" s="214"/>
      <c r="CA338" s="214"/>
      <c r="CB338" s="214"/>
      <c r="CC338" s="214"/>
      <c r="CD338" s="214"/>
      <c r="CE338" s="214"/>
      <c r="CF338" s="214"/>
      <c r="CG338" s="214"/>
      <c r="CH338" s="214"/>
      <c r="CI338" s="214"/>
      <c r="CJ338" s="214"/>
      <c r="CK338" s="214"/>
      <c r="CL338" s="214"/>
      <c r="CM338" s="214"/>
      <c r="CN338" s="214"/>
      <c r="CO338" s="214"/>
      <c r="CP338" s="214"/>
      <c r="CQ338" s="214"/>
      <c r="CR338" s="214"/>
      <c r="CS338" s="214"/>
      <c r="CT338" s="214"/>
      <c r="CU338" s="214"/>
      <c r="CV338" s="214"/>
      <c r="CW338" s="214"/>
      <c r="CX338" s="214"/>
      <c r="CY338" s="214"/>
      <c r="CZ338" s="214"/>
      <c r="DA338" s="214"/>
      <c r="DB338" s="214"/>
      <c r="DC338" s="214"/>
      <c r="DD338" s="214"/>
      <c r="DE338" s="214"/>
      <c r="DF338" s="214"/>
      <c r="DG338" s="214"/>
      <c r="DH338" s="214"/>
      <c r="DI338" s="214"/>
      <c r="DJ338" s="214"/>
      <c r="DK338" s="214"/>
      <c r="DL338" s="214"/>
      <c r="DM338" s="214"/>
      <c r="DN338" s="214"/>
      <c r="DO338" s="214"/>
      <c r="DP338" s="214"/>
      <c r="DQ338" s="214"/>
      <c r="DR338" s="214"/>
      <c r="DS338" s="214"/>
      <c r="DT338" s="214"/>
      <c r="DU338" s="214"/>
      <c r="DV338" s="214"/>
      <c r="DW338" s="214"/>
      <c r="DX338" s="214"/>
      <c r="DY338" s="214"/>
      <c r="DZ338" s="214"/>
      <c r="EA338" s="214"/>
      <c r="EB338" s="214"/>
      <c r="EC338" s="214"/>
      <c r="ED338" s="214"/>
      <c r="EE338" s="214"/>
      <c r="EF338" s="214"/>
      <c r="EG338" s="214"/>
      <c r="EH338" s="214"/>
      <c r="EI338" s="214"/>
      <c r="EJ338" s="214"/>
      <c r="EK338" s="214"/>
      <c r="EL338" s="214"/>
      <c r="EM338" s="214"/>
      <c r="EN338" s="214"/>
      <c r="EO338" s="214"/>
      <c r="EP338" s="214"/>
      <c r="EQ338" s="214"/>
      <c r="ER338" s="214"/>
      <c r="ES338" s="214"/>
      <c r="ET338" s="214"/>
      <c r="EU338" s="214"/>
      <c r="EV338" s="214"/>
      <c r="EW338" s="214"/>
      <c r="EX338" s="214"/>
      <c r="EY338" s="214"/>
      <c r="EZ338" s="214"/>
      <c r="FA338" s="214"/>
      <c r="FB338" s="214"/>
      <c r="FC338" s="214"/>
      <c r="FD338" s="214"/>
      <c r="FE338" s="214"/>
      <c r="FF338" s="214"/>
      <c r="FG338" s="214"/>
      <c r="FH338" s="214"/>
      <c r="FI338" s="214"/>
      <c r="FJ338" s="214"/>
      <c r="FK338" s="214"/>
      <c r="FL338" s="214"/>
      <c r="FM338" s="214"/>
      <c r="FN338" s="214"/>
      <c r="FO338" s="214"/>
      <c r="FP338" s="214"/>
      <c r="FQ338" s="214"/>
      <c r="FR338" s="214"/>
      <c r="FS338" s="214"/>
      <c r="FT338" s="214"/>
      <c r="FU338" s="214"/>
      <c r="FV338" s="214"/>
      <c r="FW338" s="214"/>
      <c r="FX338" s="214"/>
    </row>
    <row r="339" spans="1:180" s="268" customFormat="1">
      <c r="A339" s="276"/>
      <c r="B339" s="276"/>
      <c r="C339" s="276"/>
      <c r="D339" s="276"/>
      <c r="E339" s="276"/>
      <c r="F339" s="276"/>
      <c r="G339" s="289"/>
      <c r="H339" s="288"/>
      <c r="I339" s="288"/>
      <c r="J339" s="276"/>
      <c r="K339" s="214"/>
      <c r="L339" s="214"/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4"/>
      <c r="BN339" s="214"/>
      <c r="BO339" s="214"/>
      <c r="BP339" s="214"/>
      <c r="BQ339" s="214"/>
      <c r="BR339" s="214"/>
      <c r="BS339" s="214"/>
      <c r="BT339" s="214"/>
      <c r="BU339" s="214"/>
      <c r="BV339" s="214"/>
      <c r="BW339" s="214"/>
      <c r="BX339" s="214"/>
      <c r="BY339" s="214"/>
      <c r="BZ339" s="214"/>
      <c r="CA339" s="214"/>
      <c r="CB339" s="214"/>
      <c r="CC339" s="214"/>
      <c r="CD339" s="214"/>
      <c r="CE339" s="214"/>
      <c r="CF339" s="214"/>
      <c r="CG339" s="214"/>
      <c r="CH339" s="214"/>
      <c r="CI339" s="214"/>
      <c r="CJ339" s="214"/>
      <c r="CK339" s="214"/>
      <c r="CL339" s="214"/>
      <c r="CM339" s="214"/>
      <c r="CN339" s="214"/>
      <c r="CO339" s="214"/>
      <c r="CP339" s="214"/>
      <c r="CQ339" s="214"/>
      <c r="CR339" s="214"/>
      <c r="CS339" s="214"/>
      <c r="CT339" s="214"/>
      <c r="CU339" s="214"/>
      <c r="CV339" s="214"/>
      <c r="CW339" s="214"/>
      <c r="CX339" s="214"/>
      <c r="CY339" s="214"/>
      <c r="CZ339" s="214"/>
      <c r="DA339" s="214"/>
      <c r="DB339" s="214"/>
      <c r="DC339" s="214"/>
      <c r="DD339" s="214"/>
      <c r="DE339" s="214"/>
      <c r="DF339" s="214"/>
      <c r="DG339" s="214"/>
      <c r="DH339" s="214"/>
      <c r="DI339" s="214"/>
      <c r="DJ339" s="214"/>
      <c r="DK339" s="214"/>
      <c r="DL339" s="214"/>
      <c r="DM339" s="214"/>
      <c r="DN339" s="214"/>
      <c r="DO339" s="214"/>
      <c r="DP339" s="214"/>
      <c r="DQ339" s="214"/>
      <c r="DR339" s="214"/>
      <c r="DS339" s="214"/>
      <c r="DT339" s="214"/>
      <c r="DU339" s="214"/>
      <c r="DV339" s="214"/>
      <c r="DW339" s="214"/>
      <c r="DX339" s="214"/>
      <c r="DY339" s="214"/>
      <c r="DZ339" s="214"/>
      <c r="EA339" s="214"/>
      <c r="EB339" s="214"/>
      <c r="EC339" s="214"/>
      <c r="ED339" s="214"/>
      <c r="EE339" s="214"/>
      <c r="EF339" s="214"/>
      <c r="EG339" s="214"/>
      <c r="EH339" s="214"/>
      <c r="EI339" s="214"/>
      <c r="EJ339" s="214"/>
      <c r="EK339" s="214"/>
      <c r="EL339" s="214"/>
      <c r="EM339" s="214"/>
      <c r="EN339" s="214"/>
      <c r="EO339" s="214"/>
      <c r="EP339" s="214"/>
      <c r="EQ339" s="214"/>
      <c r="ER339" s="214"/>
      <c r="ES339" s="214"/>
      <c r="ET339" s="214"/>
      <c r="EU339" s="214"/>
      <c r="EV339" s="214"/>
      <c r="EW339" s="214"/>
      <c r="EX339" s="214"/>
      <c r="EY339" s="214"/>
      <c r="EZ339" s="214"/>
      <c r="FA339" s="214"/>
      <c r="FB339" s="214"/>
      <c r="FC339" s="214"/>
      <c r="FD339" s="214"/>
      <c r="FE339" s="214"/>
      <c r="FF339" s="214"/>
      <c r="FG339" s="214"/>
      <c r="FH339" s="214"/>
      <c r="FI339" s="214"/>
      <c r="FJ339" s="214"/>
      <c r="FK339" s="214"/>
      <c r="FL339" s="214"/>
      <c r="FM339" s="214"/>
      <c r="FN339" s="214"/>
      <c r="FO339" s="214"/>
      <c r="FP339" s="214"/>
      <c r="FQ339" s="214"/>
      <c r="FR339" s="214"/>
      <c r="FS339" s="214"/>
      <c r="FT339" s="214"/>
      <c r="FU339" s="214"/>
      <c r="FV339" s="214"/>
      <c r="FW339" s="214"/>
      <c r="FX339" s="214"/>
    </row>
    <row r="340" spans="1:180" s="268" customFormat="1">
      <c r="A340" s="276"/>
      <c r="B340" s="276"/>
      <c r="C340" s="276"/>
      <c r="D340" s="276"/>
      <c r="E340" s="276"/>
      <c r="F340" s="276"/>
      <c r="G340" s="289"/>
      <c r="H340" s="288"/>
      <c r="I340" s="288"/>
      <c r="J340" s="276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4"/>
      <c r="BN340" s="214"/>
      <c r="BO340" s="214"/>
      <c r="BP340" s="214"/>
      <c r="BQ340" s="214"/>
      <c r="BR340" s="214"/>
      <c r="BS340" s="214"/>
      <c r="BT340" s="214"/>
      <c r="BU340" s="214"/>
      <c r="BV340" s="214"/>
      <c r="BW340" s="214"/>
      <c r="BX340" s="214"/>
      <c r="BY340" s="214"/>
      <c r="BZ340" s="214"/>
      <c r="CA340" s="214"/>
      <c r="CB340" s="214"/>
      <c r="CC340" s="214"/>
      <c r="CD340" s="214"/>
      <c r="CE340" s="214"/>
      <c r="CF340" s="214"/>
      <c r="CG340" s="214"/>
      <c r="CH340" s="214"/>
      <c r="CI340" s="214"/>
      <c r="CJ340" s="214"/>
      <c r="CK340" s="214"/>
      <c r="CL340" s="214"/>
      <c r="CM340" s="214"/>
      <c r="CN340" s="214"/>
      <c r="CO340" s="214"/>
      <c r="CP340" s="214"/>
      <c r="CQ340" s="214"/>
      <c r="CR340" s="214"/>
      <c r="CS340" s="214"/>
      <c r="CT340" s="214"/>
      <c r="CU340" s="214"/>
      <c r="CV340" s="214"/>
      <c r="CW340" s="214"/>
      <c r="CX340" s="214"/>
      <c r="CY340" s="214"/>
      <c r="CZ340" s="214"/>
      <c r="DA340" s="214"/>
      <c r="DB340" s="214"/>
      <c r="DC340" s="214"/>
      <c r="DD340" s="214"/>
      <c r="DE340" s="214"/>
      <c r="DF340" s="214"/>
      <c r="DG340" s="214"/>
      <c r="DH340" s="214"/>
      <c r="DI340" s="214"/>
      <c r="DJ340" s="214"/>
      <c r="DK340" s="214"/>
      <c r="DL340" s="214"/>
      <c r="DM340" s="214"/>
      <c r="DN340" s="214"/>
      <c r="DO340" s="214"/>
      <c r="DP340" s="214"/>
      <c r="DQ340" s="214"/>
      <c r="DR340" s="214"/>
      <c r="DS340" s="214"/>
      <c r="DT340" s="214"/>
      <c r="DU340" s="214"/>
      <c r="DV340" s="214"/>
      <c r="DW340" s="214"/>
      <c r="DX340" s="214"/>
      <c r="DY340" s="214"/>
      <c r="DZ340" s="214"/>
      <c r="EA340" s="214"/>
      <c r="EB340" s="214"/>
      <c r="EC340" s="214"/>
      <c r="ED340" s="214"/>
      <c r="EE340" s="214"/>
      <c r="EF340" s="214"/>
      <c r="EG340" s="214"/>
      <c r="EH340" s="214"/>
      <c r="EI340" s="214"/>
      <c r="EJ340" s="214"/>
      <c r="EK340" s="214"/>
      <c r="EL340" s="214"/>
      <c r="EM340" s="214"/>
      <c r="EN340" s="214"/>
      <c r="EO340" s="214"/>
      <c r="EP340" s="214"/>
      <c r="EQ340" s="214"/>
      <c r="ER340" s="214"/>
      <c r="ES340" s="214"/>
      <c r="ET340" s="214"/>
      <c r="EU340" s="214"/>
      <c r="EV340" s="214"/>
      <c r="EW340" s="214"/>
      <c r="EX340" s="214"/>
      <c r="EY340" s="214"/>
      <c r="EZ340" s="214"/>
      <c r="FA340" s="214"/>
      <c r="FB340" s="214"/>
      <c r="FC340" s="214"/>
      <c r="FD340" s="214"/>
      <c r="FE340" s="214"/>
      <c r="FF340" s="214"/>
      <c r="FG340" s="214"/>
      <c r="FH340" s="214"/>
      <c r="FI340" s="214"/>
      <c r="FJ340" s="214"/>
      <c r="FK340" s="214"/>
      <c r="FL340" s="214"/>
      <c r="FM340" s="214"/>
      <c r="FN340" s="214"/>
      <c r="FO340" s="214"/>
      <c r="FP340" s="214"/>
      <c r="FQ340" s="214"/>
      <c r="FR340" s="214"/>
      <c r="FS340" s="214"/>
      <c r="FT340" s="214"/>
      <c r="FU340" s="214"/>
      <c r="FV340" s="214"/>
      <c r="FW340" s="214"/>
      <c r="FX340" s="214"/>
    </row>
    <row r="341" spans="1:180" s="268" customFormat="1">
      <c r="A341" s="276"/>
      <c r="B341" s="276"/>
      <c r="C341" s="276"/>
      <c r="D341" s="276"/>
      <c r="E341" s="276"/>
      <c r="F341" s="276"/>
      <c r="G341" s="289"/>
      <c r="H341" s="288"/>
      <c r="I341" s="288"/>
      <c r="J341" s="276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4"/>
      <c r="BN341" s="214"/>
      <c r="BO341" s="214"/>
      <c r="BP341" s="214"/>
      <c r="BQ341" s="214"/>
      <c r="BR341" s="214"/>
      <c r="BS341" s="214"/>
      <c r="BT341" s="214"/>
      <c r="BU341" s="214"/>
      <c r="BV341" s="214"/>
      <c r="BW341" s="214"/>
      <c r="BX341" s="214"/>
      <c r="BY341" s="214"/>
      <c r="BZ341" s="214"/>
      <c r="CA341" s="214"/>
      <c r="CB341" s="214"/>
      <c r="CC341" s="214"/>
      <c r="CD341" s="214"/>
      <c r="CE341" s="214"/>
      <c r="CF341" s="214"/>
      <c r="CG341" s="214"/>
      <c r="CH341" s="214"/>
      <c r="CI341" s="214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4"/>
      <c r="CT341" s="214"/>
      <c r="CU341" s="214"/>
      <c r="CV341" s="214"/>
      <c r="CW341" s="214"/>
      <c r="CX341" s="214"/>
      <c r="CY341" s="214"/>
      <c r="CZ341" s="214"/>
      <c r="DA341" s="214"/>
      <c r="DB341" s="214"/>
      <c r="DC341" s="214"/>
      <c r="DD341" s="214"/>
      <c r="DE341" s="214"/>
      <c r="DF341" s="214"/>
      <c r="DG341" s="214"/>
      <c r="DH341" s="214"/>
      <c r="DI341" s="214"/>
      <c r="DJ341" s="214"/>
      <c r="DK341" s="214"/>
      <c r="DL341" s="214"/>
      <c r="DM341" s="214"/>
      <c r="DN341" s="214"/>
      <c r="DO341" s="214"/>
      <c r="DP341" s="214"/>
      <c r="DQ341" s="214"/>
      <c r="DR341" s="214"/>
      <c r="DS341" s="214"/>
      <c r="DT341" s="214"/>
      <c r="DU341" s="214"/>
      <c r="DV341" s="214"/>
      <c r="DW341" s="214"/>
      <c r="DX341" s="214"/>
      <c r="DY341" s="214"/>
      <c r="DZ341" s="214"/>
      <c r="EA341" s="214"/>
      <c r="EB341" s="214"/>
      <c r="EC341" s="214"/>
      <c r="ED341" s="214"/>
      <c r="EE341" s="214"/>
      <c r="EF341" s="214"/>
      <c r="EG341" s="214"/>
      <c r="EH341" s="214"/>
      <c r="EI341" s="214"/>
      <c r="EJ341" s="214"/>
      <c r="EK341" s="214"/>
      <c r="EL341" s="214"/>
      <c r="EM341" s="214"/>
      <c r="EN341" s="214"/>
      <c r="EO341" s="214"/>
      <c r="EP341" s="214"/>
      <c r="EQ341" s="214"/>
      <c r="ER341" s="214"/>
      <c r="ES341" s="214"/>
      <c r="ET341" s="214"/>
      <c r="EU341" s="214"/>
      <c r="EV341" s="214"/>
      <c r="EW341" s="214"/>
      <c r="EX341" s="214"/>
      <c r="EY341" s="214"/>
      <c r="EZ341" s="214"/>
      <c r="FA341" s="214"/>
      <c r="FB341" s="214"/>
      <c r="FC341" s="214"/>
      <c r="FD341" s="214"/>
      <c r="FE341" s="214"/>
      <c r="FF341" s="214"/>
      <c r="FG341" s="214"/>
      <c r="FH341" s="214"/>
      <c r="FI341" s="214"/>
      <c r="FJ341" s="214"/>
      <c r="FK341" s="214"/>
      <c r="FL341" s="214"/>
      <c r="FM341" s="214"/>
      <c r="FN341" s="214"/>
      <c r="FO341" s="214"/>
      <c r="FP341" s="214"/>
      <c r="FQ341" s="214"/>
      <c r="FR341" s="214"/>
      <c r="FS341" s="214"/>
      <c r="FT341" s="214"/>
      <c r="FU341" s="214"/>
      <c r="FV341" s="214"/>
      <c r="FW341" s="214"/>
      <c r="FX341" s="214"/>
    </row>
    <row r="342" spans="1:180" s="268" customFormat="1">
      <c r="A342" s="276"/>
      <c r="B342" s="276"/>
      <c r="C342" s="276"/>
      <c r="D342" s="276"/>
      <c r="E342" s="276"/>
      <c r="F342" s="276"/>
      <c r="G342" s="289"/>
      <c r="H342" s="288"/>
      <c r="I342" s="288"/>
      <c r="J342" s="276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4"/>
      <c r="BN342" s="214"/>
      <c r="BO342" s="214"/>
      <c r="BP342" s="214"/>
      <c r="BQ342" s="214"/>
      <c r="BR342" s="214"/>
      <c r="BS342" s="214"/>
      <c r="BT342" s="214"/>
      <c r="BU342" s="214"/>
      <c r="BV342" s="214"/>
      <c r="BW342" s="214"/>
      <c r="BX342" s="214"/>
      <c r="BY342" s="214"/>
      <c r="BZ342" s="214"/>
      <c r="CA342" s="214"/>
      <c r="CB342" s="214"/>
      <c r="CC342" s="214"/>
      <c r="CD342" s="214"/>
      <c r="CE342" s="214"/>
      <c r="CF342" s="214"/>
      <c r="CG342" s="214"/>
      <c r="CH342" s="214"/>
      <c r="CI342" s="214"/>
      <c r="CJ342" s="214"/>
      <c r="CK342" s="214"/>
      <c r="CL342" s="214"/>
      <c r="CM342" s="214"/>
      <c r="CN342" s="214"/>
      <c r="CO342" s="214"/>
      <c r="CP342" s="214"/>
      <c r="CQ342" s="214"/>
      <c r="CR342" s="214"/>
      <c r="CS342" s="214"/>
      <c r="CT342" s="214"/>
      <c r="CU342" s="214"/>
      <c r="CV342" s="214"/>
      <c r="CW342" s="214"/>
      <c r="CX342" s="214"/>
      <c r="CY342" s="214"/>
      <c r="CZ342" s="214"/>
      <c r="DA342" s="214"/>
      <c r="DB342" s="214"/>
      <c r="DC342" s="214"/>
      <c r="DD342" s="214"/>
      <c r="DE342" s="214"/>
      <c r="DF342" s="214"/>
      <c r="DG342" s="214"/>
      <c r="DH342" s="214"/>
      <c r="DI342" s="214"/>
      <c r="DJ342" s="214"/>
      <c r="DK342" s="214"/>
      <c r="DL342" s="214"/>
      <c r="DM342" s="214"/>
      <c r="DN342" s="214"/>
      <c r="DO342" s="214"/>
      <c r="DP342" s="214"/>
      <c r="DQ342" s="214"/>
      <c r="DR342" s="214"/>
      <c r="DS342" s="214"/>
      <c r="DT342" s="214"/>
      <c r="DU342" s="214"/>
      <c r="DV342" s="214"/>
      <c r="DW342" s="214"/>
      <c r="DX342" s="214"/>
      <c r="DY342" s="214"/>
      <c r="DZ342" s="214"/>
      <c r="EA342" s="214"/>
      <c r="EB342" s="214"/>
      <c r="EC342" s="214"/>
      <c r="ED342" s="214"/>
      <c r="EE342" s="214"/>
      <c r="EF342" s="214"/>
      <c r="EG342" s="214"/>
      <c r="EH342" s="214"/>
      <c r="EI342" s="214"/>
      <c r="EJ342" s="214"/>
      <c r="EK342" s="214"/>
      <c r="EL342" s="214"/>
      <c r="EM342" s="214"/>
      <c r="EN342" s="214"/>
      <c r="EO342" s="214"/>
      <c r="EP342" s="214"/>
      <c r="EQ342" s="214"/>
      <c r="ER342" s="214"/>
      <c r="ES342" s="214"/>
      <c r="ET342" s="214"/>
      <c r="EU342" s="214"/>
      <c r="EV342" s="214"/>
      <c r="EW342" s="214"/>
      <c r="EX342" s="214"/>
      <c r="EY342" s="214"/>
      <c r="EZ342" s="214"/>
      <c r="FA342" s="214"/>
      <c r="FB342" s="214"/>
      <c r="FC342" s="214"/>
      <c r="FD342" s="214"/>
      <c r="FE342" s="214"/>
      <c r="FF342" s="214"/>
      <c r="FG342" s="214"/>
      <c r="FH342" s="214"/>
      <c r="FI342" s="214"/>
      <c r="FJ342" s="214"/>
      <c r="FK342" s="214"/>
      <c r="FL342" s="214"/>
      <c r="FM342" s="214"/>
      <c r="FN342" s="214"/>
      <c r="FO342" s="214"/>
      <c r="FP342" s="214"/>
      <c r="FQ342" s="214"/>
      <c r="FR342" s="214"/>
      <c r="FS342" s="214"/>
      <c r="FT342" s="214"/>
      <c r="FU342" s="214"/>
      <c r="FV342" s="214"/>
      <c r="FW342" s="214"/>
      <c r="FX342" s="214"/>
    </row>
    <row r="343" spans="1:180" s="268" customFormat="1">
      <c r="A343" s="276"/>
      <c r="B343" s="276"/>
      <c r="C343" s="276"/>
      <c r="D343" s="276"/>
      <c r="E343" s="276"/>
      <c r="F343" s="276"/>
      <c r="G343" s="289"/>
      <c r="H343" s="288"/>
      <c r="I343" s="288"/>
      <c r="J343" s="276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4"/>
      <c r="BN343" s="214"/>
      <c r="BO343" s="214"/>
      <c r="BP343" s="214"/>
      <c r="BQ343" s="214"/>
      <c r="BR343" s="214"/>
      <c r="BS343" s="214"/>
      <c r="BT343" s="214"/>
      <c r="BU343" s="214"/>
      <c r="BV343" s="214"/>
      <c r="BW343" s="214"/>
      <c r="BX343" s="214"/>
      <c r="BY343" s="214"/>
      <c r="BZ343" s="214"/>
      <c r="CA343" s="214"/>
      <c r="CB343" s="214"/>
      <c r="CC343" s="214"/>
      <c r="CD343" s="214"/>
      <c r="CE343" s="214"/>
      <c r="CF343" s="214"/>
      <c r="CG343" s="214"/>
      <c r="CH343" s="214"/>
      <c r="CI343" s="214"/>
      <c r="CJ343" s="214"/>
      <c r="CK343" s="214"/>
      <c r="CL343" s="214"/>
      <c r="CM343" s="214"/>
      <c r="CN343" s="214"/>
      <c r="CO343" s="214"/>
      <c r="CP343" s="214"/>
      <c r="CQ343" s="214"/>
      <c r="CR343" s="214"/>
      <c r="CS343" s="214"/>
      <c r="CT343" s="214"/>
      <c r="CU343" s="214"/>
      <c r="CV343" s="214"/>
      <c r="CW343" s="214"/>
      <c r="CX343" s="214"/>
      <c r="CY343" s="214"/>
      <c r="CZ343" s="214"/>
      <c r="DA343" s="214"/>
      <c r="DB343" s="214"/>
      <c r="DC343" s="214"/>
      <c r="DD343" s="214"/>
      <c r="DE343" s="214"/>
      <c r="DF343" s="214"/>
      <c r="DG343" s="214"/>
      <c r="DH343" s="214"/>
      <c r="DI343" s="214"/>
      <c r="DJ343" s="214"/>
      <c r="DK343" s="214"/>
      <c r="DL343" s="214"/>
      <c r="DM343" s="214"/>
      <c r="DN343" s="214"/>
      <c r="DO343" s="214"/>
      <c r="DP343" s="214"/>
      <c r="DQ343" s="214"/>
      <c r="DR343" s="214"/>
      <c r="DS343" s="214"/>
      <c r="DT343" s="214"/>
      <c r="DU343" s="214"/>
      <c r="DV343" s="214"/>
      <c r="DW343" s="214"/>
      <c r="DX343" s="214"/>
      <c r="DY343" s="214"/>
      <c r="DZ343" s="214"/>
      <c r="EA343" s="214"/>
      <c r="EB343" s="214"/>
      <c r="EC343" s="214"/>
      <c r="ED343" s="214"/>
      <c r="EE343" s="214"/>
      <c r="EF343" s="214"/>
      <c r="EG343" s="214"/>
      <c r="EH343" s="214"/>
      <c r="EI343" s="214"/>
      <c r="EJ343" s="214"/>
      <c r="EK343" s="214"/>
      <c r="EL343" s="214"/>
      <c r="EM343" s="214"/>
      <c r="EN343" s="214"/>
      <c r="EO343" s="214"/>
      <c r="EP343" s="214"/>
      <c r="EQ343" s="214"/>
      <c r="ER343" s="214"/>
      <c r="ES343" s="214"/>
      <c r="ET343" s="214"/>
      <c r="EU343" s="214"/>
      <c r="EV343" s="214"/>
      <c r="EW343" s="214"/>
      <c r="EX343" s="214"/>
      <c r="EY343" s="214"/>
      <c r="EZ343" s="214"/>
      <c r="FA343" s="214"/>
      <c r="FB343" s="214"/>
      <c r="FC343" s="214"/>
      <c r="FD343" s="214"/>
      <c r="FE343" s="214"/>
      <c r="FF343" s="214"/>
      <c r="FG343" s="214"/>
      <c r="FH343" s="214"/>
      <c r="FI343" s="214"/>
      <c r="FJ343" s="214"/>
      <c r="FK343" s="214"/>
      <c r="FL343" s="214"/>
      <c r="FM343" s="214"/>
      <c r="FN343" s="214"/>
      <c r="FO343" s="214"/>
      <c r="FP343" s="214"/>
      <c r="FQ343" s="214"/>
      <c r="FR343" s="214"/>
      <c r="FS343" s="214"/>
      <c r="FT343" s="214"/>
      <c r="FU343" s="214"/>
      <c r="FV343" s="214"/>
      <c r="FW343" s="214"/>
      <c r="FX343" s="214"/>
    </row>
    <row r="344" spans="1:180" s="268" customFormat="1">
      <c r="A344" s="276"/>
      <c r="B344" s="276"/>
      <c r="C344" s="276"/>
      <c r="D344" s="276"/>
      <c r="E344" s="276"/>
      <c r="F344" s="276"/>
      <c r="G344" s="289"/>
      <c r="H344" s="288"/>
      <c r="I344" s="288"/>
      <c r="J344" s="276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4"/>
      <c r="BN344" s="214"/>
      <c r="BO344" s="214"/>
      <c r="BP344" s="214"/>
      <c r="BQ344" s="214"/>
      <c r="BR344" s="214"/>
      <c r="BS344" s="214"/>
      <c r="BT344" s="214"/>
      <c r="BU344" s="214"/>
      <c r="BV344" s="214"/>
      <c r="BW344" s="214"/>
      <c r="BX344" s="214"/>
      <c r="BY344" s="214"/>
      <c r="BZ344" s="214"/>
      <c r="CA344" s="214"/>
      <c r="CB344" s="214"/>
      <c r="CC344" s="214"/>
      <c r="CD344" s="214"/>
      <c r="CE344" s="214"/>
      <c r="CF344" s="214"/>
      <c r="CG344" s="214"/>
      <c r="CH344" s="214"/>
      <c r="CI344" s="214"/>
      <c r="CJ344" s="214"/>
      <c r="CK344" s="214"/>
      <c r="CL344" s="214"/>
      <c r="CM344" s="214"/>
      <c r="CN344" s="214"/>
      <c r="CO344" s="214"/>
      <c r="CP344" s="214"/>
      <c r="CQ344" s="214"/>
      <c r="CR344" s="214"/>
      <c r="CS344" s="214"/>
      <c r="CT344" s="214"/>
      <c r="CU344" s="214"/>
      <c r="CV344" s="214"/>
      <c r="CW344" s="214"/>
      <c r="CX344" s="214"/>
      <c r="CY344" s="214"/>
      <c r="CZ344" s="214"/>
      <c r="DA344" s="214"/>
      <c r="DB344" s="214"/>
      <c r="DC344" s="214"/>
      <c r="DD344" s="214"/>
      <c r="DE344" s="214"/>
      <c r="DF344" s="214"/>
      <c r="DG344" s="214"/>
      <c r="DH344" s="214"/>
      <c r="DI344" s="214"/>
      <c r="DJ344" s="214"/>
      <c r="DK344" s="214"/>
      <c r="DL344" s="214"/>
      <c r="DM344" s="214"/>
      <c r="DN344" s="214"/>
      <c r="DO344" s="214"/>
      <c r="DP344" s="214"/>
      <c r="DQ344" s="214"/>
      <c r="DR344" s="214"/>
      <c r="DS344" s="214"/>
      <c r="DT344" s="214"/>
      <c r="DU344" s="214"/>
      <c r="DV344" s="214"/>
      <c r="DW344" s="214"/>
      <c r="DX344" s="214"/>
      <c r="DY344" s="214"/>
      <c r="DZ344" s="214"/>
      <c r="EA344" s="214"/>
      <c r="EB344" s="214"/>
      <c r="EC344" s="214"/>
      <c r="ED344" s="214"/>
      <c r="EE344" s="214"/>
      <c r="EF344" s="214"/>
      <c r="EG344" s="214"/>
      <c r="EH344" s="214"/>
      <c r="EI344" s="214"/>
      <c r="EJ344" s="214"/>
      <c r="EK344" s="214"/>
      <c r="EL344" s="214"/>
      <c r="EM344" s="214"/>
      <c r="EN344" s="214"/>
      <c r="EO344" s="214"/>
      <c r="EP344" s="214"/>
      <c r="EQ344" s="214"/>
      <c r="ER344" s="214"/>
      <c r="ES344" s="214"/>
      <c r="ET344" s="214"/>
      <c r="EU344" s="214"/>
      <c r="EV344" s="214"/>
      <c r="EW344" s="214"/>
      <c r="EX344" s="214"/>
      <c r="EY344" s="214"/>
      <c r="EZ344" s="214"/>
      <c r="FA344" s="214"/>
      <c r="FB344" s="214"/>
      <c r="FC344" s="214"/>
      <c r="FD344" s="214"/>
      <c r="FE344" s="214"/>
      <c r="FF344" s="214"/>
      <c r="FG344" s="214"/>
      <c r="FH344" s="214"/>
      <c r="FI344" s="214"/>
      <c r="FJ344" s="214"/>
      <c r="FK344" s="214"/>
      <c r="FL344" s="214"/>
      <c r="FM344" s="214"/>
      <c r="FN344" s="214"/>
      <c r="FO344" s="214"/>
      <c r="FP344" s="214"/>
      <c r="FQ344" s="214"/>
      <c r="FR344" s="214"/>
      <c r="FS344" s="214"/>
      <c r="FT344" s="214"/>
      <c r="FU344" s="214"/>
      <c r="FV344" s="214"/>
      <c r="FW344" s="214"/>
      <c r="FX344" s="214"/>
    </row>
    <row r="345" spans="1:180" s="268" customFormat="1">
      <c r="A345" s="276"/>
      <c r="B345" s="276"/>
      <c r="C345" s="276"/>
      <c r="D345" s="276"/>
      <c r="E345" s="276"/>
      <c r="F345" s="276"/>
      <c r="G345" s="289"/>
      <c r="H345" s="288"/>
      <c r="I345" s="288"/>
      <c r="J345" s="276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4"/>
      <c r="BN345" s="214"/>
      <c r="BO345" s="214"/>
      <c r="BP345" s="214"/>
      <c r="BQ345" s="214"/>
      <c r="BR345" s="214"/>
      <c r="BS345" s="214"/>
      <c r="BT345" s="214"/>
      <c r="BU345" s="214"/>
      <c r="BV345" s="214"/>
      <c r="BW345" s="214"/>
      <c r="BX345" s="214"/>
      <c r="BY345" s="214"/>
      <c r="BZ345" s="214"/>
      <c r="CA345" s="214"/>
      <c r="CB345" s="214"/>
      <c r="CC345" s="214"/>
      <c r="CD345" s="214"/>
      <c r="CE345" s="214"/>
      <c r="CF345" s="214"/>
      <c r="CG345" s="214"/>
      <c r="CH345" s="214"/>
      <c r="CI345" s="214"/>
      <c r="CJ345" s="214"/>
      <c r="CK345" s="214"/>
      <c r="CL345" s="214"/>
      <c r="CM345" s="214"/>
      <c r="CN345" s="214"/>
      <c r="CO345" s="214"/>
      <c r="CP345" s="214"/>
      <c r="CQ345" s="214"/>
      <c r="CR345" s="214"/>
      <c r="CS345" s="214"/>
      <c r="CT345" s="214"/>
      <c r="CU345" s="214"/>
      <c r="CV345" s="214"/>
      <c r="CW345" s="214"/>
      <c r="CX345" s="214"/>
      <c r="CY345" s="214"/>
      <c r="CZ345" s="214"/>
      <c r="DA345" s="214"/>
      <c r="DB345" s="214"/>
      <c r="DC345" s="214"/>
      <c r="DD345" s="214"/>
      <c r="DE345" s="214"/>
      <c r="DF345" s="214"/>
      <c r="DG345" s="214"/>
      <c r="DH345" s="214"/>
      <c r="DI345" s="214"/>
      <c r="DJ345" s="214"/>
      <c r="DK345" s="214"/>
      <c r="DL345" s="214"/>
      <c r="DM345" s="214"/>
      <c r="DN345" s="214"/>
      <c r="DO345" s="214"/>
      <c r="DP345" s="214"/>
      <c r="DQ345" s="214"/>
      <c r="DR345" s="214"/>
      <c r="DS345" s="214"/>
      <c r="DT345" s="214"/>
      <c r="DU345" s="214"/>
      <c r="DV345" s="214"/>
      <c r="DW345" s="214"/>
      <c r="DX345" s="214"/>
      <c r="DY345" s="214"/>
      <c r="DZ345" s="214"/>
      <c r="EA345" s="214"/>
      <c r="EB345" s="214"/>
      <c r="EC345" s="214"/>
      <c r="ED345" s="214"/>
      <c r="EE345" s="214"/>
      <c r="EF345" s="214"/>
      <c r="EG345" s="214"/>
      <c r="EH345" s="214"/>
      <c r="EI345" s="214"/>
      <c r="EJ345" s="214"/>
      <c r="EK345" s="214"/>
      <c r="EL345" s="214"/>
      <c r="EM345" s="214"/>
      <c r="EN345" s="214"/>
      <c r="EO345" s="214"/>
      <c r="EP345" s="214"/>
      <c r="EQ345" s="214"/>
      <c r="ER345" s="214"/>
      <c r="ES345" s="214"/>
      <c r="ET345" s="214"/>
      <c r="EU345" s="214"/>
      <c r="EV345" s="214"/>
      <c r="EW345" s="214"/>
      <c r="EX345" s="214"/>
      <c r="EY345" s="214"/>
      <c r="EZ345" s="214"/>
      <c r="FA345" s="214"/>
      <c r="FB345" s="214"/>
      <c r="FC345" s="214"/>
      <c r="FD345" s="214"/>
      <c r="FE345" s="214"/>
      <c r="FF345" s="214"/>
      <c r="FG345" s="214"/>
      <c r="FH345" s="214"/>
      <c r="FI345" s="214"/>
      <c r="FJ345" s="214"/>
      <c r="FK345" s="214"/>
      <c r="FL345" s="214"/>
      <c r="FM345" s="214"/>
      <c r="FN345" s="214"/>
      <c r="FO345" s="214"/>
      <c r="FP345" s="214"/>
      <c r="FQ345" s="214"/>
      <c r="FR345" s="214"/>
      <c r="FS345" s="214"/>
      <c r="FT345" s="214"/>
      <c r="FU345" s="214"/>
      <c r="FV345" s="214"/>
      <c r="FW345" s="214"/>
      <c r="FX345" s="214"/>
    </row>
    <row r="346" spans="1:180" s="268" customFormat="1">
      <c r="A346" s="276"/>
      <c r="B346" s="276"/>
      <c r="C346" s="276"/>
      <c r="D346" s="276"/>
      <c r="E346" s="276"/>
      <c r="F346" s="276"/>
      <c r="G346" s="289"/>
      <c r="H346" s="288"/>
      <c r="I346" s="288"/>
      <c r="J346" s="276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4"/>
      <c r="BN346" s="214"/>
      <c r="BO346" s="214"/>
      <c r="BP346" s="214"/>
      <c r="BQ346" s="214"/>
      <c r="BR346" s="214"/>
      <c r="BS346" s="214"/>
      <c r="BT346" s="214"/>
      <c r="BU346" s="214"/>
      <c r="BV346" s="214"/>
      <c r="BW346" s="214"/>
      <c r="BX346" s="214"/>
      <c r="BY346" s="214"/>
      <c r="BZ346" s="214"/>
      <c r="CA346" s="214"/>
      <c r="CB346" s="214"/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4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  <c r="ED346" s="214"/>
      <c r="EE346" s="214"/>
      <c r="EF346" s="214"/>
      <c r="EG346" s="214"/>
      <c r="EH346" s="214"/>
      <c r="EI346" s="214"/>
      <c r="EJ346" s="214"/>
      <c r="EK346" s="214"/>
      <c r="EL346" s="214"/>
      <c r="EM346" s="214"/>
      <c r="EN346" s="214"/>
      <c r="EO346" s="214"/>
      <c r="EP346" s="214"/>
      <c r="EQ346" s="214"/>
      <c r="ER346" s="214"/>
      <c r="ES346" s="214"/>
      <c r="ET346" s="214"/>
      <c r="EU346" s="214"/>
      <c r="EV346" s="214"/>
      <c r="EW346" s="214"/>
      <c r="EX346" s="214"/>
      <c r="EY346" s="214"/>
      <c r="EZ346" s="214"/>
      <c r="FA346" s="214"/>
      <c r="FB346" s="214"/>
      <c r="FC346" s="214"/>
      <c r="FD346" s="214"/>
      <c r="FE346" s="214"/>
      <c r="FF346" s="214"/>
      <c r="FG346" s="214"/>
      <c r="FH346" s="214"/>
      <c r="FI346" s="214"/>
      <c r="FJ346" s="214"/>
      <c r="FK346" s="214"/>
      <c r="FL346" s="214"/>
      <c r="FM346" s="214"/>
      <c r="FN346" s="214"/>
      <c r="FO346" s="214"/>
      <c r="FP346" s="214"/>
      <c r="FQ346" s="214"/>
      <c r="FR346" s="214"/>
      <c r="FS346" s="214"/>
      <c r="FT346" s="214"/>
      <c r="FU346" s="214"/>
      <c r="FV346" s="214"/>
      <c r="FW346" s="214"/>
      <c r="FX346" s="214"/>
    </row>
    <row r="347" spans="1:180" s="268" customFormat="1">
      <c r="A347" s="276"/>
      <c r="B347" s="276"/>
      <c r="C347" s="276"/>
      <c r="D347" s="276"/>
      <c r="E347" s="276"/>
      <c r="F347" s="276"/>
      <c r="G347" s="289"/>
      <c r="H347" s="288"/>
      <c r="I347" s="288"/>
      <c r="J347" s="276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  <c r="AB347" s="214"/>
      <c r="AC347" s="214"/>
      <c r="AD347" s="214"/>
      <c r="AE347" s="214"/>
      <c r="AF347" s="214"/>
      <c r="AG347" s="214"/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  <c r="BI347" s="214"/>
      <c r="BJ347" s="214"/>
      <c r="BK347" s="214"/>
      <c r="BL347" s="214"/>
      <c r="BM347" s="214"/>
      <c r="BN347" s="214"/>
      <c r="BO347" s="214"/>
      <c r="BP347" s="214"/>
      <c r="BQ347" s="214"/>
      <c r="BR347" s="214"/>
      <c r="BS347" s="214"/>
      <c r="BT347" s="214"/>
      <c r="BU347" s="214"/>
      <c r="BV347" s="214"/>
      <c r="BW347" s="214"/>
      <c r="BX347" s="214"/>
      <c r="BY347" s="214"/>
      <c r="BZ347" s="214"/>
      <c r="CA347" s="214"/>
      <c r="CB347" s="214"/>
      <c r="CC347" s="214"/>
      <c r="CD347" s="214"/>
      <c r="CE347" s="214"/>
      <c r="CF347" s="214"/>
      <c r="CG347" s="214"/>
      <c r="CH347" s="214"/>
      <c r="CI347" s="214"/>
      <c r="CJ347" s="214"/>
      <c r="CK347" s="214"/>
      <c r="CL347" s="214"/>
      <c r="CM347" s="214"/>
      <c r="CN347" s="214"/>
      <c r="CO347" s="214"/>
      <c r="CP347" s="214"/>
      <c r="CQ347" s="214"/>
      <c r="CR347" s="214"/>
      <c r="CS347" s="214"/>
      <c r="CT347" s="214"/>
      <c r="CU347" s="214"/>
      <c r="CV347" s="214"/>
      <c r="CW347" s="214"/>
      <c r="CX347" s="214"/>
      <c r="CY347" s="214"/>
      <c r="CZ347" s="214"/>
      <c r="DA347" s="214"/>
      <c r="DB347" s="214"/>
      <c r="DC347" s="214"/>
      <c r="DD347" s="214"/>
      <c r="DE347" s="214"/>
      <c r="DF347" s="214"/>
      <c r="DG347" s="214"/>
      <c r="DH347" s="214"/>
      <c r="DI347" s="214"/>
      <c r="DJ347" s="214"/>
      <c r="DK347" s="214"/>
      <c r="DL347" s="214"/>
      <c r="DM347" s="214"/>
      <c r="DN347" s="214"/>
      <c r="DO347" s="214"/>
      <c r="DP347" s="214"/>
      <c r="DQ347" s="214"/>
      <c r="DR347" s="214"/>
      <c r="DS347" s="214"/>
      <c r="DT347" s="214"/>
      <c r="DU347" s="214"/>
      <c r="DV347" s="214"/>
      <c r="DW347" s="214"/>
      <c r="DX347" s="214"/>
      <c r="DY347" s="214"/>
      <c r="DZ347" s="214"/>
      <c r="EA347" s="214"/>
      <c r="EB347" s="214"/>
      <c r="EC347" s="214"/>
      <c r="ED347" s="214"/>
      <c r="EE347" s="214"/>
      <c r="EF347" s="214"/>
      <c r="EG347" s="214"/>
      <c r="EH347" s="214"/>
      <c r="EI347" s="214"/>
      <c r="EJ347" s="214"/>
      <c r="EK347" s="214"/>
      <c r="EL347" s="214"/>
      <c r="EM347" s="214"/>
      <c r="EN347" s="214"/>
      <c r="EO347" s="214"/>
      <c r="EP347" s="214"/>
      <c r="EQ347" s="214"/>
      <c r="ER347" s="214"/>
      <c r="ES347" s="214"/>
      <c r="ET347" s="214"/>
      <c r="EU347" s="214"/>
      <c r="EV347" s="214"/>
      <c r="EW347" s="214"/>
      <c r="EX347" s="214"/>
      <c r="EY347" s="214"/>
      <c r="EZ347" s="214"/>
      <c r="FA347" s="214"/>
      <c r="FB347" s="214"/>
      <c r="FC347" s="214"/>
      <c r="FD347" s="214"/>
      <c r="FE347" s="214"/>
      <c r="FF347" s="214"/>
      <c r="FG347" s="214"/>
      <c r="FH347" s="214"/>
      <c r="FI347" s="214"/>
      <c r="FJ347" s="214"/>
      <c r="FK347" s="214"/>
      <c r="FL347" s="214"/>
      <c r="FM347" s="214"/>
      <c r="FN347" s="214"/>
      <c r="FO347" s="214"/>
      <c r="FP347" s="214"/>
      <c r="FQ347" s="214"/>
      <c r="FR347" s="214"/>
      <c r="FS347" s="214"/>
      <c r="FT347" s="214"/>
      <c r="FU347" s="214"/>
      <c r="FV347" s="214"/>
      <c r="FW347" s="214"/>
      <c r="FX347" s="214"/>
    </row>
    <row r="348" spans="1:180" s="268" customFormat="1">
      <c r="A348" s="276"/>
      <c r="B348" s="276"/>
      <c r="C348" s="276"/>
      <c r="D348" s="276"/>
      <c r="E348" s="276"/>
      <c r="F348" s="276"/>
      <c r="G348" s="289"/>
      <c r="H348" s="288"/>
      <c r="I348" s="288"/>
      <c r="J348" s="276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  <c r="AA348" s="214"/>
      <c r="AB348" s="214"/>
      <c r="AC348" s="214"/>
      <c r="AD348" s="214"/>
      <c r="AE348" s="214"/>
      <c r="AF348" s="214"/>
      <c r="AG348" s="214"/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  <c r="BI348" s="214"/>
      <c r="BJ348" s="214"/>
      <c r="BK348" s="214"/>
      <c r="BL348" s="214"/>
      <c r="BM348" s="214"/>
      <c r="BN348" s="214"/>
      <c r="BO348" s="214"/>
      <c r="BP348" s="214"/>
      <c r="BQ348" s="214"/>
      <c r="BR348" s="214"/>
      <c r="BS348" s="214"/>
      <c r="BT348" s="214"/>
      <c r="BU348" s="214"/>
      <c r="BV348" s="214"/>
      <c r="BW348" s="214"/>
      <c r="BX348" s="214"/>
      <c r="BY348" s="214"/>
      <c r="BZ348" s="214"/>
      <c r="CA348" s="214"/>
      <c r="CB348" s="214"/>
      <c r="CC348" s="214"/>
      <c r="CD348" s="214"/>
      <c r="CE348" s="214"/>
      <c r="CF348" s="214"/>
      <c r="CG348" s="214"/>
      <c r="CH348" s="214"/>
      <c r="CI348" s="214"/>
      <c r="CJ348" s="214"/>
      <c r="CK348" s="214"/>
      <c r="CL348" s="214"/>
      <c r="CM348" s="214"/>
      <c r="CN348" s="214"/>
      <c r="CO348" s="214"/>
      <c r="CP348" s="214"/>
      <c r="CQ348" s="214"/>
      <c r="CR348" s="214"/>
      <c r="CS348" s="214"/>
      <c r="CT348" s="214"/>
      <c r="CU348" s="214"/>
      <c r="CV348" s="214"/>
      <c r="CW348" s="214"/>
      <c r="CX348" s="214"/>
      <c r="CY348" s="214"/>
      <c r="CZ348" s="214"/>
      <c r="DA348" s="214"/>
      <c r="DB348" s="214"/>
      <c r="DC348" s="214"/>
      <c r="DD348" s="214"/>
      <c r="DE348" s="214"/>
      <c r="DF348" s="214"/>
      <c r="DG348" s="214"/>
      <c r="DH348" s="214"/>
      <c r="DI348" s="214"/>
      <c r="DJ348" s="214"/>
      <c r="DK348" s="214"/>
      <c r="DL348" s="214"/>
      <c r="DM348" s="214"/>
      <c r="DN348" s="214"/>
      <c r="DO348" s="214"/>
      <c r="DP348" s="214"/>
      <c r="DQ348" s="214"/>
      <c r="DR348" s="214"/>
      <c r="DS348" s="214"/>
      <c r="DT348" s="214"/>
      <c r="DU348" s="214"/>
      <c r="DV348" s="214"/>
      <c r="DW348" s="214"/>
      <c r="DX348" s="214"/>
      <c r="DY348" s="214"/>
      <c r="DZ348" s="214"/>
      <c r="EA348" s="214"/>
      <c r="EB348" s="214"/>
      <c r="EC348" s="214"/>
      <c r="ED348" s="214"/>
      <c r="EE348" s="214"/>
      <c r="EF348" s="214"/>
      <c r="EG348" s="214"/>
      <c r="EH348" s="214"/>
      <c r="EI348" s="214"/>
      <c r="EJ348" s="214"/>
      <c r="EK348" s="214"/>
      <c r="EL348" s="214"/>
      <c r="EM348" s="214"/>
      <c r="EN348" s="214"/>
      <c r="EO348" s="214"/>
      <c r="EP348" s="214"/>
      <c r="EQ348" s="214"/>
      <c r="ER348" s="214"/>
      <c r="ES348" s="214"/>
      <c r="ET348" s="214"/>
      <c r="EU348" s="214"/>
      <c r="EV348" s="214"/>
      <c r="EW348" s="214"/>
      <c r="EX348" s="214"/>
      <c r="EY348" s="214"/>
      <c r="EZ348" s="214"/>
      <c r="FA348" s="214"/>
      <c r="FB348" s="214"/>
      <c r="FC348" s="214"/>
      <c r="FD348" s="214"/>
      <c r="FE348" s="214"/>
      <c r="FF348" s="214"/>
      <c r="FG348" s="214"/>
      <c r="FH348" s="214"/>
      <c r="FI348" s="214"/>
      <c r="FJ348" s="214"/>
      <c r="FK348" s="214"/>
      <c r="FL348" s="214"/>
      <c r="FM348" s="214"/>
      <c r="FN348" s="214"/>
      <c r="FO348" s="214"/>
      <c r="FP348" s="214"/>
      <c r="FQ348" s="214"/>
      <c r="FR348" s="214"/>
      <c r="FS348" s="214"/>
      <c r="FT348" s="214"/>
      <c r="FU348" s="214"/>
      <c r="FV348" s="214"/>
      <c r="FW348" s="214"/>
      <c r="FX348" s="214"/>
    </row>
    <row r="349" spans="1:180" s="268" customFormat="1">
      <c r="A349" s="276"/>
      <c r="B349" s="276"/>
      <c r="C349" s="276"/>
      <c r="D349" s="276"/>
      <c r="E349" s="276"/>
      <c r="F349" s="276"/>
      <c r="G349" s="289"/>
      <c r="H349" s="288"/>
      <c r="I349" s="288"/>
      <c r="J349" s="276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  <c r="Z349" s="214"/>
      <c r="AA349" s="214"/>
      <c r="AB349" s="214"/>
      <c r="AC349" s="214"/>
      <c r="AD349" s="214"/>
      <c r="AE349" s="214"/>
      <c r="AF349" s="214"/>
      <c r="AG349" s="214"/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  <c r="BI349" s="214"/>
      <c r="BJ349" s="214"/>
      <c r="BK349" s="214"/>
      <c r="BL349" s="214"/>
      <c r="BM349" s="214"/>
      <c r="BN349" s="214"/>
      <c r="BO349" s="214"/>
      <c r="BP349" s="214"/>
      <c r="BQ349" s="214"/>
      <c r="BR349" s="214"/>
      <c r="BS349" s="214"/>
      <c r="BT349" s="214"/>
      <c r="BU349" s="214"/>
      <c r="BV349" s="214"/>
      <c r="BW349" s="214"/>
      <c r="BX349" s="214"/>
      <c r="BY349" s="214"/>
      <c r="BZ349" s="214"/>
      <c r="CA349" s="214"/>
      <c r="CB349" s="214"/>
      <c r="CC349" s="214"/>
      <c r="CD349" s="214"/>
      <c r="CE349" s="214"/>
      <c r="CF349" s="214"/>
      <c r="CG349" s="214"/>
      <c r="CH349" s="214"/>
      <c r="CI349" s="214"/>
      <c r="CJ349" s="214"/>
      <c r="CK349" s="214"/>
      <c r="CL349" s="214"/>
      <c r="CM349" s="214"/>
      <c r="CN349" s="214"/>
      <c r="CO349" s="214"/>
      <c r="CP349" s="214"/>
      <c r="CQ349" s="214"/>
      <c r="CR349" s="214"/>
      <c r="CS349" s="214"/>
      <c r="CT349" s="214"/>
      <c r="CU349" s="214"/>
      <c r="CV349" s="214"/>
      <c r="CW349" s="214"/>
      <c r="CX349" s="214"/>
      <c r="CY349" s="214"/>
      <c r="CZ349" s="214"/>
      <c r="DA349" s="214"/>
      <c r="DB349" s="214"/>
      <c r="DC349" s="214"/>
      <c r="DD349" s="214"/>
      <c r="DE349" s="214"/>
      <c r="DF349" s="214"/>
      <c r="DG349" s="214"/>
      <c r="DH349" s="214"/>
      <c r="DI349" s="214"/>
      <c r="DJ349" s="214"/>
      <c r="DK349" s="214"/>
      <c r="DL349" s="214"/>
      <c r="DM349" s="214"/>
      <c r="DN349" s="214"/>
      <c r="DO349" s="214"/>
      <c r="DP349" s="214"/>
      <c r="DQ349" s="214"/>
      <c r="DR349" s="214"/>
      <c r="DS349" s="214"/>
      <c r="DT349" s="214"/>
      <c r="DU349" s="214"/>
      <c r="DV349" s="214"/>
      <c r="DW349" s="214"/>
      <c r="DX349" s="214"/>
      <c r="DY349" s="214"/>
      <c r="DZ349" s="214"/>
      <c r="EA349" s="214"/>
      <c r="EB349" s="214"/>
      <c r="EC349" s="214"/>
      <c r="ED349" s="214"/>
      <c r="EE349" s="214"/>
      <c r="EF349" s="214"/>
      <c r="EG349" s="214"/>
      <c r="EH349" s="214"/>
      <c r="EI349" s="214"/>
      <c r="EJ349" s="214"/>
      <c r="EK349" s="214"/>
      <c r="EL349" s="214"/>
      <c r="EM349" s="214"/>
      <c r="EN349" s="214"/>
      <c r="EO349" s="214"/>
      <c r="EP349" s="214"/>
      <c r="EQ349" s="214"/>
      <c r="ER349" s="214"/>
      <c r="ES349" s="214"/>
      <c r="ET349" s="214"/>
      <c r="EU349" s="214"/>
      <c r="EV349" s="214"/>
      <c r="EW349" s="214"/>
      <c r="EX349" s="214"/>
      <c r="EY349" s="214"/>
      <c r="EZ349" s="214"/>
      <c r="FA349" s="214"/>
      <c r="FB349" s="214"/>
      <c r="FC349" s="214"/>
      <c r="FD349" s="214"/>
      <c r="FE349" s="214"/>
      <c r="FF349" s="214"/>
      <c r="FG349" s="214"/>
      <c r="FH349" s="214"/>
      <c r="FI349" s="214"/>
      <c r="FJ349" s="214"/>
      <c r="FK349" s="214"/>
      <c r="FL349" s="214"/>
      <c r="FM349" s="214"/>
      <c r="FN349" s="214"/>
      <c r="FO349" s="214"/>
      <c r="FP349" s="214"/>
      <c r="FQ349" s="214"/>
      <c r="FR349" s="214"/>
      <c r="FS349" s="214"/>
      <c r="FT349" s="214"/>
      <c r="FU349" s="214"/>
      <c r="FV349" s="214"/>
      <c r="FW349" s="214"/>
      <c r="FX349" s="214"/>
    </row>
    <row r="350" spans="1:180" s="268" customFormat="1">
      <c r="A350" s="276"/>
      <c r="B350" s="276"/>
      <c r="C350" s="276"/>
      <c r="D350" s="276"/>
      <c r="E350" s="276"/>
      <c r="F350" s="276"/>
      <c r="G350" s="289"/>
      <c r="H350" s="288"/>
      <c r="I350" s="288"/>
      <c r="J350" s="276"/>
      <c r="K350" s="214"/>
      <c r="L350" s="214"/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/>
      <c r="Z350" s="214"/>
      <c r="AA350" s="214"/>
      <c r="AB350" s="214"/>
      <c r="AC350" s="214"/>
      <c r="AD350" s="214"/>
      <c r="AE350" s="214"/>
      <c r="AF350" s="214"/>
      <c r="AG350" s="214"/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  <c r="BI350" s="214"/>
      <c r="BJ350" s="214"/>
      <c r="BK350" s="214"/>
      <c r="BL350" s="214"/>
      <c r="BM350" s="214"/>
      <c r="BN350" s="214"/>
      <c r="BO350" s="214"/>
      <c r="BP350" s="214"/>
      <c r="BQ350" s="214"/>
      <c r="BR350" s="214"/>
      <c r="BS350" s="214"/>
      <c r="BT350" s="214"/>
      <c r="BU350" s="214"/>
      <c r="BV350" s="214"/>
      <c r="BW350" s="214"/>
      <c r="BX350" s="214"/>
      <c r="BY350" s="214"/>
      <c r="BZ350" s="214"/>
      <c r="CA350" s="214"/>
      <c r="CB350" s="214"/>
      <c r="CC350" s="214"/>
      <c r="CD350" s="214"/>
      <c r="CE350" s="214"/>
      <c r="CF350" s="214"/>
      <c r="CG350" s="214"/>
      <c r="CH350" s="214"/>
      <c r="CI350" s="214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4"/>
      <c r="CT350" s="214"/>
      <c r="CU350" s="214"/>
      <c r="CV350" s="214"/>
      <c r="CW350" s="214"/>
      <c r="CX350" s="214"/>
      <c r="CY350" s="214"/>
      <c r="CZ350" s="214"/>
      <c r="DA350" s="214"/>
      <c r="DB350" s="214"/>
      <c r="DC350" s="214"/>
      <c r="DD350" s="214"/>
      <c r="DE350" s="214"/>
      <c r="DF350" s="214"/>
      <c r="DG350" s="214"/>
      <c r="DH350" s="214"/>
      <c r="DI350" s="214"/>
      <c r="DJ350" s="214"/>
      <c r="DK350" s="214"/>
      <c r="DL350" s="214"/>
      <c r="DM350" s="214"/>
      <c r="DN350" s="214"/>
      <c r="DO350" s="214"/>
      <c r="DP350" s="214"/>
      <c r="DQ350" s="214"/>
      <c r="DR350" s="214"/>
      <c r="DS350" s="214"/>
      <c r="DT350" s="214"/>
      <c r="DU350" s="214"/>
      <c r="DV350" s="214"/>
      <c r="DW350" s="214"/>
      <c r="DX350" s="214"/>
      <c r="DY350" s="214"/>
      <c r="DZ350" s="214"/>
      <c r="EA350" s="214"/>
      <c r="EB350" s="214"/>
      <c r="EC350" s="214"/>
      <c r="ED350" s="214"/>
      <c r="EE350" s="214"/>
      <c r="EF350" s="214"/>
      <c r="EG350" s="214"/>
      <c r="EH350" s="214"/>
      <c r="EI350" s="214"/>
      <c r="EJ350" s="214"/>
      <c r="EK350" s="214"/>
      <c r="EL350" s="214"/>
      <c r="EM350" s="214"/>
      <c r="EN350" s="214"/>
      <c r="EO350" s="214"/>
      <c r="EP350" s="214"/>
      <c r="EQ350" s="214"/>
      <c r="ER350" s="214"/>
      <c r="ES350" s="214"/>
      <c r="ET350" s="214"/>
      <c r="EU350" s="214"/>
      <c r="EV350" s="214"/>
      <c r="EW350" s="214"/>
      <c r="EX350" s="214"/>
      <c r="EY350" s="214"/>
      <c r="EZ350" s="214"/>
      <c r="FA350" s="214"/>
      <c r="FB350" s="214"/>
      <c r="FC350" s="214"/>
      <c r="FD350" s="214"/>
      <c r="FE350" s="214"/>
      <c r="FF350" s="214"/>
      <c r="FG350" s="214"/>
      <c r="FH350" s="214"/>
      <c r="FI350" s="214"/>
      <c r="FJ350" s="214"/>
      <c r="FK350" s="214"/>
      <c r="FL350" s="214"/>
      <c r="FM350" s="214"/>
      <c r="FN350" s="214"/>
      <c r="FO350" s="214"/>
      <c r="FP350" s="214"/>
      <c r="FQ350" s="214"/>
      <c r="FR350" s="214"/>
      <c r="FS350" s="214"/>
      <c r="FT350" s="214"/>
      <c r="FU350" s="214"/>
      <c r="FV350" s="214"/>
      <c r="FW350" s="214"/>
      <c r="FX350" s="214"/>
    </row>
    <row r="351" spans="1:180" s="268" customFormat="1">
      <c r="A351" s="276"/>
      <c r="B351" s="276"/>
      <c r="C351" s="276"/>
      <c r="D351" s="276"/>
      <c r="E351" s="276"/>
      <c r="F351" s="276"/>
      <c r="G351" s="289"/>
      <c r="H351" s="288"/>
      <c r="I351" s="288"/>
      <c r="J351" s="276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  <c r="AB351" s="214"/>
      <c r="AC351" s="214"/>
      <c r="AD351" s="214"/>
      <c r="AE351" s="214"/>
      <c r="AF351" s="214"/>
      <c r="AG351" s="214"/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  <c r="BI351" s="214"/>
      <c r="BJ351" s="214"/>
      <c r="BK351" s="214"/>
      <c r="BL351" s="214"/>
      <c r="BM351" s="214"/>
      <c r="BN351" s="214"/>
      <c r="BO351" s="214"/>
      <c r="BP351" s="214"/>
      <c r="BQ351" s="214"/>
      <c r="BR351" s="214"/>
      <c r="BS351" s="214"/>
      <c r="BT351" s="214"/>
      <c r="BU351" s="214"/>
      <c r="BV351" s="214"/>
      <c r="BW351" s="214"/>
      <c r="BX351" s="214"/>
      <c r="BY351" s="214"/>
      <c r="BZ351" s="214"/>
      <c r="CA351" s="214"/>
      <c r="CB351" s="214"/>
      <c r="CC351" s="214"/>
      <c r="CD351" s="214"/>
      <c r="CE351" s="214"/>
      <c r="CF351" s="214"/>
      <c r="CG351" s="214"/>
      <c r="CH351" s="214"/>
      <c r="CI351" s="214"/>
      <c r="CJ351" s="214"/>
      <c r="CK351" s="214"/>
      <c r="CL351" s="214"/>
      <c r="CM351" s="214"/>
      <c r="CN351" s="214"/>
      <c r="CO351" s="214"/>
      <c r="CP351" s="214"/>
      <c r="CQ351" s="214"/>
      <c r="CR351" s="214"/>
      <c r="CS351" s="214"/>
      <c r="CT351" s="214"/>
      <c r="CU351" s="214"/>
      <c r="CV351" s="214"/>
      <c r="CW351" s="214"/>
      <c r="CX351" s="214"/>
      <c r="CY351" s="214"/>
      <c r="CZ351" s="214"/>
      <c r="DA351" s="214"/>
      <c r="DB351" s="214"/>
      <c r="DC351" s="214"/>
      <c r="DD351" s="214"/>
      <c r="DE351" s="214"/>
      <c r="DF351" s="214"/>
      <c r="DG351" s="214"/>
      <c r="DH351" s="214"/>
      <c r="DI351" s="214"/>
      <c r="DJ351" s="214"/>
      <c r="DK351" s="214"/>
      <c r="DL351" s="214"/>
      <c r="DM351" s="214"/>
      <c r="DN351" s="214"/>
      <c r="DO351" s="214"/>
      <c r="DP351" s="214"/>
      <c r="DQ351" s="214"/>
      <c r="DR351" s="214"/>
      <c r="DS351" s="214"/>
      <c r="DT351" s="214"/>
      <c r="DU351" s="214"/>
      <c r="DV351" s="214"/>
      <c r="DW351" s="214"/>
      <c r="DX351" s="214"/>
      <c r="DY351" s="214"/>
      <c r="DZ351" s="214"/>
      <c r="EA351" s="214"/>
      <c r="EB351" s="214"/>
      <c r="EC351" s="214"/>
      <c r="ED351" s="214"/>
      <c r="EE351" s="214"/>
      <c r="EF351" s="214"/>
      <c r="EG351" s="214"/>
      <c r="EH351" s="214"/>
      <c r="EI351" s="214"/>
      <c r="EJ351" s="214"/>
      <c r="EK351" s="214"/>
      <c r="EL351" s="214"/>
      <c r="EM351" s="214"/>
      <c r="EN351" s="214"/>
      <c r="EO351" s="214"/>
      <c r="EP351" s="214"/>
      <c r="EQ351" s="214"/>
      <c r="ER351" s="214"/>
      <c r="ES351" s="214"/>
      <c r="ET351" s="214"/>
      <c r="EU351" s="214"/>
      <c r="EV351" s="214"/>
      <c r="EW351" s="214"/>
      <c r="EX351" s="214"/>
      <c r="EY351" s="214"/>
      <c r="EZ351" s="214"/>
      <c r="FA351" s="214"/>
      <c r="FB351" s="214"/>
      <c r="FC351" s="214"/>
      <c r="FD351" s="214"/>
      <c r="FE351" s="214"/>
      <c r="FF351" s="214"/>
      <c r="FG351" s="214"/>
      <c r="FH351" s="214"/>
      <c r="FI351" s="214"/>
      <c r="FJ351" s="214"/>
      <c r="FK351" s="214"/>
      <c r="FL351" s="214"/>
      <c r="FM351" s="214"/>
      <c r="FN351" s="214"/>
      <c r="FO351" s="214"/>
      <c r="FP351" s="214"/>
      <c r="FQ351" s="214"/>
      <c r="FR351" s="214"/>
      <c r="FS351" s="214"/>
      <c r="FT351" s="214"/>
      <c r="FU351" s="214"/>
      <c r="FV351" s="214"/>
      <c r="FW351" s="214"/>
      <c r="FX351" s="214"/>
    </row>
    <row r="352" spans="1:180" s="268" customFormat="1">
      <c r="A352" s="276"/>
      <c r="B352" s="276"/>
      <c r="C352" s="276"/>
      <c r="D352" s="276"/>
      <c r="E352" s="276"/>
      <c r="F352" s="276"/>
      <c r="G352" s="289"/>
      <c r="H352" s="288"/>
      <c r="I352" s="288"/>
      <c r="J352" s="276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  <c r="AB352" s="214"/>
      <c r="AC352" s="214"/>
      <c r="AD352" s="214"/>
      <c r="AE352" s="214"/>
      <c r="AF352" s="214"/>
      <c r="AG352" s="214"/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  <c r="BI352" s="214"/>
      <c r="BJ352" s="214"/>
      <c r="BK352" s="214"/>
      <c r="BL352" s="214"/>
      <c r="BM352" s="214"/>
      <c r="BN352" s="214"/>
      <c r="BO352" s="214"/>
      <c r="BP352" s="214"/>
      <c r="BQ352" s="214"/>
      <c r="BR352" s="214"/>
      <c r="BS352" s="214"/>
      <c r="BT352" s="214"/>
      <c r="BU352" s="214"/>
      <c r="BV352" s="214"/>
      <c r="BW352" s="214"/>
      <c r="BX352" s="214"/>
      <c r="BY352" s="214"/>
      <c r="BZ352" s="214"/>
      <c r="CA352" s="214"/>
      <c r="CB352" s="214"/>
      <c r="CC352" s="214"/>
      <c r="CD352" s="214"/>
      <c r="CE352" s="214"/>
      <c r="CF352" s="214"/>
      <c r="CG352" s="214"/>
      <c r="CH352" s="214"/>
      <c r="CI352" s="214"/>
      <c r="CJ352" s="214"/>
      <c r="CK352" s="214"/>
      <c r="CL352" s="214"/>
      <c r="CM352" s="214"/>
      <c r="CN352" s="214"/>
      <c r="CO352" s="214"/>
      <c r="CP352" s="214"/>
      <c r="CQ352" s="214"/>
      <c r="CR352" s="214"/>
      <c r="CS352" s="214"/>
      <c r="CT352" s="214"/>
      <c r="CU352" s="214"/>
      <c r="CV352" s="214"/>
      <c r="CW352" s="214"/>
      <c r="CX352" s="214"/>
      <c r="CY352" s="214"/>
      <c r="CZ352" s="214"/>
      <c r="DA352" s="214"/>
      <c r="DB352" s="214"/>
      <c r="DC352" s="214"/>
      <c r="DD352" s="214"/>
      <c r="DE352" s="214"/>
      <c r="DF352" s="214"/>
      <c r="DG352" s="214"/>
      <c r="DH352" s="214"/>
      <c r="DI352" s="214"/>
      <c r="DJ352" s="214"/>
      <c r="DK352" s="214"/>
      <c r="DL352" s="214"/>
      <c r="DM352" s="214"/>
      <c r="DN352" s="214"/>
      <c r="DO352" s="214"/>
      <c r="DP352" s="214"/>
      <c r="DQ352" s="214"/>
      <c r="DR352" s="214"/>
      <c r="DS352" s="214"/>
      <c r="DT352" s="214"/>
      <c r="DU352" s="214"/>
      <c r="DV352" s="214"/>
      <c r="DW352" s="214"/>
      <c r="DX352" s="214"/>
      <c r="DY352" s="214"/>
      <c r="DZ352" s="214"/>
      <c r="EA352" s="214"/>
      <c r="EB352" s="214"/>
      <c r="EC352" s="214"/>
      <c r="ED352" s="214"/>
      <c r="EE352" s="214"/>
      <c r="EF352" s="214"/>
      <c r="EG352" s="214"/>
      <c r="EH352" s="214"/>
      <c r="EI352" s="214"/>
      <c r="EJ352" s="214"/>
      <c r="EK352" s="214"/>
      <c r="EL352" s="214"/>
      <c r="EM352" s="214"/>
      <c r="EN352" s="214"/>
      <c r="EO352" s="214"/>
      <c r="EP352" s="214"/>
      <c r="EQ352" s="214"/>
      <c r="ER352" s="214"/>
      <c r="ES352" s="214"/>
      <c r="ET352" s="214"/>
      <c r="EU352" s="214"/>
      <c r="EV352" s="214"/>
      <c r="EW352" s="214"/>
      <c r="EX352" s="214"/>
      <c r="EY352" s="214"/>
      <c r="EZ352" s="214"/>
      <c r="FA352" s="214"/>
      <c r="FB352" s="214"/>
      <c r="FC352" s="214"/>
      <c r="FD352" s="214"/>
      <c r="FE352" s="214"/>
      <c r="FF352" s="214"/>
      <c r="FG352" s="214"/>
      <c r="FH352" s="214"/>
      <c r="FI352" s="214"/>
      <c r="FJ352" s="214"/>
      <c r="FK352" s="214"/>
      <c r="FL352" s="214"/>
      <c r="FM352" s="214"/>
      <c r="FN352" s="214"/>
      <c r="FO352" s="214"/>
      <c r="FP352" s="214"/>
      <c r="FQ352" s="214"/>
      <c r="FR352" s="214"/>
      <c r="FS352" s="214"/>
      <c r="FT352" s="214"/>
      <c r="FU352" s="214"/>
      <c r="FV352" s="214"/>
      <c r="FW352" s="214"/>
      <c r="FX352" s="214"/>
    </row>
    <row r="353" spans="1:180" s="268" customFormat="1">
      <c r="A353" s="276"/>
      <c r="B353" s="276"/>
      <c r="C353" s="276"/>
      <c r="D353" s="276"/>
      <c r="E353" s="276"/>
      <c r="F353" s="276"/>
      <c r="G353" s="289"/>
      <c r="H353" s="288"/>
      <c r="I353" s="288"/>
      <c r="J353" s="276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G353" s="214"/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  <c r="BI353" s="214"/>
      <c r="BJ353" s="214"/>
      <c r="BK353" s="214"/>
      <c r="BL353" s="214"/>
      <c r="BM353" s="214"/>
      <c r="BN353" s="214"/>
      <c r="BO353" s="214"/>
      <c r="BP353" s="214"/>
      <c r="BQ353" s="214"/>
      <c r="BR353" s="214"/>
      <c r="BS353" s="214"/>
      <c r="BT353" s="214"/>
      <c r="BU353" s="214"/>
      <c r="BV353" s="214"/>
      <c r="BW353" s="214"/>
      <c r="BX353" s="214"/>
      <c r="BY353" s="214"/>
      <c r="BZ353" s="214"/>
      <c r="CA353" s="214"/>
      <c r="CB353" s="214"/>
      <c r="CC353" s="214"/>
      <c r="CD353" s="214"/>
      <c r="CE353" s="214"/>
      <c r="CF353" s="214"/>
      <c r="CG353" s="214"/>
      <c r="CH353" s="214"/>
      <c r="CI353" s="214"/>
      <c r="CJ353" s="214"/>
      <c r="CK353" s="214"/>
      <c r="CL353" s="214"/>
      <c r="CM353" s="214"/>
      <c r="CN353" s="214"/>
      <c r="CO353" s="214"/>
      <c r="CP353" s="214"/>
      <c r="CQ353" s="214"/>
      <c r="CR353" s="214"/>
      <c r="CS353" s="214"/>
      <c r="CT353" s="214"/>
      <c r="CU353" s="214"/>
      <c r="CV353" s="214"/>
      <c r="CW353" s="214"/>
      <c r="CX353" s="214"/>
      <c r="CY353" s="214"/>
      <c r="CZ353" s="214"/>
      <c r="DA353" s="214"/>
      <c r="DB353" s="214"/>
      <c r="DC353" s="214"/>
      <c r="DD353" s="214"/>
      <c r="DE353" s="214"/>
      <c r="DF353" s="214"/>
      <c r="DG353" s="214"/>
      <c r="DH353" s="214"/>
      <c r="DI353" s="214"/>
      <c r="DJ353" s="214"/>
      <c r="DK353" s="214"/>
      <c r="DL353" s="214"/>
      <c r="DM353" s="214"/>
      <c r="DN353" s="214"/>
      <c r="DO353" s="214"/>
      <c r="DP353" s="214"/>
      <c r="DQ353" s="214"/>
      <c r="DR353" s="214"/>
      <c r="DS353" s="214"/>
      <c r="DT353" s="214"/>
      <c r="DU353" s="214"/>
      <c r="DV353" s="214"/>
      <c r="DW353" s="214"/>
      <c r="DX353" s="214"/>
      <c r="DY353" s="214"/>
      <c r="DZ353" s="214"/>
      <c r="EA353" s="214"/>
      <c r="EB353" s="214"/>
      <c r="EC353" s="214"/>
      <c r="ED353" s="214"/>
      <c r="EE353" s="214"/>
      <c r="EF353" s="214"/>
      <c r="EG353" s="214"/>
      <c r="EH353" s="214"/>
      <c r="EI353" s="214"/>
      <c r="EJ353" s="214"/>
      <c r="EK353" s="214"/>
      <c r="EL353" s="214"/>
      <c r="EM353" s="214"/>
      <c r="EN353" s="214"/>
      <c r="EO353" s="214"/>
      <c r="EP353" s="214"/>
      <c r="EQ353" s="214"/>
      <c r="ER353" s="214"/>
      <c r="ES353" s="214"/>
      <c r="ET353" s="214"/>
      <c r="EU353" s="214"/>
      <c r="EV353" s="214"/>
      <c r="EW353" s="214"/>
      <c r="EX353" s="214"/>
      <c r="EY353" s="214"/>
      <c r="EZ353" s="214"/>
      <c r="FA353" s="214"/>
      <c r="FB353" s="214"/>
      <c r="FC353" s="214"/>
      <c r="FD353" s="214"/>
      <c r="FE353" s="214"/>
      <c r="FF353" s="214"/>
      <c r="FG353" s="214"/>
      <c r="FH353" s="214"/>
      <c r="FI353" s="214"/>
      <c r="FJ353" s="214"/>
      <c r="FK353" s="214"/>
      <c r="FL353" s="214"/>
      <c r="FM353" s="214"/>
      <c r="FN353" s="214"/>
      <c r="FO353" s="214"/>
      <c r="FP353" s="214"/>
      <c r="FQ353" s="214"/>
      <c r="FR353" s="214"/>
      <c r="FS353" s="214"/>
      <c r="FT353" s="214"/>
      <c r="FU353" s="214"/>
      <c r="FV353" s="214"/>
      <c r="FW353" s="214"/>
      <c r="FX353" s="214"/>
    </row>
    <row r="354" spans="1:180" s="268" customFormat="1">
      <c r="A354" s="276"/>
      <c r="B354" s="276"/>
      <c r="C354" s="276"/>
      <c r="D354" s="276"/>
      <c r="E354" s="276"/>
      <c r="F354" s="276"/>
      <c r="G354" s="289"/>
      <c r="H354" s="288"/>
      <c r="I354" s="288"/>
      <c r="J354" s="276"/>
      <c r="K354" s="214"/>
      <c r="L354" s="214"/>
      <c r="M354" s="214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14"/>
      <c r="Y354" s="214"/>
      <c r="Z354" s="214"/>
      <c r="AA354" s="214"/>
      <c r="AB354" s="214"/>
      <c r="AC354" s="214"/>
      <c r="AD354" s="214"/>
      <c r="AE354" s="214"/>
      <c r="AF354" s="214"/>
      <c r="AG354" s="214"/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  <c r="BQ354" s="214"/>
      <c r="BR354" s="214"/>
      <c r="BS354" s="214"/>
      <c r="BT354" s="214"/>
      <c r="BU354" s="214"/>
      <c r="BV354" s="214"/>
      <c r="BW354" s="214"/>
      <c r="BX354" s="214"/>
      <c r="BY354" s="214"/>
      <c r="BZ354" s="214"/>
      <c r="CA354" s="214"/>
      <c r="CB354" s="214"/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  <c r="CM354" s="214"/>
      <c r="CN354" s="214"/>
      <c r="CO354" s="214"/>
      <c r="CP354" s="214"/>
      <c r="CQ354" s="214"/>
      <c r="CR354" s="214"/>
      <c r="CS354" s="214"/>
      <c r="CT354" s="214"/>
      <c r="CU354" s="214"/>
      <c r="CV354" s="214"/>
      <c r="CW354" s="214"/>
      <c r="CX354" s="214"/>
      <c r="CY354" s="214"/>
      <c r="CZ354" s="214"/>
      <c r="DA354" s="214"/>
      <c r="DB354" s="214"/>
      <c r="DC354" s="214"/>
      <c r="DD354" s="214"/>
      <c r="DE354" s="214"/>
      <c r="DF354" s="214"/>
      <c r="DG354" s="214"/>
      <c r="DH354" s="214"/>
      <c r="DI354" s="214"/>
      <c r="DJ354" s="214"/>
      <c r="DK354" s="214"/>
      <c r="DL354" s="214"/>
      <c r="DM354" s="214"/>
      <c r="DN354" s="214"/>
      <c r="DO354" s="214"/>
      <c r="DP354" s="214"/>
      <c r="DQ354" s="214"/>
      <c r="DR354" s="214"/>
      <c r="DS354" s="214"/>
      <c r="DT354" s="214"/>
      <c r="DU354" s="214"/>
      <c r="DV354" s="214"/>
      <c r="DW354" s="214"/>
      <c r="DX354" s="214"/>
      <c r="DY354" s="214"/>
      <c r="DZ354" s="214"/>
      <c r="EA354" s="214"/>
      <c r="EB354" s="214"/>
      <c r="EC354" s="214"/>
      <c r="ED354" s="214"/>
      <c r="EE354" s="214"/>
      <c r="EF354" s="214"/>
      <c r="EG354" s="214"/>
      <c r="EH354" s="214"/>
      <c r="EI354" s="214"/>
      <c r="EJ354" s="214"/>
      <c r="EK354" s="214"/>
      <c r="EL354" s="214"/>
      <c r="EM354" s="214"/>
      <c r="EN354" s="214"/>
      <c r="EO354" s="214"/>
      <c r="EP354" s="214"/>
      <c r="EQ354" s="214"/>
      <c r="ER354" s="214"/>
      <c r="ES354" s="214"/>
      <c r="ET354" s="214"/>
      <c r="EU354" s="214"/>
      <c r="EV354" s="214"/>
      <c r="EW354" s="214"/>
      <c r="EX354" s="214"/>
      <c r="EY354" s="214"/>
      <c r="EZ354" s="214"/>
      <c r="FA354" s="214"/>
      <c r="FB354" s="214"/>
      <c r="FC354" s="214"/>
      <c r="FD354" s="214"/>
      <c r="FE354" s="214"/>
      <c r="FF354" s="214"/>
      <c r="FG354" s="214"/>
      <c r="FH354" s="214"/>
      <c r="FI354" s="214"/>
      <c r="FJ354" s="214"/>
      <c r="FK354" s="214"/>
      <c r="FL354" s="214"/>
      <c r="FM354" s="214"/>
      <c r="FN354" s="214"/>
      <c r="FO354" s="214"/>
      <c r="FP354" s="214"/>
      <c r="FQ354" s="214"/>
      <c r="FR354" s="214"/>
      <c r="FS354" s="214"/>
      <c r="FT354" s="214"/>
      <c r="FU354" s="214"/>
      <c r="FV354" s="214"/>
      <c r="FW354" s="214"/>
      <c r="FX354" s="214"/>
    </row>
    <row r="355" spans="1:180" s="268" customFormat="1">
      <c r="A355" s="276"/>
      <c r="B355" s="276"/>
      <c r="C355" s="276"/>
      <c r="D355" s="276"/>
      <c r="E355" s="276"/>
      <c r="F355" s="276"/>
      <c r="G355" s="289"/>
      <c r="H355" s="288"/>
      <c r="I355" s="288"/>
      <c r="J355" s="276"/>
      <c r="K355" s="214"/>
      <c r="L355" s="214"/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14"/>
      <c r="Y355" s="214"/>
      <c r="Z355" s="214"/>
      <c r="AA355" s="214"/>
      <c r="AB355" s="214"/>
      <c r="AC355" s="214"/>
      <c r="AD355" s="214"/>
      <c r="AE355" s="214"/>
      <c r="AF355" s="214"/>
      <c r="AG355" s="214"/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  <c r="BI355" s="214"/>
      <c r="BJ355" s="214"/>
      <c r="BK355" s="214"/>
      <c r="BL355" s="214"/>
      <c r="BM355" s="214"/>
      <c r="BN355" s="214"/>
      <c r="BO355" s="214"/>
      <c r="BP355" s="214"/>
      <c r="BQ355" s="214"/>
      <c r="BR355" s="214"/>
      <c r="BS355" s="214"/>
      <c r="BT355" s="214"/>
      <c r="BU355" s="214"/>
      <c r="BV355" s="214"/>
      <c r="BW355" s="214"/>
      <c r="BX355" s="214"/>
      <c r="BY355" s="214"/>
      <c r="BZ355" s="214"/>
      <c r="CA355" s="214"/>
      <c r="CB355" s="214"/>
      <c r="CC355" s="214"/>
      <c r="CD355" s="214"/>
      <c r="CE355" s="214"/>
      <c r="CF355" s="214"/>
      <c r="CG355" s="214"/>
      <c r="CH355" s="214"/>
      <c r="CI355" s="214"/>
      <c r="CJ355" s="214"/>
      <c r="CK355" s="214"/>
      <c r="CL355" s="214"/>
      <c r="CM355" s="214"/>
      <c r="CN355" s="214"/>
      <c r="CO355" s="214"/>
      <c r="CP355" s="214"/>
      <c r="CQ355" s="214"/>
      <c r="CR355" s="214"/>
      <c r="CS355" s="214"/>
      <c r="CT355" s="214"/>
      <c r="CU355" s="214"/>
      <c r="CV355" s="214"/>
      <c r="CW355" s="214"/>
      <c r="CX355" s="214"/>
      <c r="CY355" s="214"/>
      <c r="CZ355" s="214"/>
      <c r="DA355" s="214"/>
      <c r="DB355" s="214"/>
      <c r="DC355" s="214"/>
      <c r="DD355" s="214"/>
      <c r="DE355" s="214"/>
      <c r="DF355" s="214"/>
      <c r="DG355" s="214"/>
      <c r="DH355" s="214"/>
      <c r="DI355" s="214"/>
      <c r="DJ355" s="214"/>
      <c r="DK355" s="214"/>
      <c r="DL355" s="214"/>
      <c r="DM355" s="214"/>
      <c r="DN355" s="214"/>
      <c r="DO355" s="214"/>
      <c r="DP355" s="214"/>
      <c r="DQ355" s="214"/>
      <c r="DR355" s="214"/>
      <c r="DS355" s="214"/>
      <c r="DT355" s="214"/>
      <c r="DU355" s="214"/>
      <c r="DV355" s="214"/>
      <c r="DW355" s="214"/>
      <c r="DX355" s="214"/>
      <c r="DY355" s="214"/>
      <c r="DZ355" s="214"/>
      <c r="EA355" s="214"/>
      <c r="EB355" s="214"/>
      <c r="EC355" s="214"/>
      <c r="ED355" s="214"/>
      <c r="EE355" s="214"/>
      <c r="EF355" s="214"/>
      <c r="EG355" s="214"/>
      <c r="EH355" s="214"/>
      <c r="EI355" s="214"/>
      <c r="EJ355" s="214"/>
      <c r="EK355" s="214"/>
      <c r="EL355" s="214"/>
      <c r="EM355" s="214"/>
      <c r="EN355" s="214"/>
      <c r="EO355" s="214"/>
      <c r="EP355" s="214"/>
      <c r="EQ355" s="214"/>
      <c r="ER355" s="214"/>
      <c r="ES355" s="214"/>
      <c r="ET355" s="214"/>
      <c r="EU355" s="214"/>
      <c r="EV355" s="214"/>
      <c r="EW355" s="214"/>
      <c r="EX355" s="214"/>
      <c r="EY355" s="214"/>
      <c r="EZ355" s="214"/>
      <c r="FA355" s="214"/>
      <c r="FB355" s="214"/>
      <c r="FC355" s="214"/>
      <c r="FD355" s="214"/>
      <c r="FE355" s="214"/>
      <c r="FF355" s="214"/>
      <c r="FG355" s="214"/>
      <c r="FH355" s="214"/>
      <c r="FI355" s="214"/>
      <c r="FJ355" s="214"/>
      <c r="FK355" s="214"/>
      <c r="FL355" s="214"/>
      <c r="FM355" s="214"/>
      <c r="FN355" s="214"/>
      <c r="FO355" s="214"/>
      <c r="FP355" s="214"/>
      <c r="FQ355" s="214"/>
      <c r="FR355" s="214"/>
      <c r="FS355" s="214"/>
      <c r="FT355" s="214"/>
      <c r="FU355" s="214"/>
      <c r="FV355" s="214"/>
      <c r="FW355" s="214"/>
      <c r="FX355" s="214"/>
    </row>
    <row r="356" spans="1:180" s="268" customFormat="1">
      <c r="A356" s="276"/>
      <c r="B356" s="276"/>
      <c r="C356" s="276"/>
      <c r="D356" s="276"/>
      <c r="E356" s="276"/>
      <c r="F356" s="276"/>
      <c r="G356" s="289"/>
      <c r="H356" s="288"/>
      <c r="I356" s="288"/>
      <c r="J356" s="276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4"/>
      <c r="BN356" s="214"/>
      <c r="BO356" s="214"/>
      <c r="BP356" s="214"/>
      <c r="BQ356" s="214"/>
      <c r="BR356" s="214"/>
      <c r="BS356" s="214"/>
      <c r="BT356" s="214"/>
      <c r="BU356" s="214"/>
      <c r="BV356" s="214"/>
      <c r="BW356" s="214"/>
      <c r="BX356" s="214"/>
      <c r="BY356" s="214"/>
      <c r="BZ356" s="214"/>
      <c r="CA356" s="214"/>
      <c r="CB356" s="214"/>
      <c r="CC356" s="214"/>
      <c r="CD356" s="214"/>
      <c r="CE356" s="214"/>
      <c r="CF356" s="214"/>
      <c r="CG356" s="214"/>
      <c r="CH356" s="214"/>
      <c r="CI356" s="214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4"/>
      <c r="CT356" s="214"/>
      <c r="CU356" s="214"/>
      <c r="CV356" s="214"/>
      <c r="CW356" s="214"/>
      <c r="CX356" s="214"/>
      <c r="CY356" s="214"/>
      <c r="CZ356" s="214"/>
      <c r="DA356" s="214"/>
      <c r="DB356" s="214"/>
      <c r="DC356" s="214"/>
      <c r="DD356" s="214"/>
      <c r="DE356" s="214"/>
      <c r="DF356" s="214"/>
      <c r="DG356" s="214"/>
      <c r="DH356" s="214"/>
      <c r="DI356" s="214"/>
      <c r="DJ356" s="214"/>
      <c r="DK356" s="214"/>
      <c r="DL356" s="214"/>
      <c r="DM356" s="214"/>
      <c r="DN356" s="214"/>
      <c r="DO356" s="214"/>
      <c r="DP356" s="214"/>
      <c r="DQ356" s="214"/>
      <c r="DR356" s="214"/>
      <c r="DS356" s="214"/>
      <c r="DT356" s="214"/>
      <c r="DU356" s="214"/>
      <c r="DV356" s="214"/>
      <c r="DW356" s="214"/>
      <c r="DX356" s="214"/>
      <c r="DY356" s="214"/>
      <c r="DZ356" s="214"/>
      <c r="EA356" s="214"/>
      <c r="EB356" s="214"/>
      <c r="EC356" s="214"/>
      <c r="ED356" s="214"/>
      <c r="EE356" s="214"/>
      <c r="EF356" s="214"/>
      <c r="EG356" s="214"/>
      <c r="EH356" s="214"/>
      <c r="EI356" s="214"/>
      <c r="EJ356" s="214"/>
      <c r="EK356" s="214"/>
      <c r="EL356" s="214"/>
      <c r="EM356" s="214"/>
      <c r="EN356" s="214"/>
      <c r="EO356" s="214"/>
      <c r="EP356" s="214"/>
      <c r="EQ356" s="214"/>
      <c r="ER356" s="214"/>
      <c r="ES356" s="214"/>
      <c r="ET356" s="214"/>
      <c r="EU356" s="214"/>
      <c r="EV356" s="214"/>
      <c r="EW356" s="214"/>
      <c r="EX356" s="214"/>
      <c r="EY356" s="214"/>
      <c r="EZ356" s="214"/>
      <c r="FA356" s="214"/>
      <c r="FB356" s="214"/>
      <c r="FC356" s="214"/>
      <c r="FD356" s="214"/>
      <c r="FE356" s="214"/>
      <c r="FF356" s="214"/>
      <c r="FG356" s="214"/>
      <c r="FH356" s="214"/>
      <c r="FI356" s="214"/>
      <c r="FJ356" s="214"/>
      <c r="FK356" s="214"/>
      <c r="FL356" s="214"/>
      <c r="FM356" s="214"/>
      <c r="FN356" s="214"/>
      <c r="FO356" s="214"/>
      <c r="FP356" s="214"/>
      <c r="FQ356" s="214"/>
      <c r="FR356" s="214"/>
      <c r="FS356" s="214"/>
      <c r="FT356" s="214"/>
      <c r="FU356" s="214"/>
      <c r="FV356" s="214"/>
      <c r="FW356" s="214"/>
      <c r="FX356" s="214"/>
    </row>
    <row r="357" spans="1:180" s="268" customFormat="1">
      <c r="A357" s="276"/>
      <c r="B357" s="276"/>
      <c r="C357" s="276"/>
      <c r="D357" s="276"/>
      <c r="E357" s="276"/>
      <c r="F357" s="276"/>
      <c r="G357" s="289"/>
      <c r="H357" s="288"/>
      <c r="I357" s="288"/>
      <c r="J357" s="276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4"/>
      <c r="BN357" s="214"/>
      <c r="BO357" s="214"/>
      <c r="BP357" s="214"/>
      <c r="BQ357" s="214"/>
      <c r="BR357" s="214"/>
      <c r="BS357" s="214"/>
      <c r="BT357" s="214"/>
      <c r="BU357" s="214"/>
      <c r="BV357" s="214"/>
      <c r="BW357" s="214"/>
      <c r="BX357" s="214"/>
      <c r="BY357" s="214"/>
      <c r="BZ357" s="214"/>
      <c r="CA357" s="214"/>
      <c r="CB357" s="214"/>
      <c r="CC357" s="214"/>
      <c r="CD357" s="214"/>
      <c r="CE357" s="214"/>
      <c r="CF357" s="214"/>
      <c r="CG357" s="214"/>
      <c r="CH357" s="214"/>
      <c r="CI357" s="214"/>
      <c r="CJ357" s="214"/>
      <c r="CK357" s="214"/>
      <c r="CL357" s="214"/>
      <c r="CM357" s="214"/>
      <c r="CN357" s="214"/>
      <c r="CO357" s="214"/>
      <c r="CP357" s="214"/>
      <c r="CQ357" s="214"/>
      <c r="CR357" s="214"/>
      <c r="CS357" s="214"/>
      <c r="CT357" s="214"/>
      <c r="CU357" s="214"/>
      <c r="CV357" s="214"/>
      <c r="CW357" s="214"/>
      <c r="CX357" s="214"/>
      <c r="CY357" s="214"/>
      <c r="CZ357" s="214"/>
      <c r="DA357" s="214"/>
      <c r="DB357" s="214"/>
      <c r="DC357" s="214"/>
      <c r="DD357" s="214"/>
      <c r="DE357" s="214"/>
      <c r="DF357" s="214"/>
      <c r="DG357" s="214"/>
      <c r="DH357" s="214"/>
      <c r="DI357" s="214"/>
      <c r="DJ357" s="214"/>
      <c r="DK357" s="214"/>
      <c r="DL357" s="214"/>
      <c r="DM357" s="214"/>
      <c r="DN357" s="214"/>
      <c r="DO357" s="214"/>
      <c r="DP357" s="214"/>
      <c r="DQ357" s="214"/>
      <c r="DR357" s="214"/>
      <c r="DS357" s="214"/>
      <c r="DT357" s="214"/>
      <c r="DU357" s="214"/>
      <c r="DV357" s="214"/>
      <c r="DW357" s="214"/>
      <c r="DX357" s="214"/>
      <c r="DY357" s="214"/>
      <c r="DZ357" s="214"/>
      <c r="EA357" s="214"/>
      <c r="EB357" s="214"/>
      <c r="EC357" s="214"/>
      <c r="ED357" s="214"/>
      <c r="EE357" s="214"/>
      <c r="EF357" s="214"/>
      <c r="EG357" s="214"/>
      <c r="EH357" s="214"/>
      <c r="EI357" s="214"/>
      <c r="EJ357" s="214"/>
      <c r="EK357" s="214"/>
      <c r="EL357" s="214"/>
      <c r="EM357" s="214"/>
      <c r="EN357" s="214"/>
      <c r="EO357" s="214"/>
      <c r="EP357" s="214"/>
      <c r="EQ357" s="214"/>
      <c r="ER357" s="214"/>
      <c r="ES357" s="214"/>
      <c r="ET357" s="214"/>
      <c r="EU357" s="214"/>
      <c r="EV357" s="214"/>
      <c r="EW357" s="214"/>
      <c r="EX357" s="214"/>
      <c r="EY357" s="214"/>
      <c r="EZ357" s="214"/>
      <c r="FA357" s="214"/>
      <c r="FB357" s="214"/>
      <c r="FC357" s="214"/>
      <c r="FD357" s="214"/>
      <c r="FE357" s="214"/>
      <c r="FF357" s="214"/>
      <c r="FG357" s="214"/>
      <c r="FH357" s="214"/>
      <c r="FI357" s="214"/>
      <c r="FJ357" s="214"/>
      <c r="FK357" s="214"/>
      <c r="FL357" s="214"/>
      <c r="FM357" s="214"/>
      <c r="FN357" s="214"/>
      <c r="FO357" s="214"/>
      <c r="FP357" s="214"/>
      <c r="FQ357" s="214"/>
      <c r="FR357" s="214"/>
      <c r="FS357" s="214"/>
      <c r="FT357" s="214"/>
      <c r="FU357" s="214"/>
      <c r="FV357" s="214"/>
      <c r="FW357" s="214"/>
      <c r="FX357" s="214"/>
    </row>
    <row r="358" spans="1:180" s="268" customFormat="1">
      <c r="A358" s="276"/>
      <c r="B358" s="276"/>
      <c r="C358" s="276"/>
      <c r="D358" s="276"/>
      <c r="E358" s="276"/>
      <c r="F358" s="276"/>
      <c r="G358" s="289"/>
      <c r="H358" s="288"/>
      <c r="I358" s="288"/>
      <c r="J358" s="276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4"/>
      <c r="BN358" s="214"/>
      <c r="BO358" s="214"/>
      <c r="BP358" s="214"/>
      <c r="BQ358" s="214"/>
      <c r="BR358" s="214"/>
      <c r="BS358" s="214"/>
      <c r="BT358" s="214"/>
      <c r="BU358" s="214"/>
      <c r="BV358" s="214"/>
      <c r="BW358" s="214"/>
      <c r="BX358" s="214"/>
      <c r="BY358" s="214"/>
      <c r="BZ358" s="214"/>
      <c r="CA358" s="214"/>
      <c r="CB358" s="214"/>
      <c r="CC358" s="214"/>
      <c r="CD358" s="214"/>
      <c r="CE358" s="214"/>
      <c r="CF358" s="214"/>
      <c r="CG358" s="214"/>
      <c r="CH358" s="214"/>
      <c r="CI358" s="214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4"/>
      <c r="CT358" s="214"/>
      <c r="CU358" s="214"/>
      <c r="CV358" s="214"/>
      <c r="CW358" s="214"/>
      <c r="CX358" s="214"/>
      <c r="CY358" s="214"/>
      <c r="CZ358" s="214"/>
      <c r="DA358" s="214"/>
      <c r="DB358" s="214"/>
      <c r="DC358" s="214"/>
      <c r="DD358" s="214"/>
      <c r="DE358" s="214"/>
      <c r="DF358" s="214"/>
      <c r="DG358" s="214"/>
      <c r="DH358" s="214"/>
      <c r="DI358" s="214"/>
      <c r="DJ358" s="214"/>
      <c r="DK358" s="214"/>
      <c r="DL358" s="214"/>
      <c r="DM358" s="214"/>
      <c r="DN358" s="214"/>
      <c r="DO358" s="214"/>
      <c r="DP358" s="214"/>
      <c r="DQ358" s="214"/>
      <c r="DR358" s="214"/>
      <c r="DS358" s="214"/>
      <c r="DT358" s="214"/>
      <c r="DU358" s="214"/>
      <c r="DV358" s="214"/>
      <c r="DW358" s="214"/>
      <c r="DX358" s="214"/>
      <c r="DY358" s="214"/>
      <c r="DZ358" s="214"/>
      <c r="EA358" s="214"/>
      <c r="EB358" s="214"/>
      <c r="EC358" s="214"/>
      <c r="ED358" s="214"/>
      <c r="EE358" s="214"/>
      <c r="EF358" s="214"/>
      <c r="EG358" s="214"/>
      <c r="EH358" s="214"/>
      <c r="EI358" s="214"/>
      <c r="EJ358" s="214"/>
      <c r="EK358" s="214"/>
      <c r="EL358" s="214"/>
      <c r="EM358" s="214"/>
      <c r="EN358" s="214"/>
      <c r="EO358" s="214"/>
      <c r="EP358" s="214"/>
      <c r="EQ358" s="214"/>
      <c r="ER358" s="214"/>
      <c r="ES358" s="214"/>
      <c r="ET358" s="214"/>
      <c r="EU358" s="214"/>
      <c r="EV358" s="214"/>
      <c r="EW358" s="214"/>
      <c r="EX358" s="214"/>
      <c r="EY358" s="214"/>
      <c r="EZ358" s="214"/>
      <c r="FA358" s="214"/>
      <c r="FB358" s="214"/>
      <c r="FC358" s="214"/>
      <c r="FD358" s="214"/>
      <c r="FE358" s="214"/>
      <c r="FF358" s="214"/>
      <c r="FG358" s="214"/>
      <c r="FH358" s="214"/>
      <c r="FI358" s="214"/>
      <c r="FJ358" s="214"/>
      <c r="FK358" s="214"/>
      <c r="FL358" s="214"/>
      <c r="FM358" s="214"/>
      <c r="FN358" s="214"/>
      <c r="FO358" s="214"/>
      <c r="FP358" s="214"/>
      <c r="FQ358" s="214"/>
      <c r="FR358" s="214"/>
      <c r="FS358" s="214"/>
      <c r="FT358" s="214"/>
      <c r="FU358" s="214"/>
      <c r="FV358" s="214"/>
      <c r="FW358" s="214"/>
      <c r="FX358" s="214"/>
    </row>
    <row r="359" spans="1:180" s="268" customFormat="1">
      <c r="A359" s="276"/>
      <c r="B359" s="276"/>
      <c r="C359" s="276"/>
      <c r="D359" s="276"/>
      <c r="E359" s="276"/>
      <c r="F359" s="276"/>
      <c r="G359" s="289"/>
      <c r="H359" s="288"/>
      <c r="I359" s="288"/>
      <c r="J359" s="276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4"/>
      <c r="BN359" s="214"/>
      <c r="BO359" s="214"/>
      <c r="BP359" s="214"/>
      <c r="BQ359" s="214"/>
      <c r="BR359" s="214"/>
      <c r="BS359" s="214"/>
      <c r="BT359" s="214"/>
      <c r="BU359" s="214"/>
      <c r="BV359" s="214"/>
      <c r="BW359" s="214"/>
      <c r="BX359" s="214"/>
      <c r="BY359" s="214"/>
      <c r="BZ359" s="214"/>
      <c r="CA359" s="214"/>
      <c r="CB359" s="214"/>
      <c r="CC359" s="214"/>
      <c r="CD359" s="214"/>
      <c r="CE359" s="214"/>
      <c r="CF359" s="214"/>
      <c r="CG359" s="214"/>
      <c r="CH359" s="214"/>
      <c r="CI359" s="214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4"/>
      <c r="CT359" s="214"/>
      <c r="CU359" s="214"/>
      <c r="CV359" s="214"/>
      <c r="CW359" s="214"/>
      <c r="CX359" s="214"/>
      <c r="CY359" s="214"/>
      <c r="CZ359" s="214"/>
      <c r="DA359" s="214"/>
      <c r="DB359" s="214"/>
      <c r="DC359" s="214"/>
      <c r="DD359" s="214"/>
      <c r="DE359" s="214"/>
      <c r="DF359" s="214"/>
      <c r="DG359" s="214"/>
      <c r="DH359" s="214"/>
      <c r="DI359" s="214"/>
      <c r="DJ359" s="214"/>
      <c r="DK359" s="214"/>
      <c r="DL359" s="214"/>
      <c r="DM359" s="214"/>
      <c r="DN359" s="214"/>
      <c r="DO359" s="214"/>
      <c r="DP359" s="214"/>
      <c r="DQ359" s="214"/>
      <c r="DR359" s="214"/>
      <c r="DS359" s="214"/>
      <c r="DT359" s="214"/>
      <c r="DU359" s="214"/>
      <c r="DV359" s="214"/>
      <c r="DW359" s="214"/>
      <c r="DX359" s="214"/>
      <c r="DY359" s="214"/>
      <c r="DZ359" s="214"/>
      <c r="EA359" s="214"/>
      <c r="EB359" s="214"/>
      <c r="EC359" s="214"/>
      <c r="ED359" s="214"/>
      <c r="EE359" s="214"/>
      <c r="EF359" s="214"/>
      <c r="EG359" s="214"/>
      <c r="EH359" s="214"/>
      <c r="EI359" s="214"/>
      <c r="EJ359" s="214"/>
      <c r="EK359" s="214"/>
      <c r="EL359" s="214"/>
      <c r="EM359" s="214"/>
      <c r="EN359" s="214"/>
      <c r="EO359" s="214"/>
      <c r="EP359" s="214"/>
      <c r="EQ359" s="214"/>
      <c r="ER359" s="214"/>
      <c r="ES359" s="214"/>
      <c r="ET359" s="214"/>
      <c r="EU359" s="214"/>
      <c r="EV359" s="214"/>
      <c r="EW359" s="214"/>
      <c r="EX359" s="214"/>
      <c r="EY359" s="214"/>
      <c r="EZ359" s="214"/>
      <c r="FA359" s="214"/>
      <c r="FB359" s="214"/>
      <c r="FC359" s="214"/>
      <c r="FD359" s="214"/>
      <c r="FE359" s="214"/>
      <c r="FF359" s="214"/>
      <c r="FG359" s="214"/>
      <c r="FH359" s="214"/>
      <c r="FI359" s="214"/>
      <c r="FJ359" s="214"/>
      <c r="FK359" s="214"/>
      <c r="FL359" s="214"/>
      <c r="FM359" s="214"/>
      <c r="FN359" s="214"/>
      <c r="FO359" s="214"/>
      <c r="FP359" s="214"/>
      <c r="FQ359" s="214"/>
      <c r="FR359" s="214"/>
      <c r="FS359" s="214"/>
      <c r="FT359" s="214"/>
      <c r="FU359" s="214"/>
      <c r="FV359" s="214"/>
      <c r="FW359" s="214"/>
      <c r="FX359" s="214"/>
    </row>
    <row r="360" spans="1:180" s="268" customFormat="1">
      <c r="A360" s="276"/>
      <c r="B360" s="276"/>
      <c r="C360" s="276"/>
      <c r="D360" s="276"/>
      <c r="E360" s="276"/>
      <c r="F360" s="276"/>
      <c r="G360" s="289"/>
      <c r="H360" s="288"/>
      <c r="I360" s="288"/>
      <c r="J360" s="276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4"/>
      <c r="BN360" s="214"/>
      <c r="BO360" s="214"/>
      <c r="BP360" s="214"/>
      <c r="BQ360" s="214"/>
      <c r="BR360" s="214"/>
      <c r="BS360" s="214"/>
      <c r="BT360" s="214"/>
      <c r="BU360" s="214"/>
      <c r="BV360" s="214"/>
      <c r="BW360" s="214"/>
      <c r="BX360" s="214"/>
      <c r="BY360" s="214"/>
      <c r="BZ360" s="214"/>
      <c r="CA360" s="214"/>
      <c r="CB360" s="214"/>
      <c r="CC360" s="214"/>
      <c r="CD360" s="214"/>
      <c r="CE360" s="214"/>
      <c r="CF360" s="214"/>
      <c r="CG360" s="214"/>
      <c r="CH360" s="214"/>
      <c r="CI360" s="214"/>
      <c r="CJ360" s="214"/>
      <c r="CK360" s="214"/>
      <c r="CL360" s="214"/>
      <c r="CM360" s="214"/>
      <c r="CN360" s="214"/>
      <c r="CO360" s="214"/>
      <c r="CP360" s="214"/>
      <c r="CQ360" s="214"/>
      <c r="CR360" s="214"/>
      <c r="CS360" s="214"/>
      <c r="CT360" s="214"/>
      <c r="CU360" s="214"/>
      <c r="CV360" s="214"/>
      <c r="CW360" s="214"/>
      <c r="CX360" s="214"/>
      <c r="CY360" s="214"/>
      <c r="CZ360" s="214"/>
      <c r="DA360" s="214"/>
      <c r="DB360" s="214"/>
      <c r="DC360" s="214"/>
      <c r="DD360" s="214"/>
      <c r="DE360" s="214"/>
      <c r="DF360" s="214"/>
      <c r="DG360" s="214"/>
      <c r="DH360" s="214"/>
      <c r="DI360" s="214"/>
      <c r="DJ360" s="214"/>
      <c r="DK360" s="214"/>
      <c r="DL360" s="214"/>
      <c r="DM360" s="214"/>
      <c r="DN360" s="214"/>
      <c r="DO360" s="214"/>
      <c r="DP360" s="214"/>
      <c r="DQ360" s="214"/>
      <c r="DR360" s="214"/>
      <c r="DS360" s="214"/>
      <c r="DT360" s="214"/>
      <c r="DU360" s="214"/>
      <c r="DV360" s="214"/>
      <c r="DW360" s="214"/>
      <c r="DX360" s="214"/>
      <c r="DY360" s="214"/>
      <c r="DZ360" s="214"/>
      <c r="EA360" s="214"/>
      <c r="EB360" s="214"/>
      <c r="EC360" s="214"/>
      <c r="ED360" s="214"/>
      <c r="EE360" s="214"/>
      <c r="EF360" s="214"/>
      <c r="EG360" s="214"/>
      <c r="EH360" s="214"/>
      <c r="EI360" s="214"/>
      <c r="EJ360" s="214"/>
      <c r="EK360" s="214"/>
      <c r="EL360" s="214"/>
      <c r="EM360" s="214"/>
      <c r="EN360" s="214"/>
      <c r="EO360" s="214"/>
      <c r="EP360" s="214"/>
      <c r="EQ360" s="214"/>
      <c r="ER360" s="214"/>
      <c r="ES360" s="214"/>
      <c r="ET360" s="214"/>
      <c r="EU360" s="214"/>
      <c r="EV360" s="214"/>
      <c r="EW360" s="214"/>
      <c r="EX360" s="214"/>
      <c r="EY360" s="214"/>
      <c r="EZ360" s="214"/>
      <c r="FA360" s="214"/>
      <c r="FB360" s="214"/>
      <c r="FC360" s="214"/>
      <c r="FD360" s="214"/>
      <c r="FE360" s="214"/>
      <c r="FF360" s="214"/>
      <c r="FG360" s="214"/>
      <c r="FH360" s="214"/>
      <c r="FI360" s="214"/>
      <c r="FJ360" s="214"/>
      <c r="FK360" s="214"/>
      <c r="FL360" s="214"/>
      <c r="FM360" s="214"/>
      <c r="FN360" s="214"/>
      <c r="FO360" s="214"/>
      <c r="FP360" s="214"/>
      <c r="FQ360" s="214"/>
      <c r="FR360" s="214"/>
      <c r="FS360" s="214"/>
      <c r="FT360" s="214"/>
      <c r="FU360" s="214"/>
      <c r="FV360" s="214"/>
      <c r="FW360" s="214"/>
      <c r="FX360" s="214"/>
    </row>
    <row r="361" spans="1:180" s="268" customFormat="1">
      <c r="A361" s="276"/>
      <c r="B361" s="276"/>
      <c r="C361" s="276"/>
      <c r="D361" s="276"/>
      <c r="E361" s="276"/>
      <c r="F361" s="276"/>
      <c r="G361" s="289"/>
      <c r="H361" s="288"/>
      <c r="I361" s="288"/>
      <c r="J361" s="276"/>
      <c r="K361" s="214"/>
      <c r="L361" s="214"/>
      <c r="M361" s="214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14"/>
      <c r="Y361" s="214"/>
      <c r="Z361" s="214"/>
      <c r="AA361" s="214"/>
      <c r="AB361" s="214"/>
      <c r="AC361" s="214"/>
      <c r="AD361" s="214"/>
      <c r="AE361" s="214"/>
      <c r="AF361" s="214"/>
      <c r="AG361" s="214"/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  <c r="BI361" s="214"/>
      <c r="BJ361" s="214"/>
      <c r="BK361" s="214"/>
      <c r="BL361" s="214"/>
      <c r="BM361" s="214"/>
      <c r="BN361" s="214"/>
      <c r="BO361" s="214"/>
      <c r="BP361" s="214"/>
      <c r="BQ361" s="214"/>
      <c r="BR361" s="214"/>
      <c r="BS361" s="214"/>
      <c r="BT361" s="214"/>
      <c r="BU361" s="214"/>
      <c r="BV361" s="214"/>
      <c r="BW361" s="214"/>
      <c r="BX361" s="214"/>
      <c r="BY361" s="214"/>
      <c r="BZ361" s="214"/>
      <c r="CA361" s="214"/>
      <c r="CB361" s="214"/>
      <c r="CC361" s="214"/>
      <c r="CD361" s="214"/>
      <c r="CE361" s="214"/>
      <c r="CF361" s="214"/>
      <c r="CG361" s="214"/>
      <c r="CH361" s="214"/>
      <c r="CI361" s="214"/>
      <c r="CJ361" s="214"/>
      <c r="CK361" s="214"/>
      <c r="CL361" s="214"/>
      <c r="CM361" s="214"/>
      <c r="CN361" s="214"/>
      <c r="CO361" s="214"/>
      <c r="CP361" s="214"/>
      <c r="CQ361" s="214"/>
      <c r="CR361" s="214"/>
      <c r="CS361" s="214"/>
      <c r="CT361" s="214"/>
      <c r="CU361" s="214"/>
      <c r="CV361" s="214"/>
      <c r="CW361" s="214"/>
      <c r="CX361" s="214"/>
      <c r="CY361" s="214"/>
      <c r="CZ361" s="214"/>
      <c r="DA361" s="214"/>
      <c r="DB361" s="214"/>
      <c r="DC361" s="214"/>
      <c r="DD361" s="214"/>
      <c r="DE361" s="214"/>
      <c r="DF361" s="214"/>
      <c r="DG361" s="214"/>
      <c r="DH361" s="214"/>
      <c r="DI361" s="214"/>
      <c r="DJ361" s="214"/>
      <c r="DK361" s="214"/>
      <c r="DL361" s="214"/>
      <c r="DM361" s="214"/>
      <c r="DN361" s="214"/>
      <c r="DO361" s="214"/>
      <c r="DP361" s="214"/>
      <c r="DQ361" s="214"/>
      <c r="DR361" s="214"/>
      <c r="DS361" s="214"/>
      <c r="DT361" s="214"/>
      <c r="DU361" s="214"/>
      <c r="DV361" s="214"/>
      <c r="DW361" s="214"/>
      <c r="DX361" s="214"/>
      <c r="DY361" s="214"/>
      <c r="DZ361" s="214"/>
      <c r="EA361" s="214"/>
      <c r="EB361" s="214"/>
      <c r="EC361" s="214"/>
      <c r="ED361" s="214"/>
      <c r="EE361" s="214"/>
      <c r="EF361" s="214"/>
      <c r="EG361" s="214"/>
      <c r="EH361" s="214"/>
      <c r="EI361" s="214"/>
      <c r="EJ361" s="214"/>
      <c r="EK361" s="214"/>
      <c r="EL361" s="214"/>
      <c r="EM361" s="214"/>
      <c r="EN361" s="214"/>
      <c r="EO361" s="214"/>
      <c r="EP361" s="214"/>
      <c r="EQ361" s="214"/>
      <c r="ER361" s="214"/>
      <c r="ES361" s="214"/>
      <c r="ET361" s="214"/>
      <c r="EU361" s="214"/>
      <c r="EV361" s="214"/>
      <c r="EW361" s="214"/>
      <c r="EX361" s="214"/>
      <c r="EY361" s="214"/>
      <c r="EZ361" s="214"/>
      <c r="FA361" s="214"/>
      <c r="FB361" s="214"/>
      <c r="FC361" s="214"/>
      <c r="FD361" s="214"/>
      <c r="FE361" s="214"/>
      <c r="FF361" s="214"/>
      <c r="FG361" s="214"/>
      <c r="FH361" s="214"/>
      <c r="FI361" s="214"/>
      <c r="FJ361" s="214"/>
      <c r="FK361" s="214"/>
      <c r="FL361" s="214"/>
      <c r="FM361" s="214"/>
      <c r="FN361" s="214"/>
      <c r="FO361" s="214"/>
      <c r="FP361" s="214"/>
      <c r="FQ361" s="214"/>
      <c r="FR361" s="214"/>
      <c r="FS361" s="214"/>
      <c r="FT361" s="214"/>
      <c r="FU361" s="214"/>
      <c r="FV361" s="214"/>
      <c r="FW361" s="214"/>
      <c r="FX361" s="214"/>
    </row>
    <row r="362" spans="1:180" s="268" customFormat="1">
      <c r="A362" s="276"/>
      <c r="B362" s="276"/>
      <c r="C362" s="276"/>
      <c r="D362" s="276"/>
      <c r="E362" s="276"/>
      <c r="F362" s="276"/>
      <c r="G362" s="289"/>
      <c r="H362" s="288"/>
      <c r="I362" s="288"/>
      <c r="J362" s="276"/>
      <c r="K362" s="214"/>
      <c r="L362" s="214"/>
      <c r="M362" s="214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  <c r="AA362" s="214"/>
      <c r="AB362" s="214"/>
      <c r="AC362" s="214"/>
      <c r="AD362" s="214"/>
      <c r="AE362" s="214"/>
      <c r="AF362" s="214"/>
      <c r="AG362" s="214"/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  <c r="BI362" s="214"/>
      <c r="BJ362" s="214"/>
      <c r="BK362" s="214"/>
      <c r="BL362" s="214"/>
      <c r="BM362" s="214"/>
      <c r="BN362" s="214"/>
      <c r="BO362" s="214"/>
      <c r="BP362" s="214"/>
      <c r="BQ362" s="214"/>
      <c r="BR362" s="214"/>
      <c r="BS362" s="214"/>
      <c r="BT362" s="214"/>
      <c r="BU362" s="214"/>
      <c r="BV362" s="214"/>
      <c r="BW362" s="214"/>
      <c r="BX362" s="214"/>
      <c r="BY362" s="214"/>
      <c r="BZ362" s="214"/>
      <c r="CA362" s="214"/>
      <c r="CB362" s="214"/>
      <c r="CC362" s="214"/>
      <c r="CD362" s="214"/>
      <c r="CE362" s="214"/>
      <c r="CF362" s="214"/>
      <c r="CG362" s="214"/>
      <c r="CH362" s="214"/>
      <c r="CI362" s="214"/>
      <c r="CJ362" s="214"/>
      <c r="CK362" s="214"/>
      <c r="CL362" s="214"/>
      <c r="CM362" s="214"/>
      <c r="CN362" s="214"/>
      <c r="CO362" s="214"/>
      <c r="CP362" s="214"/>
      <c r="CQ362" s="214"/>
      <c r="CR362" s="214"/>
      <c r="CS362" s="214"/>
      <c r="CT362" s="214"/>
      <c r="CU362" s="214"/>
      <c r="CV362" s="214"/>
      <c r="CW362" s="214"/>
      <c r="CX362" s="214"/>
      <c r="CY362" s="214"/>
      <c r="CZ362" s="214"/>
      <c r="DA362" s="214"/>
      <c r="DB362" s="214"/>
      <c r="DC362" s="214"/>
      <c r="DD362" s="214"/>
      <c r="DE362" s="214"/>
      <c r="DF362" s="214"/>
      <c r="DG362" s="214"/>
      <c r="DH362" s="214"/>
      <c r="DI362" s="214"/>
      <c r="DJ362" s="214"/>
      <c r="DK362" s="214"/>
      <c r="DL362" s="214"/>
      <c r="DM362" s="214"/>
      <c r="DN362" s="214"/>
      <c r="DO362" s="214"/>
      <c r="DP362" s="214"/>
      <c r="DQ362" s="214"/>
      <c r="DR362" s="214"/>
      <c r="DS362" s="214"/>
      <c r="DT362" s="214"/>
      <c r="DU362" s="214"/>
      <c r="DV362" s="214"/>
      <c r="DW362" s="214"/>
      <c r="DX362" s="214"/>
      <c r="DY362" s="214"/>
      <c r="DZ362" s="214"/>
      <c r="EA362" s="214"/>
      <c r="EB362" s="214"/>
      <c r="EC362" s="214"/>
      <c r="ED362" s="214"/>
      <c r="EE362" s="214"/>
      <c r="EF362" s="214"/>
      <c r="EG362" s="214"/>
      <c r="EH362" s="214"/>
      <c r="EI362" s="214"/>
      <c r="EJ362" s="214"/>
      <c r="EK362" s="214"/>
      <c r="EL362" s="214"/>
      <c r="EM362" s="214"/>
      <c r="EN362" s="214"/>
      <c r="EO362" s="214"/>
      <c r="EP362" s="214"/>
      <c r="EQ362" s="214"/>
      <c r="ER362" s="214"/>
      <c r="ES362" s="214"/>
      <c r="ET362" s="214"/>
      <c r="EU362" s="214"/>
      <c r="EV362" s="214"/>
      <c r="EW362" s="214"/>
      <c r="EX362" s="214"/>
      <c r="EY362" s="214"/>
      <c r="EZ362" s="214"/>
      <c r="FA362" s="214"/>
      <c r="FB362" s="214"/>
      <c r="FC362" s="214"/>
      <c r="FD362" s="214"/>
      <c r="FE362" s="214"/>
      <c r="FF362" s="214"/>
      <c r="FG362" s="214"/>
      <c r="FH362" s="214"/>
      <c r="FI362" s="214"/>
      <c r="FJ362" s="214"/>
      <c r="FK362" s="214"/>
      <c r="FL362" s="214"/>
      <c r="FM362" s="214"/>
      <c r="FN362" s="214"/>
      <c r="FO362" s="214"/>
      <c r="FP362" s="214"/>
      <c r="FQ362" s="214"/>
      <c r="FR362" s="214"/>
      <c r="FS362" s="214"/>
      <c r="FT362" s="214"/>
      <c r="FU362" s="214"/>
      <c r="FV362" s="214"/>
      <c r="FW362" s="214"/>
      <c r="FX362" s="214"/>
    </row>
    <row r="363" spans="1:180" s="268" customFormat="1">
      <c r="A363" s="276"/>
      <c r="B363" s="276"/>
      <c r="C363" s="276"/>
      <c r="D363" s="276"/>
      <c r="E363" s="276"/>
      <c r="F363" s="276"/>
      <c r="G363" s="289"/>
      <c r="H363" s="288"/>
      <c r="I363" s="288"/>
      <c r="J363" s="276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  <c r="AA363" s="214"/>
      <c r="AB363" s="214"/>
      <c r="AC363" s="214"/>
      <c r="AD363" s="214"/>
      <c r="AE363" s="214"/>
      <c r="AF363" s="214"/>
      <c r="AG363" s="214"/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  <c r="BI363" s="214"/>
      <c r="BJ363" s="214"/>
      <c r="BK363" s="214"/>
      <c r="BL363" s="214"/>
      <c r="BM363" s="214"/>
      <c r="BN363" s="214"/>
      <c r="BO363" s="214"/>
      <c r="BP363" s="214"/>
      <c r="BQ363" s="214"/>
      <c r="BR363" s="214"/>
      <c r="BS363" s="214"/>
      <c r="BT363" s="214"/>
      <c r="BU363" s="214"/>
      <c r="BV363" s="214"/>
      <c r="BW363" s="214"/>
      <c r="BX363" s="214"/>
      <c r="BY363" s="214"/>
      <c r="BZ363" s="214"/>
      <c r="CA363" s="214"/>
      <c r="CB363" s="214"/>
      <c r="CC363" s="214"/>
      <c r="CD363" s="214"/>
      <c r="CE363" s="214"/>
      <c r="CF363" s="214"/>
      <c r="CG363" s="214"/>
      <c r="CH363" s="214"/>
      <c r="CI363" s="214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14"/>
      <c r="CT363" s="214"/>
      <c r="CU363" s="214"/>
      <c r="CV363" s="214"/>
      <c r="CW363" s="214"/>
      <c r="CX363" s="214"/>
      <c r="CY363" s="214"/>
      <c r="CZ363" s="214"/>
      <c r="DA363" s="214"/>
      <c r="DB363" s="214"/>
      <c r="DC363" s="214"/>
      <c r="DD363" s="214"/>
      <c r="DE363" s="214"/>
      <c r="DF363" s="214"/>
      <c r="DG363" s="214"/>
      <c r="DH363" s="214"/>
      <c r="DI363" s="214"/>
      <c r="DJ363" s="214"/>
      <c r="DK363" s="214"/>
      <c r="DL363" s="214"/>
      <c r="DM363" s="214"/>
      <c r="DN363" s="214"/>
      <c r="DO363" s="214"/>
      <c r="DP363" s="214"/>
      <c r="DQ363" s="214"/>
      <c r="DR363" s="214"/>
      <c r="DS363" s="214"/>
      <c r="DT363" s="214"/>
      <c r="DU363" s="214"/>
      <c r="DV363" s="214"/>
      <c r="DW363" s="214"/>
      <c r="DX363" s="214"/>
      <c r="DY363" s="214"/>
      <c r="DZ363" s="214"/>
      <c r="EA363" s="214"/>
      <c r="EB363" s="214"/>
      <c r="EC363" s="214"/>
      <c r="ED363" s="214"/>
      <c r="EE363" s="214"/>
      <c r="EF363" s="214"/>
      <c r="EG363" s="214"/>
      <c r="EH363" s="214"/>
      <c r="EI363" s="214"/>
      <c r="EJ363" s="214"/>
      <c r="EK363" s="214"/>
      <c r="EL363" s="214"/>
      <c r="EM363" s="214"/>
      <c r="EN363" s="214"/>
      <c r="EO363" s="214"/>
      <c r="EP363" s="214"/>
      <c r="EQ363" s="214"/>
      <c r="ER363" s="214"/>
      <c r="ES363" s="214"/>
      <c r="ET363" s="214"/>
      <c r="EU363" s="214"/>
      <c r="EV363" s="214"/>
      <c r="EW363" s="214"/>
      <c r="EX363" s="214"/>
      <c r="EY363" s="214"/>
      <c r="EZ363" s="214"/>
      <c r="FA363" s="214"/>
      <c r="FB363" s="214"/>
      <c r="FC363" s="214"/>
      <c r="FD363" s="214"/>
      <c r="FE363" s="214"/>
      <c r="FF363" s="214"/>
      <c r="FG363" s="214"/>
      <c r="FH363" s="214"/>
      <c r="FI363" s="214"/>
      <c r="FJ363" s="214"/>
      <c r="FK363" s="214"/>
      <c r="FL363" s="214"/>
      <c r="FM363" s="214"/>
      <c r="FN363" s="214"/>
      <c r="FO363" s="214"/>
      <c r="FP363" s="214"/>
      <c r="FQ363" s="214"/>
      <c r="FR363" s="214"/>
      <c r="FS363" s="214"/>
      <c r="FT363" s="214"/>
      <c r="FU363" s="214"/>
      <c r="FV363" s="214"/>
      <c r="FW363" s="214"/>
      <c r="FX363" s="214"/>
    </row>
    <row r="364" spans="1:180" s="268" customFormat="1">
      <c r="A364" s="276"/>
      <c r="B364" s="276"/>
      <c r="C364" s="276"/>
      <c r="D364" s="276"/>
      <c r="E364" s="276"/>
      <c r="F364" s="276"/>
      <c r="G364" s="289"/>
      <c r="H364" s="288"/>
      <c r="I364" s="288"/>
      <c r="J364" s="276"/>
      <c r="K364" s="214"/>
      <c r="L364" s="214"/>
      <c r="M364" s="214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14"/>
      <c r="Y364" s="214"/>
      <c r="Z364" s="214"/>
      <c r="AA364" s="214"/>
      <c r="AB364" s="214"/>
      <c r="AC364" s="214"/>
      <c r="AD364" s="214"/>
      <c r="AE364" s="214"/>
      <c r="AF364" s="214"/>
      <c r="AG364" s="214"/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  <c r="BI364" s="214"/>
      <c r="BJ364" s="214"/>
      <c r="BK364" s="214"/>
      <c r="BL364" s="214"/>
      <c r="BM364" s="214"/>
      <c r="BN364" s="214"/>
      <c r="BO364" s="214"/>
      <c r="BP364" s="214"/>
      <c r="BQ364" s="214"/>
      <c r="BR364" s="214"/>
      <c r="BS364" s="214"/>
      <c r="BT364" s="214"/>
      <c r="BU364" s="214"/>
      <c r="BV364" s="214"/>
      <c r="BW364" s="214"/>
      <c r="BX364" s="214"/>
      <c r="BY364" s="214"/>
      <c r="BZ364" s="214"/>
      <c r="CA364" s="214"/>
      <c r="CB364" s="214"/>
      <c r="CC364" s="214"/>
      <c r="CD364" s="214"/>
      <c r="CE364" s="214"/>
      <c r="CF364" s="214"/>
      <c r="CG364" s="214"/>
      <c r="CH364" s="214"/>
      <c r="CI364" s="214"/>
      <c r="CJ364" s="214"/>
      <c r="CK364" s="214"/>
      <c r="CL364" s="214"/>
      <c r="CM364" s="214"/>
      <c r="CN364" s="214"/>
      <c r="CO364" s="214"/>
      <c r="CP364" s="214"/>
      <c r="CQ364" s="214"/>
      <c r="CR364" s="214"/>
      <c r="CS364" s="214"/>
      <c r="CT364" s="214"/>
      <c r="CU364" s="214"/>
      <c r="CV364" s="214"/>
      <c r="CW364" s="214"/>
      <c r="CX364" s="214"/>
      <c r="CY364" s="214"/>
      <c r="CZ364" s="214"/>
      <c r="DA364" s="214"/>
      <c r="DB364" s="214"/>
      <c r="DC364" s="214"/>
      <c r="DD364" s="214"/>
      <c r="DE364" s="214"/>
      <c r="DF364" s="214"/>
      <c r="DG364" s="214"/>
      <c r="DH364" s="214"/>
      <c r="DI364" s="214"/>
      <c r="DJ364" s="214"/>
      <c r="DK364" s="214"/>
      <c r="DL364" s="214"/>
      <c r="DM364" s="214"/>
      <c r="DN364" s="214"/>
      <c r="DO364" s="214"/>
      <c r="DP364" s="214"/>
      <c r="DQ364" s="214"/>
      <c r="DR364" s="214"/>
      <c r="DS364" s="214"/>
      <c r="DT364" s="214"/>
      <c r="DU364" s="214"/>
      <c r="DV364" s="214"/>
      <c r="DW364" s="214"/>
      <c r="DX364" s="214"/>
      <c r="DY364" s="214"/>
      <c r="DZ364" s="214"/>
      <c r="EA364" s="214"/>
      <c r="EB364" s="214"/>
      <c r="EC364" s="214"/>
      <c r="ED364" s="214"/>
      <c r="EE364" s="214"/>
      <c r="EF364" s="214"/>
      <c r="EG364" s="214"/>
      <c r="EH364" s="214"/>
      <c r="EI364" s="214"/>
      <c r="EJ364" s="214"/>
      <c r="EK364" s="214"/>
      <c r="EL364" s="214"/>
      <c r="EM364" s="214"/>
      <c r="EN364" s="214"/>
      <c r="EO364" s="214"/>
      <c r="EP364" s="214"/>
      <c r="EQ364" s="214"/>
      <c r="ER364" s="214"/>
      <c r="ES364" s="214"/>
      <c r="ET364" s="214"/>
      <c r="EU364" s="214"/>
      <c r="EV364" s="214"/>
      <c r="EW364" s="214"/>
      <c r="EX364" s="214"/>
      <c r="EY364" s="214"/>
      <c r="EZ364" s="214"/>
      <c r="FA364" s="214"/>
      <c r="FB364" s="214"/>
      <c r="FC364" s="214"/>
      <c r="FD364" s="214"/>
      <c r="FE364" s="214"/>
      <c r="FF364" s="214"/>
      <c r="FG364" s="214"/>
      <c r="FH364" s="214"/>
      <c r="FI364" s="214"/>
      <c r="FJ364" s="214"/>
      <c r="FK364" s="214"/>
      <c r="FL364" s="214"/>
      <c r="FM364" s="214"/>
      <c r="FN364" s="214"/>
      <c r="FO364" s="214"/>
      <c r="FP364" s="214"/>
      <c r="FQ364" s="214"/>
      <c r="FR364" s="214"/>
      <c r="FS364" s="214"/>
      <c r="FT364" s="214"/>
      <c r="FU364" s="214"/>
      <c r="FV364" s="214"/>
      <c r="FW364" s="214"/>
      <c r="FX364" s="214"/>
    </row>
    <row r="365" spans="1:180" s="268" customFormat="1">
      <c r="A365" s="276"/>
      <c r="B365" s="276"/>
      <c r="C365" s="276"/>
      <c r="D365" s="276"/>
      <c r="E365" s="276"/>
      <c r="F365" s="276"/>
      <c r="G365" s="289"/>
      <c r="H365" s="288"/>
      <c r="I365" s="288"/>
      <c r="J365" s="276"/>
      <c r="K365" s="214"/>
      <c r="L365" s="214"/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14"/>
      <c r="Y365" s="214"/>
      <c r="Z365" s="214"/>
      <c r="AA365" s="214"/>
      <c r="AB365" s="214"/>
      <c r="AC365" s="214"/>
      <c r="AD365" s="214"/>
      <c r="AE365" s="214"/>
      <c r="AF365" s="214"/>
      <c r="AG365" s="214"/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  <c r="BI365" s="214"/>
      <c r="BJ365" s="214"/>
      <c r="BK365" s="214"/>
      <c r="BL365" s="214"/>
      <c r="BM365" s="214"/>
      <c r="BN365" s="214"/>
      <c r="BO365" s="214"/>
      <c r="BP365" s="214"/>
      <c r="BQ365" s="214"/>
      <c r="BR365" s="214"/>
      <c r="BS365" s="214"/>
      <c r="BT365" s="214"/>
      <c r="BU365" s="214"/>
      <c r="BV365" s="214"/>
      <c r="BW365" s="214"/>
      <c r="BX365" s="214"/>
      <c r="BY365" s="214"/>
      <c r="BZ365" s="214"/>
      <c r="CA365" s="214"/>
      <c r="CB365" s="214"/>
      <c r="CC365" s="214"/>
      <c r="CD365" s="214"/>
      <c r="CE365" s="214"/>
      <c r="CF365" s="214"/>
      <c r="CG365" s="214"/>
      <c r="CH365" s="214"/>
      <c r="CI365" s="214"/>
      <c r="CJ365" s="214"/>
      <c r="CK365" s="214"/>
      <c r="CL365" s="214"/>
      <c r="CM365" s="214"/>
      <c r="CN365" s="214"/>
      <c r="CO365" s="214"/>
      <c r="CP365" s="214"/>
      <c r="CQ365" s="214"/>
      <c r="CR365" s="214"/>
      <c r="CS365" s="214"/>
      <c r="CT365" s="214"/>
      <c r="CU365" s="214"/>
      <c r="CV365" s="214"/>
      <c r="CW365" s="214"/>
      <c r="CX365" s="214"/>
      <c r="CY365" s="214"/>
      <c r="CZ365" s="214"/>
      <c r="DA365" s="214"/>
      <c r="DB365" s="214"/>
      <c r="DC365" s="214"/>
      <c r="DD365" s="214"/>
      <c r="DE365" s="214"/>
      <c r="DF365" s="214"/>
      <c r="DG365" s="214"/>
      <c r="DH365" s="214"/>
      <c r="DI365" s="214"/>
      <c r="DJ365" s="214"/>
      <c r="DK365" s="214"/>
      <c r="DL365" s="214"/>
      <c r="DM365" s="214"/>
      <c r="DN365" s="214"/>
      <c r="DO365" s="214"/>
      <c r="DP365" s="214"/>
      <c r="DQ365" s="214"/>
      <c r="DR365" s="214"/>
      <c r="DS365" s="214"/>
      <c r="DT365" s="214"/>
      <c r="DU365" s="214"/>
      <c r="DV365" s="214"/>
      <c r="DW365" s="214"/>
      <c r="DX365" s="214"/>
      <c r="DY365" s="214"/>
      <c r="DZ365" s="214"/>
      <c r="EA365" s="214"/>
      <c r="EB365" s="214"/>
      <c r="EC365" s="214"/>
      <c r="ED365" s="214"/>
      <c r="EE365" s="214"/>
      <c r="EF365" s="214"/>
      <c r="EG365" s="214"/>
      <c r="EH365" s="214"/>
      <c r="EI365" s="214"/>
      <c r="EJ365" s="214"/>
      <c r="EK365" s="214"/>
      <c r="EL365" s="214"/>
      <c r="EM365" s="214"/>
      <c r="EN365" s="214"/>
      <c r="EO365" s="214"/>
      <c r="EP365" s="214"/>
      <c r="EQ365" s="214"/>
      <c r="ER365" s="214"/>
      <c r="ES365" s="214"/>
      <c r="ET365" s="214"/>
      <c r="EU365" s="214"/>
      <c r="EV365" s="214"/>
      <c r="EW365" s="214"/>
      <c r="EX365" s="214"/>
      <c r="EY365" s="214"/>
      <c r="EZ365" s="214"/>
      <c r="FA365" s="214"/>
      <c r="FB365" s="214"/>
      <c r="FC365" s="214"/>
      <c r="FD365" s="214"/>
      <c r="FE365" s="214"/>
      <c r="FF365" s="214"/>
      <c r="FG365" s="214"/>
      <c r="FH365" s="214"/>
      <c r="FI365" s="214"/>
      <c r="FJ365" s="214"/>
      <c r="FK365" s="214"/>
      <c r="FL365" s="214"/>
      <c r="FM365" s="214"/>
      <c r="FN365" s="214"/>
      <c r="FO365" s="214"/>
      <c r="FP365" s="214"/>
      <c r="FQ365" s="214"/>
      <c r="FR365" s="214"/>
      <c r="FS365" s="214"/>
      <c r="FT365" s="214"/>
      <c r="FU365" s="214"/>
      <c r="FV365" s="214"/>
      <c r="FW365" s="214"/>
      <c r="FX365" s="214"/>
    </row>
    <row r="366" spans="1:180" s="268" customFormat="1">
      <c r="A366" s="276"/>
      <c r="B366" s="276"/>
      <c r="C366" s="276"/>
      <c r="D366" s="276"/>
      <c r="E366" s="276"/>
      <c r="F366" s="276"/>
      <c r="G366" s="289"/>
      <c r="H366" s="288"/>
      <c r="I366" s="288"/>
      <c r="J366" s="276"/>
      <c r="K366" s="214"/>
      <c r="L366" s="214"/>
      <c r="M366" s="214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14"/>
      <c r="Y366" s="214"/>
      <c r="Z366" s="214"/>
      <c r="AA366" s="214"/>
      <c r="AB366" s="214"/>
      <c r="AC366" s="214"/>
      <c r="AD366" s="214"/>
      <c r="AE366" s="214"/>
      <c r="AF366" s="214"/>
      <c r="AG366" s="214"/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  <c r="BI366" s="214"/>
      <c r="BJ366" s="214"/>
      <c r="BK366" s="214"/>
      <c r="BL366" s="214"/>
      <c r="BM366" s="214"/>
      <c r="BN366" s="214"/>
      <c r="BO366" s="214"/>
      <c r="BP366" s="214"/>
      <c r="BQ366" s="214"/>
      <c r="BR366" s="214"/>
      <c r="BS366" s="214"/>
      <c r="BT366" s="214"/>
      <c r="BU366" s="214"/>
      <c r="BV366" s="214"/>
      <c r="BW366" s="214"/>
      <c r="BX366" s="214"/>
      <c r="BY366" s="214"/>
      <c r="BZ366" s="214"/>
      <c r="CA366" s="214"/>
      <c r="CB366" s="214"/>
      <c r="CC366" s="214"/>
      <c r="CD366" s="214"/>
      <c r="CE366" s="214"/>
      <c r="CF366" s="214"/>
      <c r="CG366" s="214"/>
      <c r="CH366" s="214"/>
      <c r="CI366" s="214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4"/>
      <c r="CT366" s="214"/>
      <c r="CU366" s="214"/>
      <c r="CV366" s="214"/>
      <c r="CW366" s="214"/>
      <c r="CX366" s="214"/>
      <c r="CY366" s="214"/>
      <c r="CZ366" s="214"/>
      <c r="DA366" s="214"/>
      <c r="DB366" s="214"/>
      <c r="DC366" s="214"/>
      <c r="DD366" s="214"/>
      <c r="DE366" s="214"/>
      <c r="DF366" s="214"/>
      <c r="DG366" s="214"/>
      <c r="DH366" s="214"/>
      <c r="DI366" s="214"/>
      <c r="DJ366" s="214"/>
      <c r="DK366" s="214"/>
      <c r="DL366" s="214"/>
      <c r="DM366" s="214"/>
      <c r="DN366" s="214"/>
      <c r="DO366" s="214"/>
      <c r="DP366" s="214"/>
      <c r="DQ366" s="214"/>
      <c r="DR366" s="214"/>
      <c r="DS366" s="214"/>
      <c r="DT366" s="214"/>
      <c r="DU366" s="214"/>
      <c r="DV366" s="214"/>
      <c r="DW366" s="214"/>
      <c r="DX366" s="214"/>
      <c r="DY366" s="214"/>
      <c r="DZ366" s="214"/>
      <c r="EA366" s="214"/>
      <c r="EB366" s="214"/>
      <c r="EC366" s="214"/>
      <c r="ED366" s="214"/>
      <c r="EE366" s="214"/>
      <c r="EF366" s="214"/>
      <c r="EG366" s="214"/>
      <c r="EH366" s="214"/>
      <c r="EI366" s="214"/>
      <c r="EJ366" s="214"/>
      <c r="EK366" s="214"/>
      <c r="EL366" s="214"/>
      <c r="EM366" s="214"/>
      <c r="EN366" s="214"/>
      <c r="EO366" s="214"/>
      <c r="EP366" s="214"/>
      <c r="EQ366" s="214"/>
      <c r="ER366" s="214"/>
      <c r="ES366" s="214"/>
      <c r="ET366" s="214"/>
      <c r="EU366" s="214"/>
      <c r="EV366" s="214"/>
      <c r="EW366" s="214"/>
      <c r="EX366" s="214"/>
      <c r="EY366" s="214"/>
      <c r="EZ366" s="214"/>
      <c r="FA366" s="214"/>
      <c r="FB366" s="214"/>
      <c r="FC366" s="214"/>
      <c r="FD366" s="214"/>
      <c r="FE366" s="214"/>
      <c r="FF366" s="214"/>
      <c r="FG366" s="214"/>
      <c r="FH366" s="214"/>
      <c r="FI366" s="214"/>
      <c r="FJ366" s="214"/>
      <c r="FK366" s="214"/>
      <c r="FL366" s="214"/>
      <c r="FM366" s="214"/>
      <c r="FN366" s="214"/>
      <c r="FO366" s="214"/>
      <c r="FP366" s="214"/>
      <c r="FQ366" s="214"/>
      <c r="FR366" s="214"/>
      <c r="FS366" s="214"/>
      <c r="FT366" s="214"/>
      <c r="FU366" s="214"/>
      <c r="FV366" s="214"/>
      <c r="FW366" s="214"/>
      <c r="FX366" s="214"/>
    </row>
    <row r="367" spans="1:180" s="268" customFormat="1">
      <c r="A367" s="276"/>
      <c r="B367" s="276"/>
      <c r="C367" s="276"/>
      <c r="D367" s="276"/>
      <c r="E367" s="276"/>
      <c r="F367" s="276"/>
      <c r="G367" s="289"/>
      <c r="H367" s="288"/>
      <c r="I367" s="288"/>
      <c r="J367" s="276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  <c r="AA367" s="214"/>
      <c r="AB367" s="214"/>
      <c r="AC367" s="214"/>
      <c r="AD367" s="214"/>
      <c r="AE367" s="214"/>
      <c r="AF367" s="214"/>
      <c r="AG367" s="214"/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  <c r="BI367" s="214"/>
      <c r="BJ367" s="214"/>
      <c r="BK367" s="214"/>
      <c r="BL367" s="214"/>
      <c r="BM367" s="214"/>
      <c r="BN367" s="214"/>
      <c r="BO367" s="214"/>
      <c r="BP367" s="214"/>
      <c r="BQ367" s="214"/>
      <c r="BR367" s="214"/>
      <c r="BS367" s="214"/>
      <c r="BT367" s="214"/>
      <c r="BU367" s="214"/>
      <c r="BV367" s="214"/>
      <c r="BW367" s="214"/>
      <c r="BX367" s="214"/>
      <c r="BY367" s="214"/>
      <c r="BZ367" s="214"/>
      <c r="CA367" s="214"/>
      <c r="CB367" s="214"/>
      <c r="CC367" s="214"/>
      <c r="CD367" s="214"/>
      <c r="CE367" s="214"/>
      <c r="CF367" s="214"/>
      <c r="CG367" s="214"/>
      <c r="CH367" s="214"/>
      <c r="CI367" s="214"/>
      <c r="CJ367" s="214"/>
      <c r="CK367" s="214"/>
      <c r="CL367" s="214"/>
      <c r="CM367" s="214"/>
      <c r="CN367" s="214"/>
      <c r="CO367" s="214"/>
      <c r="CP367" s="214"/>
      <c r="CQ367" s="214"/>
      <c r="CR367" s="214"/>
      <c r="CS367" s="214"/>
      <c r="CT367" s="214"/>
      <c r="CU367" s="214"/>
      <c r="CV367" s="214"/>
      <c r="CW367" s="214"/>
      <c r="CX367" s="214"/>
      <c r="CY367" s="214"/>
      <c r="CZ367" s="214"/>
      <c r="DA367" s="214"/>
      <c r="DB367" s="214"/>
      <c r="DC367" s="214"/>
      <c r="DD367" s="214"/>
      <c r="DE367" s="214"/>
      <c r="DF367" s="214"/>
      <c r="DG367" s="214"/>
      <c r="DH367" s="214"/>
      <c r="DI367" s="214"/>
      <c r="DJ367" s="214"/>
      <c r="DK367" s="214"/>
      <c r="DL367" s="214"/>
      <c r="DM367" s="214"/>
      <c r="DN367" s="214"/>
      <c r="DO367" s="214"/>
      <c r="DP367" s="214"/>
      <c r="DQ367" s="214"/>
      <c r="DR367" s="214"/>
      <c r="DS367" s="214"/>
      <c r="DT367" s="214"/>
      <c r="DU367" s="214"/>
      <c r="DV367" s="214"/>
      <c r="DW367" s="214"/>
      <c r="DX367" s="214"/>
      <c r="DY367" s="214"/>
      <c r="DZ367" s="214"/>
      <c r="EA367" s="214"/>
      <c r="EB367" s="214"/>
      <c r="EC367" s="214"/>
      <c r="ED367" s="214"/>
      <c r="EE367" s="214"/>
      <c r="EF367" s="214"/>
      <c r="EG367" s="214"/>
      <c r="EH367" s="214"/>
      <c r="EI367" s="214"/>
      <c r="EJ367" s="214"/>
      <c r="EK367" s="214"/>
      <c r="EL367" s="214"/>
      <c r="EM367" s="214"/>
      <c r="EN367" s="214"/>
      <c r="EO367" s="214"/>
      <c r="EP367" s="214"/>
      <c r="EQ367" s="214"/>
      <c r="ER367" s="214"/>
      <c r="ES367" s="214"/>
      <c r="ET367" s="214"/>
      <c r="EU367" s="214"/>
      <c r="EV367" s="214"/>
      <c r="EW367" s="214"/>
      <c r="EX367" s="214"/>
      <c r="EY367" s="214"/>
      <c r="EZ367" s="214"/>
      <c r="FA367" s="214"/>
      <c r="FB367" s="214"/>
      <c r="FC367" s="214"/>
      <c r="FD367" s="214"/>
      <c r="FE367" s="214"/>
      <c r="FF367" s="214"/>
      <c r="FG367" s="214"/>
      <c r="FH367" s="214"/>
      <c r="FI367" s="214"/>
      <c r="FJ367" s="214"/>
      <c r="FK367" s="214"/>
      <c r="FL367" s="214"/>
      <c r="FM367" s="214"/>
      <c r="FN367" s="214"/>
      <c r="FO367" s="214"/>
      <c r="FP367" s="214"/>
      <c r="FQ367" s="214"/>
      <c r="FR367" s="214"/>
      <c r="FS367" s="214"/>
      <c r="FT367" s="214"/>
      <c r="FU367" s="214"/>
      <c r="FV367" s="214"/>
      <c r="FW367" s="214"/>
      <c r="FX367" s="214"/>
    </row>
    <row r="368" spans="1:180" s="268" customFormat="1">
      <c r="A368" s="276"/>
      <c r="B368" s="276"/>
      <c r="C368" s="276"/>
      <c r="D368" s="276"/>
      <c r="E368" s="276"/>
      <c r="F368" s="276"/>
      <c r="G368" s="289"/>
      <c r="H368" s="288"/>
      <c r="I368" s="288"/>
      <c r="J368" s="276"/>
      <c r="K368" s="214"/>
      <c r="L368" s="214"/>
      <c r="M368" s="214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14"/>
      <c r="Y368" s="214"/>
      <c r="Z368" s="214"/>
      <c r="AA368" s="214"/>
      <c r="AB368" s="214"/>
      <c r="AC368" s="214"/>
      <c r="AD368" s="214"/>
      <c r="AE368" s="214"/>
      <c r="AF368" s="214"/>
      <c r="AG368" s="214"/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  <c r="BI368" s="214"/>
      <c r="BJ368" s="214"/>
      <c r="BK368" s="214"/>
      <c r="BL368" s="214"/>
      <c r="BM368" s="214"/>
      <c r="BN368" s="214"/>
      <c r="BO368" s="214"/>
      <c r="BP368" s="214"/>
      <c r="BQ368" s="214"/>
      <c r="BR368" s="214"/>
      <c r="BS368" s="214"/>
      <c r="BT368" s="214"/>
      <c r="BU368" s="214"/>
      <c r="BV368" s="214"/>
      <c r="BW368" s="214"/>
      <c r="BX368" s="214"/>
      <c r="BY368" s="214"/>
      <c r="BZ368" s="214"/>
      <c r="CA368" s="214"/>
      <c r="CB368" s="214"/>
      <c r="CC368" s="214"/>
      <c r="CD368" s="214"/>
      <c r="CE368" s="214"/>
      <c r="CF368" s="214"/>
      <c r="CG368" s="214"/>
      <c r="CH368" s="214"/>
      <c r="CI368" s="214"/>
      <c r="CJ368" s="214"/>
      <c r="CK368" s="214"/>
      <c r="CL368" s="214"/>
      <c r="CM368" s="214"/>
      <c r="CN368" s="214"/>
      <c r="CO368" s="214"/>
      <c r="CP368" s="214"/>
      <c r="CQ368" s="214"/>
      <c r="CR368" s="214"/>
      <c r="CS368" s="214"/>
      <c r="CT368" s="214"/>
      <c r="CU368" s="214"/>
      <c r="CV368" s="214"/>
      <c r="CW368" s="214"/>
      <c r="CX368" s="214"/>
      <c r="CY368" s="214"/>
      <c r="CZ368" s="214"/>
      <c r="DA368" s="214"/>
      <c r="DB368" s="214"/>
      <c r="DC368" s="214"/>
      <c r="DD368" s="214"/>
      <c r="DE368" s="214"/>
      <c r="DF368" s="214"/>
      <c r="DG368" s="214"/>
      <c r="DH368" s="214"/>
      <c r="DI368" s="214"/>
      <c r="DJ368" s="214"/>
      <c r="DK368" s="214"/>
      <c r="DL368" s="214"/>
      <c r="DM368" s="214"/>
      <c r="DN368" s="214"/>
      <c r="DO368" s="214"/>
      <c r="DP368" s="214"/>
      <c r="DQ368" s="214"/>
      <c r="DR368" s="214"/>
      <c r="DS368" s="214"/>
      <c r="DT368" s="214"/>
      <c r="DU368" s="214"/>
      <c r="DV368" s="214"/>
      <c r="DW368" s="214"/>
      <c r="DX368" s="214"/>
      <c r="DY368" s="214"/>
      <c r="DZ368" s="214"/>
      <c r="EA368" s="214"/>
      <c r="EB368" s="214"/>
      <c r="EC368" s="214"/>
      <c r="ED368" s="214"/>
      <c r="EE368" s="214"/>
      <c r="EF368" s="214"/>
      <c r="EG368" s="214"/>
      <c r="EH368" s="214"/>
      <c r="EI368" s="214"/>
      <c r="EJ368" s="214"/>
      <c r="EK368" s="214"/>
      <c r="EL368" s="214"/>
      <c r="EM368" s="214"/>
      <c r="EN368" s="214"/>
      <c r="EO368" s="214"/>
      <c r="EP368" s="214"/>
      <c r="EQ368" s="214"/>
      <c r="ER368" s="214"/>
      <c r="ES368" s="214"/>
      <c r="ET368" s="214"/>
      <c r="EU368" s="214"/>
      <c r="EV368" s="214"/>
      <c r="EW368" s="214"/>
      <c r="EX368" s="214"/>
      <c r="EY368" s="214"/>
      <c r="EZ368" s="214"/>
      <c r="FA368" s="214"/>
      <c r="FB368" s="214"/>
      <c r="FC368" s="214"/>
      <c r="FD368" s="214"/>
      <c r="FE368" s="214"/>
      <c r="FF368" s="214"/>
      <c r="FG368" s="214"/>
      <c r="FH368" s="214"/>
      <c r="FI368" s="214"/>
      <c r="FJ368" s="214"/>
      <c r="FK368" s="214"/>
      <c r="FL368" s="214"/>
      <c r="FM368" s="214"/>
      <c r="FN368" s="214"/>
      <c r="FO368" s="214"/>
      <c r="FP368" s="214"/>
      <c r="FQ368" s="214"/>
      <c r="FR368" s="214"/>
      <c r="FS368" s="214"/>
      <c r="FT368" s="214"/>
      <c r="FU368" s="214"/>
      <c r="FV368" s="214"/>
      <c r="FW368" s="214"/>
      <c r="FX368" s="214"/>
    </row>
    <row r="369" spans="1:180" s="268" customFormat="1">
      <c r="A369" s="276"/>
      <c r="B369" s="276"/>
      <c r="C369" s="276"/>
      <c r="D369" s="276"/>
      <c r="E369" s="276"/>
      <c r="F369" s="276"/>
      <c r="G369" s="289"/>
      <c r="H369" s="288"/>
      <c r="I369" s="288"/>
      <c r="J369" s="276"/>
      <c r="K369" s="214"/>
      <c r="L369" s="214"/>
      <c r="M369" s="214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  <c r="AA369" s="214"/>
      <c r="AB369" s="214"/>
      <c r="AC369" s="214"/>
      <c r="AD369" s="214"/>
      <c r="AE369" s="214"/>
      <c r="AF369" s="214"/>
      <c r="AG369" s="214"/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  <c r="BI369" s="214"/>
      <c r="BJ369" s="214"/>
      <c r="BK369" s="214"/>
      <c r="BL369" s="214"/>
      <c r="BM369" s="214"/>
      <c r="BN369" s="214"/>
      <c r="BO369" s="214"/>
      <c r="BP369" s="214"/>
      <c r="BQ369" s="214"/>
      <c r="BR369" s="214"/>
      <c r="BS369" s="214"/>
      <c r="BT369" s="214"/>
      <c r="BU369" s="214"/>
      <c r="BV369" s="214"/>
      <c r="BW369" s="214"/>
      <c r="BX369" s="214"/>
      <c r="BY369" s="214"/>
      <c r="BZ369" s="214"/>
      <c r="CA369" s="214"/>
      <c r="CB369" s="214"/>
      <c r="CC369" s="214"/>
      <c r="CD369" s="214"/>
      <c r="CE369" s="214"/>
      <c r="CF369" s="214"/>
      <c r="CG369" s="214"/>
      <c r="CH369" s="214"/>
      <c r="CI369" s="214"/>
      <c r="CJ369" s="214"/>
      <c r="CK369" s="214"/>
      <c r="CL369" s="214"/>
      <c r="CM369" s="214"/>
      <c r="CN369" s="214"/>
      <c r="CO369" s="214"/>
      <c r="CP369" s="214"/>
      <c r="CQ369" s="214"/>
      <c r="CR369" s="214"/>
      <c r="CS369" s="214"/>
      <c r="CT369" s="214"/>
      <c r="CU369" s="214"/>
      <c r="CV369" s="214"/>
      <c r="CW369" s="214"/>
      <c r="CX369" s="214"/>
      <c r="CY369" s="214"/>
      <c r="CZ369" s="214"/>
      <c r="DA369" s="214"/>
      <c r="DB369" s="214"/>
      <c r="DC369" s="214"/>
      <c r="DD369" s="214"/>
      <c r="DE369" s="214"/>
      <c r="DF369" s="214"/>
      <c r="DG369" s="214"/>
      <c r="DH369" s="214"/>
      <c r="DI369" s="214"/>
      <c r="DJ369" s="214"/>
      <c r="DK369" s="214"/>
      <c r="DL369" s="214"/>
      <c r="DM369" s="214"/>
      <c r="DN369" s="214"/>
      <c r="DO369" s="214"/>
      <c r="DP369" s="214"/>
      <c r="DQ369" s="214"/>
      <c r="DR369" s="214"/>
      <c r="DS369" s="214"/>
      <c r="DT369" s="214"/>
      <c r="DU369" s="214"/>
      <c r="DV369" s="214"/>
      <c r="DW369" s="214"/>
      <c r="DX369" s="214"/>
      <c r="DY369" s="214"/>
      <c r="DZ369" s="214"/>
      <c r="EA369" s="214"/>
      <c r="EB369" s="214"/>
      <c r="EC369" s="214"/>
      <c r="ED369" s="214"/>
      <c r="EE369" s="214"/>
      <c r="EF369" s="214"/>
      <c r="EG369" s="214"/>
      <c r="EH369" s="214"/>
      <c r="EI369" s="214"/>
      <c r="EJ369" s="214"/>
      <c r="EK369" s="214"/>
      <c r="EL369" s="214"/>
      <c r="EM369" s="214"/>
      <c r="EN369" s="214"/>
      <c r="EO369" s="214"/>
      <c r="EP369" s="214"/>
      <c r="EQ369" s="214"/>
      <c r="ER369" s="214"/>
      <c r="ES369" s="214"/>
      <c r="ET369" s="214"/>
      <c r="EU369" s="214"/>
      <c r="EV369" s="214"/>
      <c r="EW369" s="214"/>
      <c r="EX369" s="214"/>
      <c r="EY369" s="214"/>
      <c r="EZ369" s="214"/>
      <c r="FA369" s="214"/>
      <c r="FB369" s="214"/>
      <c r="FC369" s="214"/>
      <c r="FD369" s="214"/>
      <c r="FE369" s="214"/>
      <c r="FF369" s="214"/>
      <c r="FG369" s="214"/>
      <c r="FH369" s="214"/>
      <c r="FI369" s="214"/>
      <c r="FJ369" s="214"/>
      <c r="FK369" s="214"/>
      <c r="FL369" s="214"/>
      <c r="FM369" s="214"/>
      <c r="FN369" s="214"/>
      <c r="FO369" s="214"/>
      <c r="FP369" s="214"/>
      <c r="FQ369" s="214"/>
      <c r="FR369" s="214"/>
      <c r="FS369" s="214"/>
      <c r="FT369" s="214"/>
      <c r="FU369" s="214"/>
      <c r="FV369" s="214"/>
      <c r="FW369" s="214"/>
      <c r="FX369" s="214"/>
    </row>
    <row r="370" spans="1:180" s="268" customFormat="1">
      <c r="A370" s="276"/>
      <c r="B370" s="276"/>
      <c r="C370" s="276"/>
      <c r="D370" s="276"/>
      <c r="E370" s="276"/>
      <c r="F370" s="276"/>
      <c r="G370" s="289"/>
      <c r="H370" s="288"/>
      <c r="I370" s="288"/>
      <c r="J370" s="276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4"/>
      <c r="BN370" s="214"/>
      <c r="BO370" s="214"/>
      <c r="BP370" s="214"/>
      <c r="BQ370" s="214"/>
      <c r="BR370" s="214"/>
      <c r="BS370" s="214"/>
      <c r="BT370" s="214"/>
      <c r="BU370" s="214"/>
      <c r="BV370" s="214"/>
      <c r="BW370" s="214"/>
      <c r="BX370" s="214"/>
      <c r="BY370" s="214"/>
      <c r="BZ370" s="214"/>
      <c r="CA370" s="214"/>
      <c r="CB370" s="214"/>
      <c r="CC370" s="214"/>
      <c r="CD370" s="214"/>
      <c r="CE370" s="214"/>
      <c r="CF370" s="214"/>
      <c r="CG370" s="214"/>
      <c r="CH370" s="214"/>
      <c r="CI370" s="214"/>
      <c r="CJ370" s="214"/>
      <c r="CK370" s="214"/>
      <c r="CL370" s="214"/>
      <c r="CM370" s="214"/>
      <c r="CN370" s="214"/>
      <c r="CO370" s="214"/>
      <c r="CP370" s="214"/>
      <c r="CQ370" s="214"/>
      <c r="CR370" s="214"/>
      <c r="CS370" s="214"/>
      <c r="CT370" s="214"/>
      <c r="CU370" s="214"/>
      <c r="CV370" s="214"/>
      <c r="CW370" s="214"/>
      <c r="CX370" s="214"/>
      <c r="CY370" s="214"/>
      <c r="CZ370" s="214"/>
      <c r="DA370" s="214"/>
      <c r="DB370" s="214"/>
      <c r="DC370" s="214"/>
      <c r="DD370" s="214"/>
      <c r="DE370" s="214"/>
      <c r="DF370" s="214"/>
      <c r="DG370" s="214"/>
      <c r="DH370" s="214"/>
      <c r="DI370" s="214"/>
      <c r="DJ370" s="214"/>
      <c r="DK370" s="214"/>
      <c r="DL370" s="214"/>
      <c r="DM370" s="214"/>
      <c r="DN370" s="214"/>
      <c r="DO370" s="214"/>
      <c r="DP370" s="214"/>
      <c r="DQ370" s="214"/>
      <c r="DR370" s="214"/>
      <c r="DS370" s="214"/>
      <c r="DT370" s="214"/>
      <c r="DU370" s="214"/>
      <c r="DV370" s="214"/>
      <c r="DW370" s="214"/>
      <c r="DX370" s="214"/>
      <c r="DY370" s="214"/>
      <c r="DZ370" s="214"/>
      <c r="EA370" s="214"/>
      <c r="EB370" s="214"/>
      <c r="EC370" s="214"/>
      <c r="ED370" s="214"/>
      <c r="EE370" s="214"/>
      <c r="EF370" s="214"/>
      <c r="EG370" s="214"/>
      <c r="EH370" s="214"/>
      <c r="EI370" s="214"/>
      <c r="EJ370" s="214"/>
      <c r="EK370" s="214"/>
      <c r="EL370" s="214"/>
      <c r="EM370" s="214"/>
      <c r="EN370" s="214"/>
      <c r="EO370" s="214"/>
      <c r="EP370" s="214"/>
      <c r="EQ370" s="214"/>
      <c r="ER370" s="214"/>
      <c r="ES370" s="214"/>
      <c r="ET370" s="214"/>
      <c r="EU370" s="214"/>
      <c r="EV370" s="214"/>
      <c r="EW370" s="214"/>
      <c r="EX370" s="214"/>
      <c r="EY370" s="214"/>
      <c r="EZ370" s="214"/>
      <c r="FA370" s="214"/>
      <c r="FB370" s="214"/>
      <c r="FC370" s="214"/>
      <c r="FD370" s="214"/>
      <c r="FE370" s="214"/>
      <c r="FF370" s="214"/>
      <c r="FG370" s="214"/>
      <c r="FH370" s="214"/>
      <c r="FI370" s="214"/>
      <c r="FJ370" s="214"/>
      <c r="FK370" s="214"/>
      <c r="FL370" s="214"/>
      <c r="FM370" s="214"/>
      <c r="FN370" s="214"/>
      <c r="FO370" s="214"/>
      <c r="FP370" s="214"/>
      <c r="FQ370" s="214"/>
      <c r="FR370" s="214"/>
      <c r="FS370" s="214"/>
      <c r="FT370" s="214"/>
      <c r="FU370" s="214"/>
      <c r="FV370" s="214"/>
      <c r="FW370" s="214"/>
      <c r="FX370" s="214"/>
    </row>
    <row r="371" spans="1:180" s="268" customFormat="1">
      <c r="A371" s="276"/>
      <c r="B371" s="276"/>
      <c r="C371" s="276"/>
      <c r="D371" s="276"/>
      <c r="E371" s="276"/>
      <c r="F371" s="276"/>
      <c r="G371" s="289"/>
      <c r="H371" s="288"/>
      <c r="I371" s="288"/>
      <c r="J371" s="276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4"/>
      <c r="BN371" s="214"/>
      <c r="BO371" s="214"/>
      <c r="BP371" s="214"/>
      <c r="BQ371" s="214"/>
      <c r="BR371" s="214"/>
      <c r="BS371" s="214"/>
      <c r="BT371" s="214"/>
      <c r="BU371" s="214"/>
      <c r="BV371" s="214"/>
      <c r="BW371" s="214"/>
      <c r="BX371" s="214"/>
      <c r="BY371" s="214"/>
      <c r="BZ371" s="214"/>
      <c r="CA371" s="214"/>
      <c r="CB371" s="214"/>
      <c r="CC371" s="214"/>
      <c r="CD371" s="214"/>
      <c r="CE371" s="214"/>
      <c r="CF371" s="214"/>
      <c r="CG371" s="214"/>
      <c r="CH371" s="214"/>
      <c r="CI371" s="214"/>
      <c r="CJ371" s="214"/>
      <c r="CK371" s="214"/>
      <c r="CL371" s="214"/>
      <c r="CM371" s="214"/>
      <c r="CN371" s="214"/>
      <c r="CO371" s="214"/>
      <c r="CP371" s="214"/>
      <c r="CQ371" s="214"/>
      <c r="CR371" s="214"/>
      <c r="CS371" s="214"/>
      <c r="CT371" s="214"/>
      <c r="CU371" s="214"/>
      <c r="CV371" s="214"/>
      <c r="CW371" s="214"/>
      <c r="CX371" s="214"/>
      <c r="CY371" s="214"/>
      <c r="CZ371" s="214"/>
      <c r="DA371" s="214"/>
      <c r="DB371" s="214"/>
      <c r="DC371" s="214"/>
      <c r="DD371" s="214"/>
      <c r="DE371" s="214"/>
      <c r="DF371" s="214"/>
      <c r="DG371" s="214"/>
      <c r="DH371" s="214"/>
      <c r="DI371" s="214"/>
      <c r="DJ371" s="214"/>
      <c r="DK371" s="214"/>
      <c r="DL371" s="214"/>
      <c r="DM371" s="214"/>
      <c r="DN371" s="214"/>
      <c r="DO371" s="214"/>
      <c r="DP371" s="214"/>
      <c r="DQ371" s="214"/>
      <c r="DR371" s="214"/>
      <c r="DS371" s="214"/>
      <c r="DT371" s="214"/>
      <c r="DU371" s="214"/>
      <c r="DV371" s="214"/>
      <c r="DW371" s="214"/>
      <c r="DX371" s="214"/>
      <c r="DY371" s="214"/>
      <c r="DZ371" s="214"/>
      <c r="EA371" s="214"/>
      <c r="EB371" s="214"/>
      <c r="EC371" s="214"/>
      <c r="ED371" s="214"/>
      <c r="EE371" s="214"/>
      <c r="EF371" s="214"/>
      <c r="EG371" s="214"/>
      <c r="EH371" s="214"/>
      <c r="EI371" s="214"/>
      <c r="EJ371" s="214"/>
      <c r="EK371" s="214"/>
      <c r="EL371" s="214"/>
      <c r="EM371" s="214"/>
      <c r="EN371" s="214"/>
      <c r="EO371" s="214"/>
      <c r="EP371" s="214"/>
      <c r="EQ371" s="214"/>
      <c r="ER371" s="214"/>
      <c r="ES371" s="214"/>
      <c r="ET371" s="214"/>
      <c r="EU371" s="214"/>
      <c r="EV371" s="214"/>
      <c r="EW371" s="214"/>
      <c r="EX371" s="214"/>
      <c r="EY371" s="214"/>
      <c r="EZ371" s="214"/>
      <c r="FA371" s="214"/>
      <c r="FB371" s="214"/>
      <c r="FC371" s="214"/>
      <c r="FD371" s="214"/>
      <c r="FE371" s="214"/>
      <c r="FF371" s="214"/>
      <c r="FG371" s="214"/>
      <c r="FH371" s="214"/>
      <c r="FI371" s="214"/>
      <c r="FJ371" s="214"/>
      <c r="FK371" s="214"/>
      <c r="FL371" s="214"/>
      <c r="FM371" s="214"/>
      <c r="FN371" s="214"/>
      <c r="FO371" s="214"/>
      <c r="FP371" s="214"/>
      <c r="FQ371" s="214"/>
      <c r="FR371" s="214"/>
      <c r="FS371" s="214"/>
      <c r="FT371" s="214"/>
      <c r="FU371" s="214"/>
      <c r="FV371" s="214"/>
      <c r="FW371" s="214"/>
      <c r="FX371" s="214"/>
    </row>
    <row r="372" spans="1:180" s="268" customFormat="1">
      <c r="A372" s="276"/>
      <c r="B372" s="276"/>
      <c r="C372" s="276"/>
      <c r="D372" s="276"/>
      <c r="E372" s="276"/>
      <c r="F372" s="276"/>
      <c r="G372" s="289"/>
      <c r="H372" s="288"/>
      <c r="I372" s="288"/>
      <c r="J372" s="276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4"/>
      <c r="BN372" s="214"/>
      <c r="BO372" s="214"/>
      <c r="BP372" s="214"/>
      <c r="BQ372" s="214"/>
      <c r="BR372" s="214"/>
      <c r="BS372" s="214"/>
      <c r="BT372" s="214"/>
      <c r="BU372" s="214"/>
      <c r="BV372" s="214"/>
      <c r="BW372" s="214"/>
      <c r="BX372" s="214"/>
      <c r="BY372" s="214"/>
      <c r="BZ372" s="214"/>
      <c r="CA372" s="214"/>
      <c r="CB372" s="214"/>
      <c r="CC372" s="214"/>
      <c r="CD372" s="214"/>
      <c r="CE372" s="214"/>
      <c r="CF372" s="214"/>
      <c r="CG372" s="214"/>
      <c r="CH372" s="214"/>
      <c r="CI372" s="214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4"/>
      <c r="CT372" s="214"/>
      <c r="CU372" s="214"/>
      <c r="CV372" s="214"/>
      <c r="CW372" s="214"/>
      <c r="CX372" s="214"/>
      <c r="CY372" s="214"/>
      <c r="CZ372" s="214"/>
      <c r="DA372" s="214"/>
      <c r="DB372" s="214"/>
      <c r="DC372" s="214"/>
      <c r="DD372" s="214"/>
      <c r="DE372" s="214"/>
      <c r="DF372" s="214"/>
      <c r="DG372" s="214"/>
      <c r="DH372" s="214"/>
      <c r="DI372" s="214"/>
      <c r="DJ372" s="214"/>
      <c r="DK372" s="214"/>
      <c r="DL372" s="214"/>
      <c r="DM372" s="214"/>
      <c r="DN372" s="214"/>
      <c r="DO372" s="214"/>
      <c r="DP372" s="214"/>
      <c r="DQ372" s="214"/>
      <c r="DR372" s="214"/>
      <c r="DS372" s="214"/>
      <c r="DT372" s="214"/>
      <c r="DU372" s="214"/>
      <c r="DV372" s="214"/>
      <c r="DW372" s="214"/>
      <c r="DX372" s="214"/>
      <c r="DY372" s="214"/>
      <c r="DZ372" s="214"/>
      <c r="EA372" s="214"/>
      <c r="EB372" s="214"/>
      <c r="EC372" s="214"/>
      <c r="ED372" s="214"/>
      <c r="EE372" s="214"/>
      <c r="EF372" s="214"/>
      <c r="EG372" s="214"/>
      <c r="EH372" s="214"/>
      <c r="EI372" s="214"/>
      <c r="EJ372" s="214"/>
      <c r="EK372" s="214"/>
      <c r="EL372" s="214"/>
      <c r="EM372" s="214"/>
      <c r="EN372" s="214"/>
      <c r="EO372" s="214"/>
      <c r="EP372" s="214"/>
      <c r="EQ372" s="214"/>
      <c r="ER372" s="214"/>
      <c r="ES372" s="214"/>
      <c r="ET372" s="214"/>
      <c r="EU372" s="214"/>
      <c r="EV372" s="214"/>
      <c r="EW372" s="214"/>
      <c r="EX372" s="214"/>
      <c r="EY372" s="214"/>
      <c r="EZ372" s="214"/>
      <c r="FA372" s="214"/>
      <c r="FB372" s="214"/>
      <c r="FC372" s="214"/>
      <c r="FD372" s="214"/>
      <c r="FE372" s="214"/>
      <c r="FF372" s="214"/>
      <c r="FG372" s="214"/>
      <c r="FH372" s="214"/>
      <c r="FI372" s="214"/>
      <c r="FJ372" s="214"/>
      <c r="FK372" s="214"/>
      <c r="FL372" s="214"/>
      <c r="FM372" s="214"/>
      <c r="FN372" s="214"/>
      <c r="FO372" s="214"/>
      <c r="FP372" s="214"/>
      <c r="FQ372" s="214"/>
      <c r="FR372" s="214"/>
      <c r="FS372" s="214"/>
      <c r="FT372" s="214"/>
      <c r="FU372" s="214"/>
      <c r="FV372" s="214"/>
      <c r="FW372" s="214"/>
      <c r="FX372" s="214"/>
    </row>
    <row r="373" spans="1:180" s="268" customFormat="1">
      <c r="A373" s="276"/>
      <c r="B373" s="276"/>
      <c r="C373" s="276"/>
      <c r="D373" s="276"/>
      <c r="E373" s="276"/>
      <c r="F373" s="276"/>
      <c r="G373" s="289"/>
      <c r="H373" s="288"/>
      <c r="I373" s="288"/>
      <c r="J373" s="276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4"/>
      <c r="BN373" s="214"/>
      <c r="BO373" s="214"/>
      <c r="BP373" s="214"/>
      <c r="BQ373" s="214"/>
      <c r="BR373" s="214"/>
      <c r="BS373" s="214"/>
      <c r="BT373" s="214"/>
      <c r="BU373" s="214"/>
      <c r="BV373" s="214"/>
      <c r="BW373" s="214"/>
      <c r="BX373" s="214"/>
      <c r="BY373" s="214"/>
      <c r="BZ373" s="214"/>
      <c r="CA373" s="214"/>
      <c r="CB373" s="214"/>
      <c r="CC373" s="214"/>
      <c r="CD373" s="214"/>
      <c r="CE373" s="214"/>
      <c r="CF373" s="214"/>
      <c r="CG373" s="214"/>
      <c r="CH373" s="214"/>
      <c r="CI373" s="214"/>
      <c r="CJ373" s="214"/>
      <c r="CK373" s="214"/>
      <c r="CL373" s="214"/>
      <c r="CM373" s="214"/>
      <c r="CN373" s="214"/>
      <c r="CO373" s="214"/>
      <c r="CP373" s="214"/>
      <c r="CQ373" s="214"/>
      <c r="CR373" s="214"/>
      <c r="CS373" s="214"/>
      <c r="CT373" s="214"/>
      <c r="CU373" s="214"/>
      <c r="CV373" s="214"/>
      <c r="CW373" s="214"/>
      <c r="CX373" s="214"/>
      <c r="CY373" s="214"/>
      <c r="CZ373" s="214"/>
      <c r="DA373" s="214"/>
      <c r="DB373" s="214"/>
      <c r="DC373" s="214"/>
      <c r="DD373" s="214"/>
      <c r="DE373" s="214"/>
      <c r="DF373" s="214"/>
      <c r="DG373" s="214"/>
      <c r="DH373" s="214"/>
      <c r="DI373" s="214"/>
      <c r="DJ373" s="214"/>
      <c r="DK373" s="214"/>
      <c r="DL373" s="214"/>
      <c r="DM373" s="214"/>
      <c r="DN373" s="214"/>
      <c r="DO373" s="214"/>
      <c r="DP373" s="214"/>
      <c r="DQ373" s="214"/>
      <c r="DR373" s="214"/>
      <c r="DS373" s="214"/>
      <c r="DT373" s="214"/>
      <c r="DU373" s="214"/>
      <c r="DV373" s="214"/>
      <c r="DW373" s="214"/>
      <c r="DX373" s="214"/>
      <c r="DY373" s="214"/>
      <c r="DZ373" s="214"/>
      <c r="EA373" s="214"/>
      <c r="EB373" s="214"/>
      <c r="EC373" s="214"/>
      <c r="ED373" s="214"/>
      <c r="EE373" s="214"/>
      <c r="EF373" s="214"/>
      <c r="EG373" s="214"/>
      <c r="EH373" s="214"/>
      <c r="EI373" s="214"/>
      <c r="EJ373" s="214"/>
      <c r="EK373" s="214"/>
      <c r="EL373" s="214"/>
      <c r="EM373" s="214"/>
      <c r="EN373" s="214"/>
      <c r="EO373" s="214"/>
      <c r="EP373" s="214"/>
      <c r="EQ373" s="214"/>
      <c r="ER373" s="214"/>
      <c r="ES373" s="214"/>
      <c r="ET373" s="214"/>
      <c r="EU373" s="214"/>
      <c r="EV373" s="214"/>
      <c r="EW373" s="214"/>
      <c r="EX373" s="214"/>
      <c r="EY373" s="214"/>
      <c r="EZ373" s="214"/>
      <c r="FA373" s="214"/>
      <c r="FB373" s="214"/>
      <c r="FC373" s="214"/>
      <c r="FD373" s="214"/>
      <c r="FE373" s="214"/>
      <c r="FF373" s="214"/>
      <c r="FG373" s="214"/>
      <c r="FH373" s="214"/>
      <c r="FI373" s="214"/>
      <c r="FJ373" s="214"/>
      <c r="FK373" s="214"/>
      <c r="FL373" s="214"/>
      <c r="FM373" s="214"/>
      <c r="FN373" s="214"/>
      <c r="FO373" s="214"/>
      <c r="FP373" s="214"/>
      <c r="FQ373" s="214"/>
      <c r="FR373" s="214"/>
      <c r="FS373" s="214"/>
      <c r="FT373" s="214"/>
      <c r="FU373" s="214"/>
      <c r="FV373" s="214"/>
      <c r="FW373" s="214"/>
      <c r="FX373" s="214"/>
    </row>
    <row r="374" spans="1:180" s="268" customFormat="1">
      <c r="A374" s="276"/>
      <c r="B374" s="276"/>
      <c r="C374" s="276"/>
      <c r="D374" s="276"/>
      <c r="E374" s="276"/>
      <c r="F374" s="276"/>
      <c r="G374" s="289"/>
      <c r="H374" s="288"/>
      <c r="I374" s="288"/>
      <c r="J374" s="276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4"/>
      <c r="BN374" s="214"/>
      <c r="BO374" s="214"/>
      <c r="BP374" s="214"/>
      <c r="BQ374" s="214"/>
      <c r="BR374" s="214"/>
      <c r="BS374" s="214"/>
      <c r="BT374" s="214"/>
      <c r="BU374" s="214"/>
      <c r="BV374" s="214"/>
      <c r="BW374" s="214"/>
      <c r="BX374" s="214"/>
      <c r="BY374" s="214"/>
      <c r="BZ374" s="214"/>
      <c r="CA374" s="214"/>
      <c r="CB374" s="214"/>
      <c r="CC374" s="214"/>
      <c r="CD374" s="214"/>
      <c r="CE374" s="214"/>
      <c r="CF374" s="214"/>
      <c r="CG374" s="214"/>
      <c r="CH374" s="214"/>
      <c r="CI374" s="214"/>
      <c r="CJ374" s="214"/>
      <c r="CK374" s="214"/>
      <c r="CL374" s="214"/>
      <c r="CM374" s="214"/>
      <c r="CN374" s="214"/>
      <c r="CO374" s="214"/>
      <c r="CP374" s="214"/>
      <c r="CQ374" s="214"/>
      <c r="CR374" s="214"/>
      <c r="CS374" s="214"/>
      <c r="CT374" s="214"/>
      <c r="CU374" s="214"/>
      <c r="CV374" s="214"/>
      <c r="CW374" s="214"/>
      <c r="CX374" s="214"/>
      <c r="CY374" s="214"/>
      <c r="CZ374" s="214"/>
      <c r="DA374" s="214"/>
      <c r="DB374" s="214"/>
      <c r="DC374" s="214"/>
      <c r="DD374" s="214"/>
      <c r="DE374" s="214"/>
      <c r="DF374" s="214"/>
      <c r="DG374" s="214"/>
      <c r="DH374" s="214"/>
      <c r="DI374" s="214"/>
      <c r="DJ374" s="214"/>
      <c r="DK374" s="214"/>
      <c r="DL374" s="214"/>
      <c r="DM374" s="214"/>
      <c r="DN374" s="214"/>
      <c r="DO374" s="214"/>
      <c r="DP374" s="214"/>
      <c r="DQ374" s="214"/>
      <c r="DR374" s="214"/>
      <c r="DS374" s="214"/>
      <c r="DT374" s="214"/>
      <c r="DU374" s="214"/>
      <c r="DV374" s="214"/>
      <c r="DW374" s="214"/>
      <c r="DX374" s="214"/>
      <c r="DY374" s="214"/>
      <c r="DZ374" s="214"/>
      <c r="EA374" s="214"/>
      <c r="EB374" s="214"/>
      <c r="EC374" s="214"/>
      <c r="ED374" s="214"/>
      <c r="EE374" s="214"/>
      <c r="EF374" s="214"/>
      <c r="EG374" s="214"/>
      <c r="EH374" s="214"/>
      <c r="EI374" s="214"/>
      <c r="EJ374" s="214"/>
      <c r="EK374" s="214"/>
      <c r="EL374" s="214"/>
      <c r="EM374" s="214"/>
      <c r="EN374" s="214"/>
      <c r="EO374" s="214"/>
      <c r="EP374" s="214"/>
      <c r="EQ374" s="214"/>
      <c r="ER374" s="214"/>
      <c r="ES374" s="214"/>
      <c r="ET374" s="214"/>
      <c r="EU374" s="214"/>
      <c r="EV374" s="214"/>
      <c r="EW374" s="214"/>
      <c r="EX374" s="214"/>
      <c r="EY374" s="214"/>
      <c r="EZ374" s="214"/>
      <c r="FA374" s="214"/>
      <c r="FB374" s="214"/>
      <c r="FC374" s="214"/>
      <c r="FD374" s="214"/>
      <c r="FE374" s="214"/>
      <c r="FF374" s="214"/>
      <c r="FG374" s="214"/>
      <c r="FH374" s="214"/>
      <c r="FI374" s="214"/>
      <c r="FJ374" s="214"/>
      <c r="FK374" s="214"/>
      <c r="FL374" s="214"/>
      <c r="FM374" s="214"/>
      <c r="FN374" s="214"/>
      <c r="FO374" s="214"/>
      <c r="FP374" s="214"/>
      <c r="FQ374" s="214"/>
      <c r="FR374" s="214"/>
      <c r="FS374" s="214"/>
      <c r="FT374" s="214"/>
      <c r="FU374" s="214"/>
      <c r="FV374" s="214"/>
      <c r="FW374" s="214"/>
      <c r="FX374" s="214"/>
    </row>
    <row r="375" spans="1:180" s="268" customFormat="1">
      <c r="A375" s="276"/>
      <c r="B375" s="276"/>
      <c r="C375" s="276"/>
      <c r="D375" s="276"/>
      <c r="E375" s="276"/>
      <c r="F375" s="276"/>
      <c r="G375" s="289"/>
      <c r="H375" s="288"/>
      <c r="I375" s="288"/>
      <c r="J375" s="276"/>
      <c r="K375" s="214"/>
      <c r="L375" s="214"/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  <c r="AA375" s="214"/>
      <c r="AB375" s="214"/>
      <c r="AC375" s="214"/>
      <c r="AD375" s="214"/>
      <c r="AE375" s="214"/>
      <c r="AF375" s="214"/>
      <c r="AG375" s="214"/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  <c r="BI375" s="214"/>
      <c r="BJ375" s="214"/>
      <c r="BK375" s="214"/>
      <c r="BL375" s="214"/>
      <c r="BM375" s="214"/>
      <c r="BN375" s="214"/>
      <c r="BO375" s="214"/>
      <c r="BP375" s="214"/>
      <c r="BQ375" s="214"/>
      <c r="BR375" s="214"/>
      <c r="BS375" s="214"/>
      <c r="BT375" s="214"/>
      <c r="BU375" s="214"/>
      <c r="BV375" s="214"/>
      <c r="BW375" s="214"/>
      <c r="BX375" s="214"/>
      <c r="BY375" s="214"/>
      <c r="BZ375" s="214"/>
      <c r="CA375" s="214"/>
      <c r="CB375" s="214"/>
      <c r="CC375" s="214"/>
      <c r="CD375" s="214"/>
      <c r="CE375" s="214"/>
      <c r="CF375" s="214"/>
      <c r="CG375" s="214"/>
      <c r="CH375" s="214"/>
      <c r="CI375" s="214"/>
      <c r="CJ375" s="214"/>
      <c r="CK375" s="214"/>
      <c r="CL375" s="214"/>
      <c r="CM375" s="214"/>
      <c r="CN375" s="214"/>
      <c r="CO375" s="214"/>
      <c r="CP375" s="214"/>
      <c r="CQ375" s="214"/>
      <c r="CR375" s="214"/>
      <c r="CS375" s="214"/>
      <c r="CT375" s="214"/>
      <c r="CU375" s="214"/>
      <c r="CV375" s="214"/>
      <c r="CW375" s="214"/>
      <c r="CX375" s="214"/>
      <c r="CY375" s="214"/>
      <c r="CZ375" s="214"/>
      <c r="DA375" s="214"/>
      <c r="DB375" s="214"/>
      <c r="DC375" s="214"/>
      <c r="DD375" s="214"/>
      <c r="DE375" s="214"/>
      <c r="DF375" s="214"/>
      <c r="DG375" s="214"/>
      <c r="DH375" s="214"/>
      <c r="DI375" s="214"/>
      <c r="DJ375" s="214"/>
      <c r="DK375" s="214"/>
      <c r="DL375" s="214"/>
      <c r="DM375" s="214"/>
      <c r="DN375" s="214"/>
      <c r="DO375" s="214"/>
      <c r="DP375" s="214"/>
      <c r="DQ375" s="214"/>
      <c r="DR375" s="214"/>
      <c r="DS375" s="214"/>
      <c r="DT375" s="214"/>
      <c r="DU375" s="214"/>
      <c r="DV375" s="214"/>
      <c r="DW375" s="214"/>
      <c r="DX375" s="214"/>
      <c r="DY375" s="214"/>
      <c r="DZ375" s="214"/>
      <c r="EA375" s="214"/>
      <c r="EB375" s="214"/>
      <c r="EC375" s="214"/>
      <c r="ED375" s="214"/>
      <c r="EE375" s="214"/>
      <c r="EF375" s="214"/>
      <c r="EG375" s="214"/>
      <c r="EH375" s="214"/>
      <c r="EI375" s="214"/>
      <c r="EJ375" s="214"/>
      <c r="EK375" s="214"/>
      <c r="EL375" s="214"/>
      <c r="EM375" s="214"/>
      <c r="EN375" s="214"/>
      <c r="EO375" s="214"/>
      <c r="EP375" s="214"/>
      <c r="EQ375" s="214"/>
      <c r="ER375" s="214"/>
      <c r="ES375" s="214"/>
      <c r="ET375" s="214"/>
      <c r="EU375" s="214"/>
      <c r="EV375" s="214"/>
      <c r="EW375" s="214"/>
      <c r="EX375" s="214"/>
      <c r="EY375" s="214"/>
      <c r="EZ375" s="214"/>
      <c r="FA375" s="214"/>
      <c r="FB375" s="214"/>
      <c r="FC375" s="214"/>
      <c r="FD375" s="214"/>
      <c r="FE375" s="214"/>
      <c r="FF375" s="214"/>
      <c r="FG375" s="214"/>
      <c r="FH375" s="214"/>
      <c r="FI375" s="214"/>
      <c r="FJ375" s="214"/>
      <c r="FK375" s="214"/>
      <c r="FL375" s="214"/>
      <c r="FM375" s="214"/>
      <c r="FN375" s="214"/>
      <c r="FO375" s="214"/>
      <c r="FP375" s="214"/>
      <c r="FQ375" s="214"/>
      <c r="FR375" s="214"/>
      <c r="FS375" s="214"/>
      <c r="FT375" s="214"/>
      <c r="FU375" s="214"/>
      <c r="FV375" s="214"/>
      <c r="FW375" s="214"/>
      <c r="FX375" s="214"/>
    </row>
    <row r="376" spans="1:180" s="268" customFormat="1">
      <c r="A376" s="276"/>
      <c r="B376" s="276"/>
      <c r="C376" s="276"/>
      <c r="D376" s="276"/>
      <c r="E376" s="276"/>
      <c r="F376" s="276"/>
      <c r="G376" s="289"/>
      <c r="H376" s="288"/>
      <c r="I376" s="288"/>
      <c r="J376" s="276"/>
      <c r="K376" s="214"/>
      <c r="L376" s="214"/>
      <c r="M376" s="214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14"/>
      <c r="Y376" s="214"/>
      <c r="Z376" s="214"/>
      <c r="AA376" s="214"/>
      <c r="AB376" s="214"/>
      <c r="AC376" s="214"/>
      <c r="AD376" s="214"/>
      <c r="AE376" s="214"/>
      <c r="AF376" s="214"/>
      <c r="AG376" s="214"/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  <c r="BI376" s="214"/>
      <c r="BJ376" s="214"/>
      <c r="BK376" s="214"/>
      <c r="BL376" s="214"/>
      <c r="BM376" s="214"/>
      <c r="BN376" s="214"/>
      <c r="BO376" s="214"/>
      <c r="BP376" s="214"/>
      <c r="BQ376" s="214"/>
      <c r="BR376" s="214"/>
      <c r="BS376" s="214"/>
      <c r="BT376" s="214"/>
      <c r="BU376" s="214"/>
      <c r="BV376" s="214"/>
      <c r="BW376" s="214"/>
      <c r="BX376" s="214"/>
      <c r="BY376" s="214"/>
      <c r="BZ376" s="214"/>
      <c r="CA376" s="214"/>
      <c r="CB376" s="214"/>
      <c r="CC376" s="214"/>
      <c r="CD376" s="214"/>
      <c r="CE376" s="214"/>
      <c r="CF376" s="214"/>
      <c r="CG376" s="214"/>
      <c r="CH376" s="214"/>
      <c r="CI376" s="214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4"/>
      <c r="CT376" s="214"/>
      <c r="CU376" s="214"/>
      <c r="CV376" s="214"/>
      <c r="CW376" s="214"/>
      <c r="CX376" s="214"/>
      <c r="CY376" s="214"/>
      <c r="CZ376" s="214"/>
      <c r="DA376" s="214"/>
      <c r="DB376" s="214"/>
      <c r="DC376" s="214"/>
      <c r="DD376" s="214"/>
      <c r="DE376" s="214"/>
      <c r="DF376" s="214"/>
      <c r="DG376" s="214"/>
      <c r="DH376" s="214"/>
      <c r="DI376" s="214"/>
      <c r="DJ376" s="214"/>
      <c r="DK376" s="214"/>
      <c r="DL376" s="214"/>
      <c r="DM376" s="214"/>
      <c r="DN376" s="214"/>
      <c r="DO376" s="214"/>
      <c r="DP376" s="214"/>
      <c r="DQ376" s="214"/>
      <c r="DR376" s="214"/>
      <c r="DS376" s="214"/>
      <c r="DT376" s="214"/>
      <c r="DU376" s="214"/>
      <c r="DV376" s="214"/>
      <c r="DW376" s="214"/>
      <c r="DX376" s="214"/>
      <c r="DY376" s="214"/>
      <c r="DZ376" s="214"/>
      <c r="EA376" s="214"/>
      <c r="EB376" s="214"/>
      <c r="EC376" s="214"/>
      <c r="ED376" s="214"/>
      <c r="EE376" s="214"/>
      <c r="EF376" s="214"/>
      <c r="EG376" s="214"/>
      <c r="EH376" s="214"/>
      <c r="EI376" s="214"/>
      <c r="EJ376" s="214"/>
      <c r="EK376" s="214"/>
      <c r="EL376" s="214"/>
      <c r="EM376" s="214"/>
      <c r="EN376" s="214"/>
      <c r="EO376" s="214"/>
      <c r="EP376" s="214"/>
      <c r="EQ376" s="214"/>
      <c r="ER376" s="214"/>
      <c r="ES376" s="214"/>
      <c r="ET376" s="214"/>
      <c r="EU376" s="214"/>
      <c r="EV376" s="214"/>
      <c r="EW376" s="214"/>
      <c r="EX376" s="214"/>
      <c r="EY376" s="214"/>
      <c r="EZ376" s="214"/>
      <c r="FA376" s="214"/>
      <c r="FB376" s="214"/>
      <c r="FC376" s="214"/>
      <c r="FD376" s="214"/>
      <c r="FE376" s="214"/>
      <c r="FF376" s="214"/>
      <c r="FG376" s="214"/>
      <c r="FH376" s="214"/>
      <c r="FI376" s="214"/>
      <c r="FJ376" s="214"/>
      <c r="FK376" s="214"/>
      <c r="FL376" s="214"/>
      <c r="FM376" s="214"/>
      <c r="FN376" s="214"/>
      <c r="FO376" s="214"/>
      <c r="FP376" s="214"/>
      <c r="FQ376" s="214"/>
      <c r="FR376" s="214"/>
      <c r="FS376" s="214"/>
      <c r="FT376" s="214"/>
      <c r="FU376" s="214"/>
      <c r="FV376" s="214"/>
      <c r="FW376" s="214"/>
      <c r="FX376" s="214"/>
    </row>
    <row r="377" spans="1:180" s="268" customFormat="1">
      <c r="A377" s="276"/>
      <c r="B377" s="276"/>
      <c r="C377" s="276"/>
      <c r="D377" s="276"/>
      <c r="E377" s="276"/>
      <c r="F377" s="276"/>
      <c r="G377" s="289"/>
      <c r="H377" s="288"/>
      <c r="I377" s="288"/>
      <c r="J377" s="276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  <c r="AA377" s="214"/>
      <c r="AB377" s="214"/>
      <c r="AC377" s="214"/>
      <c r="AD377" s="214"/>
      <c r="AE377" s="214"/>
      <c r="AF377" s="214"/>
      <c r="AG377" s="214"/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  <c r="BI377" s="214"/>
      <c r="BJ377" s="214"/>
      <c r="BK377" s="214"/>
      <c r="BL377" s="214"/>
      <c r="BM377" s="214"/>
      <c r="BN377" s="214"/>
      <c r="BO377" s="214"/>
      <c r="BP377" s="214"/>
      <c r="BQ377" s="214"/>
      <c r="BR377" s="214"/>
      <c r="BS377" s="214"/>
      <c r="BT377" s="214"/>
      <c r="BU377" s="214"/>
      <c r="BV377" s="214"/>
      <c r="BW377" s="214"/>
      <c r="BX377" s="214"/>
      <c r="BY377" s="214"/>
      <c r="BZ377" s="214"/>
      <c r="CA377" s="214"/>
      <c r="CB377" s="214"/>
      <c r="CC377" s="214"/>
      <c r="CD377" s="214"/>
      <c r="CE377" s="214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4"/>
      <c r="CS377" s="214"/>
      <c r="CT377" s="214"/>
      <c r="CU377" s="214"/>
      <c r="CV377" s="214"/>
      <c r="CW377" s="214"/>
      <c r="CX377" s="214"/>
      <c r="CY377" s="214"/>
      <c r="CZ377" s="214"/>
      <c r="DA377" s="214"/>
      <c r="DB377" s="214"/>
      <c r="DC377" s="214"/>
      <c r="DD377" s="214"/>
      <c r="DE377" s="214"/>
      <c r="DF377" s="214"/>
      <c r="DG377" s="214"/>
      <c r="DH377" s="214"/>
      <c r="DI377" s="214"/>
      <c r="DJ377" s="214"/>
      <c r="DK377" s="214"/>
      <c r="DL377" s="214"/>
      <c r="DM377" s="214"/>
      <c r="DN377" s="214"/>
      <c r="DO377" s="214"/>
      <c r="DP377" s="214"/>
      <c r="DQ377" s="214"/>
      <c r="DR377" s="214"/>
      <c r="DS377" s="214"/>
      <c r="DT377" s="214"/>
      <c r="DU377" s="214"/>
      <c r="DV377" s="214"/>
      <c r="DW377" s="214"/>
      <c r="DX377" s="214"/>
      <c r="DY377" s="214"/>
      <c r="DZ377" s="214"/>
      <c r="EA377" s="214"/>
      <c r="EB377" s="214"/>
      <c r="EC377" s="214"/>
      <c r="ED377" s="214"/>
      <c r="EE377" s="214"/>
      <c r="EF377" s="214"/>
      <c r="EG377" s="214"/>
      <c r="EH377" s="214"/>
      <c r="EI377" s="214"/>
      <c r="EJ377" s="214"/>
      <c r="EK377" s="214"/>
      <c r="EL377" s="214"/>
      <c r="EM377" s="214"/>
      <c r="EN377" s="214"/>
      <c r="EO377" s="214"/>
      <c r="EP377" s="214"/>
      <c r="EQ377" s="214"/>
      <c r="ER377" s="214"/>
      <c r="ES377" s="214"/>
      <c r="ET377" s="214"/>
      <c r="EU377" s="214"/>
      <c r="EV377" s="214"/>
      <c r="EW377" s="214"/>
      <c r="EX377" s="214"/>
      <c r="EY377" s="214"/>
      <c r="EZ377" s="214"/>
      <c r="FA377" s="214"/>
      <c r="FB377" s="214"/>
      <c r="FC377" s="214"/>
      <c r="FD377" s="214"/>
      <c r="FE377" s="214"/>
      <c r="FF377" s="214"/>
      <c r="FG377" s="214"/>
      <c r="FH377" s="214"/>
      <c r="FI377" s="214"/>
      <c r="FJ377" s="214"/>
      <c r="FK377" s="214"/>
      <c r="FL377" s="214"/>
      <c r="FM377" s="214"/>
      <c r="FN377" s="214"/>
      <c r="FO377" s="214"/>
      <c r="FP377" s="214"/>
      <c r="FQ377" s="214"/>
      <c r="FR377" s="214"/>
      <c r="FS377" s="214"/>
      <c r="FT377" s="214"/>
      <c r="FU377" s="214"/>
      <c r="FV377" s="214"/>
      <c r="FW377" s="214"/>
      <c r="FX377" s="214"/>
    </row>
    <row r="378" spans="1:180" s="268" customFormat="1">
      <c r="A378" s="276"/>
      <c r="B378" s="276"/>
      <c r="C378" s="276"/>
      <c r="D378" s="276"/>
      <c r="E378" s="276"/>
      <c r="F378" s="276"/>
      <c r="G378" s="289"/>
      <c r="H378" s="288"/>
      <c r="I378" s="288"/>
      <c r="J378" s="276"/>
      <c r="K378" s="214"/>
      <c r="L378" s="214"/>
      <c r="M378" s="214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  <c r="AA378" s="214"/>
      <c r="AB378" s="214"/>
      <c r="AC378" s="214"/>
      <c r="AD378" s="214"/>
      <c r="AE378" s="214"/>
      <c r="AF378" s="214"/>
      <c r="AG378" s="214"/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  <c r="BI378" s="214"/>
      <c r="BJ378" s="214"/>
      <c r="BK378" s="214"/>
      <c r="BL378" s="214"/>
      <c r="BM378" s="214"/>
      <c r="BN378" s="214"/>
      <c r="BO378" s="214"/>
      <c r="BP378" s="214"/>
      <c r="BQ378" s="214"/>
      <c r="BR378" s="214"/>
      <c r="BS378" s="214"/>
      <c r="BT378" s="214"/>
      <c r="BU378" s="214"/>
      <c r="BV378" s="214"/>
      <c r="BW378" s="214"/>
      <c r="BX378" s="214"/>
      <c r="BY378" s="214"/>
      <c r="BZ378" s="214"/>
      <c r="CA378" s="214"/>
      <c r="CB378" s="214"/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4"/>
      <c r="CM378" s="214"/>
      <c r="CN378" s="214"/>
      <c r="CO378" s="214"/>
      <c r="CP378" s="214"/>
      <c r="CQ378" s="214"/>
      <c r="CR378" s="214"/>
      <c r="CS378" s="214"/>
      <c r="CT378" s="214"/>
      <c r="CU378" s="214"/>
      <c r="CV378" s="214"/>
      <c r="CW378" s="214"/>
      <c r="CX378" s="214"/>
      <c r="CY378" s="214"/>
      <c r="CZ378" s="214"/>
      <c r="DA378" s="214"/>
      <c r="DB378" s="214"/>
      <c r="DC378" s="214"/>
      <c r="DD378" s="214"/>
      <c r="DE378" s="214"/>
      <c r="DF378" s="214"/>
      <c r="DG378" s="214"/>
      <c r="DH378" s="214"/>
      <c r="DI378" s="214"/>
      <c r="DJ378" s="214"/>
      <c r="DK378" s="214"/>
      <c r="DL378" s="214"/>
      <c r="DM378" s="214"/>
      <c r="DN378" s="214"/>
      <c r="DO378" s="214"/>
      <c r="DP378" s="214"/>
      <c r="DQ378" s="214"/>
      <c r="DR378" s="214"/>
      <c r="DS378" s="214"/>
      <c r="DT378" s="214"/>
      <c r="DU378" s="214"/>
      <c r="DV378" s="214"/>
      <c r="DW378" s="214"/>
      <c r="DX378" s="214"/>
      <c r="DY378" s="214"/>
      <c r="DZ378" s="214"/>
      <c r="EA378" s="214"/>
      <c r="EB378" s="214"/>
      <c r="EC378" s="214"/>
      <c r="ED378" s="214"/>
      <c r="EE378" s="214"/>
      <c r="EF378" s="214"/>
      <c r="EG378" s="214"/>
      <c r="EH378" s="214"/>
      <c r="EI378" s="214"/>
      <c r="EJ378" s="214"/>
      <c r="EK378" s="214"/>
      <c r="EL378" s="214"/>
      <c r="EM378" s="214"/>
      <c r="EN378" s="214"/>
      <c r="EO378" s="214"/>
      <c r="EP378" s="214"/>
      <c r="EQ378" s="214"/>
      <c r="ER378" s="214"/>
      <c r="ES378" s="214"/>
      <c r="ET378" s="214"/>
      <c r="EU378" s="214"/>
      <c r="EV378" s="214"/>
      <c r="EW378" s="214"/>
      <c r="EX378" s="214"/>
      <c r="EY378" s="214"/>
      <c r="EZ378" s="214"/>
      <c r="FA378" s="214"/>
      <c r="FB378" s="214"/>
      <c r="FC378" s="214"/>
      <c r="FD378" s="214"/>
      <c r="FE378" s="214"/>
      <c r="FF378" s="214"/>
      <c r="FG378" s="214"/>
      <c r="FH378" s="214"/>
      <c r="FI378" s="214"/>
      <c r="FJ378" s="214"/>
      <c r="FK378" s="214"/>
      <c r="FL378" s="214"/>
      <c r="FM378" s="214"/>
      <c r="FN378" s="214"/>
      <c r="FO378" s="214"/>
      <c r="FP378" s="214"/>
      <c r="FQ378" s="214"/>
      <c r="FR378" s="214"/>
      <c r="FS378" s="214"/>
      <c r="FT378" s="214"/>
      <c r="FU378" s="214"/>
      <c r="FV378" s="214"/>
      <c r="FW378" s="214"/>
      <c r="FX378" s="214"/>
    </row>
    <row r="379" spans="1:180" s="268" customFormat="1">
      <c r="A379" s="276"/>
      <c r="B379" s="276"/>
      <c r="C379" s="276"/>
      <c r="D379" s="276"/>
      <c r="E379" s="276"/>
      <c r="F379" s="276"/>
      <c r="G379" s="289"/>
      <c r="H379" s="288"/>
      <c r="I379" s="288"/>
      <c r="J379" s="276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  <c r="AA379" s="214"/>
      <c r="AB379" s="214"/>
      <c r="AC379" s="214"/>
      <c r="AD379" s="214"/>
      <c r="AE379" s="214"/>
      <c r="AF379" s="214"/>
      <c r="AG379" s="214"/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214"/>
      <c r="BN379" s="214"/>
      <c r="BO379" s="214"/>
      <c r="BP379" s="214"/>
      <c r="BQ379" s="214"/>
      <c r="BR379" s="214"/>
      <c r="BS379" s="214"/>
      <c r="BT379" s="214"/>
      <c r="BU379" s="214"/>
      <c r="BV379" s="214"/>
      <c r="BW379" s="214"/>
      <c r="BX379" s="214"/>
      <c r="BY379" s="214"/>
      <c r="BZ379" s="214"/>
      <c r="CA379" s="214"/>
      <c r="CB379" s="214"/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4"/>
      <c r="CT379" s="214"/>
      <c r="CU379" s="214"/>
      <c r="CV379" s="214"/>
      <c r="CW379" s="214"/>
      <c r="CX379" s="214"/>
      <c r="CY379" s="214"/>
      <c r="CZ379" s="214"/>
      <c r="DA379" s="214"/>
      <c r="DB379" s="214"/>
      <c r="DC379" s="214"/>
      <c r="DD379" s="214"/>
      <c r="DE379" s="214"/>
      <c r="DF379" s="214"/>
      <c r="DG379" s="214"/>
      <c r="DH379" s="214"/>
      <c r="DI379" s="214"/>
      <c r="DJ379" s="214"/>
      <c r="DK379" s="214"/>
      <c r="DL379" s="214"/>
      <c r="DM379" s="214"/>
      <c r="DN379" s="214"/>
      <c r="DO379" s="214"/>
      <c r="DP379" s="214"/>
      <c r="DQ379" s="214"/>
      <c r="DR379" s="214"/>
      <c r="DS379" s="214"/>
      <c r="DT379" s="214"/>
      <c r="DU379" s="214"/>
      <c r="DV379" s="214"/>
      <c r="DW379" s="214"/>
      <c r="DX379" s="214"/>
      <c r="DY379" s="214"/>
      <c r="DZ379" s="214"/>
      <c r="EA379" s="214"/>
      <c r="EB379" s="214"/>
      <c r="EC379" s="214"/>
      <c r="ED379" s="214"/>
      <c r="EE379" s="214"/>
      <c r="EF379" s="214"/>
      <c r="EG379" s="214"/>
      <c r="EH379" s="214"/>
      <c r="EI379" s="214"/>
      <c r="EJ379" s="214"/>
      <c r="EK379" s="214"/>
      <c r="EL379" s="214"/>
      <c r="EM379" s="214"/>
      <c r="EN379" s="214"/>
      <c r="EO379" s="214"/>
      <c r="EP379" s="214"/>
      <c r="EQ379" s="214"/>
      <c r="ER379" s="214"/>
      <c r="ES379" s="214"/>
      <c r="ET379" s="214"/>
      <c r="EU379" s="214"/>
      <c r="EV379" s="214"/>
      <c r="EW379" s="214"/>
      <c r="EX379" s="214"/>
      <c r="EY379" s="214"/>
      <c r="EZ379" s="214"/>
      <c r="FA379" s="214"/>
      <c r="FB379" s="214"/>
      <c r="FC379" s="214"/>
      <c r="FD379" s="214"/>
      <c r="FE379" s="214"/>
      <c r="FF379" s="214"/>
      <c r="FG379" s="214"/>
      <c r="FH379" s="214"/>
      <c r="FI379" s="214"/>
      <c r="FJ379" s="214"/>
      <c r="FK379" s="214"/>
      <c r="FL379" s="214"/>
      <c r="FM379" s="214"/>
      <c r="FN379" s="214"/>
      <c r="FO379" s="214"/>
      <c r="FP379" s="214"/>
      <c r="FQ379" s="214"/>
      <c r="FR379" s="214"/>
      <c r="FS379" s="214"/>
      <c r="FT379" s="214"/>
      <c r="FU379" s="214"/>
      <c r="FV379" s="214"/>
      <c r="FW379" s="214"/>
      <c r="FX379" s="214"/>
    </row>
    <row r="380" spans="1:180" s="268" customFormat="1">
      <c r="A380" s="276"/>
      <c r="B380" s="276"/>
      <c r="C380" s="276"/>
      <c r="D380" s="276"/>
      <c r="E380" s="276"/>
      <c r="F380" s="276"/>
      <c r="G380" s="289"/>
      <c r="H380" s="288"/>
      <c r="I380" s="288"/>
      <c r="J380" s="276"/>
      <c r="K380" s="214"/>
      <c r="L380" s="214"/>
      <c r="M380" s="214"/>
      <c r="N380" s="214"/>
      <c r="O380" s="214"/>
      <c r="P380" s="214"/>
      <c r="Q380" s="214"/>
      <c r="R380" s="214"/>
      <c r="S380" s="214"/>
      <c r="T380" s="214"/>
      <c r="U380" s="214"/>
      <c r="V380" s="214"/>
      <c r="W380" s="214"/>
      <c r="X380" s="214"/>
      <c r="Y380" s="214"/>
      <c r="Z380" s="214"/>
      <c r="AA380" s="214"/>
      <c r="AB380" s="214"/>
      <c r="AC380" s="214"/>
      <c r="AD380" s="214"/>
      <c r="AE380" s="214"/>
      <c r="AF380" s="214"/>
      <c r="AG380" s="214"/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  <c r="BM380" s="214"/>
      <c r="BN380" s="214"/>
      <c r="BO380" s="214"/>
      <c r="BP380" s="214"/>
      <c r="BQ380" s="214"/>
      <c r="BR380" s="214"/>
      <c r="BS380" s="214"/>
      <c r="BT380" s="214"/>
      <c r="BU380" s="214"/>
      <c r="BV380" s="214"/>
      <c r="BW380" s="214"/>
      <c r="BX380" s="214"/>
      <c r="BY380" s="214"/>
      <c r="BZ380" s="214"/>
      <c r="CA380" s="214"/>
      <c r="CB380" s="214"/>
      <c r="CC380" s="214"/>
      <c r="CD380" s="214"/>
      <c r="CE380" s="214"/>
      <c r="CF380" s="214"/>
      <c r="CG380" s="214"/>
      <c r="CH380" s="214"/>
      <c r="CI380" s="214"/>
      <c r="CJ380" s="214"/>
      <c r="CK380" s="214"/>
      <c r="CL380" s="214"/>
      <c r="CM380" s="214"/>
      <c r="CN380" s="214"/>
      <c r="CO380" s="214"/>
      <c r="CP380" s="214"/>
      <c r="CQ380" s="214"/>
      <c r="CR380" s="214"/>
      <c r="CS380" s="214"/>
      <c r="CT380" s="214"/>
      <c r="CU380" s="214"/>
      <c r="CV380" s="214"/>
      <c r="CW380" s="214"/>
      <c r="CX380" s="214"/>
      <c r="CY380" s="214"/>
      <c r="CZ380" s="214"/>
      <c r="DA380" s="214"/>
      <c r="DB380" s="214"/>
      <c r="DC380" s="214"/>
      <c r="DD380" s="214"/>
      <c r="DE380" s="214"/>
      <c r="DF380" s="214"/>
      <c r="DG380" s="214"/>
      <c r="DH380" s="214"/>
      <c r="DI380" s="214"/>
      <c r="DJ380" s="214"/>
      <c r="DK380" s="214"/>
      <c r="DL380" s="214"/>
      <c r="DM380" s="214"/>
      <c r="DN380" s="214"/>
      <c r="DO380" s="214"/>
      <c r="DP380" s="214"/>
      <c r="DQ380" s="214"/>
      <c r="DR380" s="214"/>
      <c r="DS380" s="214"/>
      <c r="DT380" s="214"/>
      <c r="DU380" s="214"/>
      <c r="DV380" s="214"/>
      <c r="DW380" s="214"/>
      <c r="DX380" s="214"/>
      <c r="DY380" s="214"/>
      <c r="DZ380" s="214"/>
      <c r="EA380" s="214"/>
      <c r="EB380" s="214"/>
      <c r="EC380" s="214"/>
      <c r="ED380" s="214"/>
      <c r="EE380" s="214"/>
      <c r="EF380" s="214"/>
      <c r="EG380" s="214"/>
      <c r="EH380" s="214"/>
      <c r="EI380" s="214"/>
      <c r="EJ380" s="214"/>
      <c r="EK380" s="214"/>
      <c r="EL380" s="214"/>
      <c r="EM380" s="214"/>
      <c r="EN380" s="214"/>
      <c r="EO380" s="214"/>
      <c r="EP380" s="214"/>
      <c r="EQ380" s="214"/>
      <c r="ER380" s="214"/>
      <c r="ES380" s="214"/>
      <c r="ET380" s="214"/>
      <c r="EU380" s="214"/>
      <c r="EV380" s="214"/>
      <c r="EW380" s="214"/>
      <c r="EX380" s="214"/>
      <c r="EY380" s="214"/>
      <c r="EZ380" s="214"/>
      <c r="FA380" s="214"/>
      <c r="FB380" s="214"/>
      <c r="FC380" s="214"/>
      <c r="FD380" s="214"/>
      <c r="FE380" s="214"/>
      <c r="FF380" s="214"/>
      <c r="FG380" s="214"/>
      <c r="FH380" s="214"/>
      <c r="FI380" s="214"/>
      <c r="FJ380" s="214"/>
      <c r="FK380" s="214"/>
      <c r="FL380" s="214"/>
      <c r="FM380" s="214"/>
      <c r="FN380" s="214"/>
      <c r="FO380" s="214"/>
      <c r="FP380" s="214"/>
      <c r="FQ380" s="214"/>
      <c r="FR380" s="214"/>
      <c r="FS380" s="214"/>
      <c r="FT380" s="214"/>
      <c r="FU380" s="214"/>
      <c r="FV380" s="214"/>
      <c r="FW380" s="214"/>
      <c r="FX380" s="214"/>
    </row>
    <row r="381" spans="1:180" s="268" customFormat="1">
      <c r="A381" s="276"/>
      <c r="B381" s="276"/>
      <c r="C381" s="276"/>
      <c r="D381" s="276"/>
      <c r="E381" s="276"/>
      <c r="F381" s="276"/>
      <c r="G381" s="289"/>
      <c r="H381" s="288"/>
      <c r="I381" s="288"/>
      <c r="J381" s="276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14"/>
      <c r="Y381" s="214"/>
      <c r="Z381" s="214"/>
      <c r="AA381" s="214"/>
      <c r="AB381" s="214"/>
      <c r="AC381" s="214"/>
      <c r="AD381" s="214"/>
      <c r="AE381" s="214"/>
      <c r="AF381" s="214"/>
      <c r="AG381" s="214"/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4"/>
      <c r="CT381" s="214"/>
      <c r="CU381" s="214"/>
      <c r="CV381" s="214"/>
      <c r="CW381" s="214"/>
      <c r="CX381" s="214"/>
      <c r="CY381" s="214"/>
      <c r="CZ381" s="214"/>
      <c r="DA381" s="214"/>
      <c r="DB381" s="214"/>
      <c r="DC381" s="214"/>
      <c r="DD381" s="214"/>
      <c r="DE381" s="214"/>
      <c r="DF381" s="214"/>
      <c r="DG381" s="214"/>
      <c r="DH381" s="214"/>
      <c r="DI381" s="214"/>
      <c r="DJ381" s="214"/>
      <c r="DK381" s="214"/>
      <c r="DL381" s="214"/>
      <c r="DM381" s="214"/>
      <c r="DN381" s="214"/>
      <c r="DO381" s="214"/>
      <c r="DP381" s="214"/>
      <c r="DQ381" s="214"/>
      <c r="DR381" s="214"/>
      <c r="DS381" s="214"/>
      <c r="DT381" s="214"/>
      <c r="DU381" s="214"/>
      <c r="DV381" s="214"/>
      <c r="DW381" s="214"/>
      <c r="DX381" s="214"/>
      <c r="DY381" s="214"/>
      <c r="DZ381" s="214"/>
      <c r="EA381" s="214"/>
      <c r="EB381" s="214"/>
      <c r="EC381" s="214"/>
      <c r="ED381" s="214"/>
      <c r="EE381" s="214"/>
      <c r="EF381" s="214"/>
      <c r="EG381" s="214"/>
      <c r="EH381" s="214"/>
      <c r="EI381" s="214"/>
      <c r="EJ381" s="214"/>
      <c r="EK381" s="214"/>
      <c r="EL381" s="214"/>
      <c r="EM381" s="214"/>
      <c r="EN381" s="214"/>
      <c r="EO381" s="214"/>
      <c r="EP381" s="214"/>
      <c r="EQ381" s="214"/>
      <c r="ER381" s="214"/>
      <c r="ES381" s="214"/>
      <c r="ET381" s="214"/>
      <c r="EU381" s="214"/>
      <c r="EV381" s="214"/>
      <c r="EW381" s="214"/>
      <c r="EX381" s="214"/>
      <c r="EY381" s="214"/>
      <c r="EZ381" s="214"/>
      <c r="FA381" s="214"/>
      <c r="FB381" s="214"/>
      <c r="FC381" s="214"/>
      <c r="FD381" s="214"/>
      <c r="FE381" s="214"/>
      <c r="FF381" s="214"/>
      <c r="FG381" s="214"/>
      <c r="FH381" s="214"/>
      <c r="FI381" s="214"/>
      <c r="FJ381" s="214"/>
      <c r="FK381" s="214"/>
      <c r="FL381" s="214"/>
      <c r="FM381" s="214"/>
      <c r="FN381" s="214"/>
      <c r="FO381" s="214"/>
      <c r="FP381" s="214"/>
      <c r="FQ381" s="214"/>
      <c r="FR381" s="214"/>
      <c r="FS381" s="214"/>
      <c r="FT381" s="214"/>
      <c r="FU381" s="214"/>
      <c r="FV381" s="214"/>
      <c r="FW381" s="214"/>
      <c r="FX381" s="214"/>
    </row>
    <row r="382" spans="1:180" s="268" customFormat="1">
      <c r="A382" s="276"/>
      <c r="B382" s="276"/>
      <c r="C382" s="276"/>
      <c r="D382" s="276"/>
      <c r="E382" s="276"/>
      <c r="F382" s="276"/>
      <c r="G382" s="289"/>
      <c r="H382" s="288"/>
      <c r="I382" s="288"/>
      <c r="J382" s="276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14"/>
      <c r="Y382" s="214"/>
      <c r="Z382" s="214"/>
      <c r="AA382" s="214"/>
      <c r="AB382" s="214"/>
      <c r="AC382" s="214"/>
      <c r="AD382" s="214"/>
      <c r="AE382" s="214"/>
      <c r="AF382" s="214"/>
      <c r="AG382" s="214"/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  <c r="BI382" s="214"/>
      <c r="BJ382" s="214"/>
      <c r="BK382" s="214"/>
      <c r="BL382" s="214"/>
      <c r="BM382" s="214"/>
      <c r="BN382" s="214"/>
      <c r="BO382" s="214"/>
      <c r="BP382" s="214"/>
      <c r="BQ382" s="214"/>
      <c r="BR382" s="214"/>
      <c r="BS382" s="214"/>
      <c r="BT382" s="214"/>
      <c r="BU382" s="214"/>
      <c r="BV382" s="214"/>
      <c r="BW382" s="214"/>
      <c r="BX382" s="214"/>
      <c r="BY382" s="214"/>
      <c r="BZ382" s="214"/>
      <c r="CA382" s="214"/>
      <c r="CB382" s="214"/>
      <c r="CC382" s="214"/>
      <c r="CD382" s="214"/>
      <c r="CE382" s="214"/>
      <c r="CF382" s="214"/>
      <c r="CG382" s="214"/>
      <c r="CH382" s="214"/>
      <c r="CI382" s="214"/>
      <c r="CJ382" s="214"/>
      <c r="CK382" s="214"/>
      <c r="CL382" s="214"/>
      <c r="CM382" s="214"/>
      <c r="CN382" s="214"/>
      <c r="CO382" s="214"/>
      <c r="CP382" s="214"/>
      <c r="CQ382" s="214"/>
      <c r="CR382" s="214"/>
      <c r="CS382" s="214"/>
      <c r="CT382" s="214"/>
      <c r="CU382" s="214"/>
      <c r="CV382" s="214"/>
      <c r="CW382" s="214"/>
      <c r="CX382" s="214"/>
      <c r="CY382" s="214"/>
      <c r="CZ382" s="214"/>
      <c r="DA382" s="214"/>
      <c r="DB382" s="214"/>
      <c r="DC382" s="214"/>
      <c r="DD382" s="214"/>
      <c r="DE382" s="214"/>
      <c r="DF382" s="214"/>
      <c r="DG382" s="214"/>
      <c r="DH382" s="214"/>
      <c r="DI382" s="214"/>
      <c r="DJ382" s="214"/>
      <c r="DK382" s="214"/>
      <c r="DL382" s="214"/>
      <c r="DM382" s="214"/>
      <c r="DN382" s="214"/>
      <c r="DO382" s="214"/>
      <c r="DP382" s="214"/>
      <c r="DQ382" s="214"/>
      <c r="DR382" s="214"/>
      <c r="DS382" s="214"/>
      <c r="DT382" s="214"/>
      <c r="DU382" s="214"/>
      <c r="DV382" s="214"/>
      <c r="DW382" s="214"/>
      <c r="DX382" s="214"/>
      <c r="DY382" s="214"/>
      <c r="DZ382" s="214"/>
      <c r="EA382" s="214"/>
      <c r="EB382" s="214"/>
      <c r="EC382" s="214"/>
      <c r="ED382" s="214"/>
      <c r="EE382" s="214"/>
      <c r="EF382" s="214"/>
      <c r="EG382" s="214"/>
      <c r="EH382" s="214"/>
      <c r="EI382" s="214"/>
      <c r="EJ382" s="214"/>
      <c r="EK382" s="214"/>
      <c r="EL382" s="214"/>
      <c r="EM382" s="214"/>
      <c r="EN382" s="214"/>
      <c r="EO382" s="214"/>
      <c r="EP382" s="214"/>
      <c r="EQ382" s="214"/>
      <c r="ER382" s="214"/>
      <c r="ES382" s="214"/>
      <c r="ET382" s="214"/>
      <c r="EU382" s="214"/>
      <c r="EV382" s="214"/>
      <c r="EW382" s="214"/>
      <c r="EX382" s="214"/>
      <c r="EY382" s="214"/>
      <c r="EZ382" s="214"/>
      <c r="FA382" s="214"/>
      <c r="FB382" s="214"/>
      <c r="FC382" s="214"/>
      <c r="FD382" s="214"/>
      <c r="FE382" s="214"/>
      <c r="FF382" s="214"/>
      <c r="FG382" s="214"/>
      <c r="FH382" s="214"/>
      <c r="FI382" s="214"/>
      <c r="FJ382" s="214"/>
      <c r="FK382" s="214"/>
      <c r="FL382" s="214"/>
      <c r="FM382" s="214"/>
      <c r="FN382" s="214"/>
      <c r="FO382" s="214"/>
      <c r="FP382" s="214"/>
      <c r="FQ382" s="214"/>
      <c r="FR382" s="214"/>
      <c r="FS382" s="214"/>
      <c r="FT382" s="214"/>
      <c r="FU382" s="214"/>
      <c r="FV382" s="214"/>
      <c r="FW382" s="214"/>
      <c r="FX382" s="214"/>
    </row>
    <row r="383" spans="1:180" s="268" customFormat="1">
      <c r="A383" s="276"/>
      <c r="B383" s="276"/>
      <c r="C383" s="276"/>
      <c r="D383" s="276"/>
      <c r="E383" s="276"/>
      <c r="F383" s="276"/>
      <c r="G383" s="289"/>
      <c r="H383" s="288"/>
      <c r="I383" s="288"/>
      <c r="J383" s="276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  <c r="AA383" s="214"/>
      <c r="AB383" s="214"/>
      <c r="AC383" s="214"/>
      <c r="AD383" s="214"/>
      <c r="AE383" s="214"/>
      <c r="AF383" s="214"/>
      <c r="AG383" s="214"/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  <c r="BQ383" s="214"/>
      <c r="BR383" s="214"/>
      <c r="BS383" s="214"/>
      <c r="BT383" s="214"/>
      <c r="BU383" s="214"/>
      <c r="BV383" s="214"/>
      <c r="BW383" s="214"/>
      <c r="BX383" s="214"/>
      <c r="BY383" s="214"/>
      <c r="BZ383" s="214"/>
      <c r="CA383" s="214"/>
      <c r="CB383" s="214"/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4"/>
      <c r="CM383" s="214"/>
      <c r="CN383" s="214"/>
      <c r="CO383" s="214"/>
      <c r="CP383" s="214"/>
      <c r="CQ383" s="214"/>
      <c r="CR383" s="214"/>
      <c r="CS383" s="214"/>
      <c r="CT383" s="214"/>
      <c r="CU383" s="214"/>
      <c r="CV383" s="214"/>
      <c r="CW383" s="214"/>
      <c r="CX383" s="214"/>
      <c r="CY383" s="214"/>
      <c r="CZ383" s="214"/>
      <c r="DA383" s="214"/>
      <c r="DB383" s="214"/>
      <c r="DC383" s="214"/>
      <c r="DD383" s="214"/>
      <c r="DE383" s="214"/>
      <c r="DF383" s="214"/>
      <c r="DG383" s="214"/>
      <c r="DH383" s="214"/>
      <c r="DI383" s="214"/>
      <c r="DJ383" s="214"/>
      <c r="DK383" s="214"/>
      <c r="DL383" s="214"/>
      <c r="DM383" s="214"/>
      <c r="DN383" s="214"/>
      <c r="DO383" s="214"/>
      <c r="DP383" s="214"/>
      <c r="DQ383" s="214"/>
      <c r="DR383" s="214"/>
      <c r="DS383" s="214"/>
      <c r="DT383" s="214"/>
      <c r="DU383" s="214"/>
      <c r="DV383" s="214"/>
      <c r="DW383" s="214"/>
      <c r="DX383" s="214"/>
      <c r="DY383" s="214"/>
      <c r="DZ383" s="214"/>
      <c r="EA383" s="214"/>
      <c r="EB383" s="214"/>
      <c r="EC383" s="214"/>
      <c r="ED383" s="214"/>
      <c r="EE383" s="214"/>
      <c r="EF383" s="214"/>
      <c r="EG383" s="214"/>
      <c r="EH383" s="214"/>
      <c r="EI383" s="214"/>
      <c r="EJ383" s="214"/>
      <c r="EK383" s="214"/>
      <c r="EL383" s="214"/>
      <c r="EM383" s="214"/>
      <c r="EN383" s="214"/>
      <c r="EO383" s="214"/>
      <c r="EP383" s="214"/>
      <c r="EQ383" s="214"/>
      <c r="ER383" s="214"/>
      <c r="ES383" s="214"/>
      <c r="ET383" s="214"/>
      <c r="EU383" s="214"/>
      <c r="EV383" s="214"/>
      <c r="EW383" s="214"/>
      <c r="EX383" s="214"/>
      <c r="EY383" s="214"/>
      <c r="EZ383" s="214"/>
      <c r="FA383" s="214"/>
      <c r="FB383" s="214"/>
      <c r="FC383" s="214"/>
      <c r="FD383" s="214"/>
      <c r="FE383" s="214"/>
      <c r="FF383" s="214"/>
      <c r="FG383" s="214"/>
      <c r="FH383" s="214"/>
      <c r="FI383" s="214"/>
      <c r="FJ383" s="214"/>
      <c r="FK383" s="214"/>
      <c r="FL383" s="214"/>
      <c r="FM383" s="214"/>
      <c r="FN383" s="214"/>
      <c r="FO383" s="214"/>
      <c r="FP383" s="214"/>
      <c r="FQ383" s="214"/>
      <c r="FR383" s="214"/>
      <c r="FS383" s="214"/>
      <c r="FT383" s="214"/>
      <c r="FU383" s="214"/>
      <c r="FV383" s="214"/>
      <c r="FW383" s="214"/>
      <c r="FX383" s="214"/>
    </row>
    <row r="384" spans="1:180" s="268" customFormat="1">
      <c r="A384" s="276"/>
      <c r="B384" s="276"/>
      <c r="C384" s="276"/>
      <c r="D384" s="276"/>
      <c r="E384" s="276"/>
      <c r="F384" s="276"/>
      <c r="G384" s="289"/>
      <c r="H384" s="288"/>
      <c r="I384" s="288"/>
      <c r="J384" s="276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4"/>
      <c r="BN384" s="214"/>
      <c r="BO384" s="214"/>
      <c r="BP384" s="214"/>
      <c r="BQ384" s="214"/>
      <c r="BR384" s="214"/>
      <c r="BS384" s="214"/>
      <c r="BT384" s="214"/>
      <c r="BU384" s="214"/>
      <c r="BV384" s="214"/>
      <c r="BW384" s="214"/>
      <c r="BX384" s="214"/>
      <c r="BY384" s="214"/>
      <c r="BZ384" s="214"/>
      <c r="CA384" s="214"/>
      <c r="CB384" s="214"/>
      <c r="CC384" s="214"/>
      <c r="CD384" s="214"/>
      <c r="CE384" s="214"/>
      <c r="CF384" s="214"/>
      <c r="CG384" s="214"/>
      <c r="CH384" s="214"/>
      <c r="CI384" s="214"/>
      <c r="CJ384" s="214"/>
      <c r="CK384" s="214"/>
      <c r="CL384" s="214"/>
      <c r="CM384" s="214"/>
      <c r="CN384" s="214"/>
      <c r="CO384" s="214"/>
      <c r="CP384" s="214"/>
      <c r="CQ384" s="214"/>
      <c r="CR384" s="214"/>
      <c r="CS384" s="214"/>
      <c r="CT384" s="214"/>
      <c r="CU384" s="214"/>
      <c r="CV384" s="214"/>
      <c r="CW384" s="214"/>
      <c r="CX384" s="214"/>
      <c r="CY384" s="214"/>
      <c r="CZ384" s="214"/>
      <c r="DA384" s="214"/>
      <c r="DB384" s="214"/>
      <c r="DC384" s="214"/>
      <c r="DD384" s="214"/>
      <c r="DE384" s="214"/>
      <c r="DF384" s="214"/>
      <c r="DG384" s="214"/>
      <c r="DH384" s="214"/>
      <c r="DI384" s="214"/>
      <c r="DJ384" s="214"/>
      <c r="DK384" s="214"/>
      <c r="DL384" s="214"/>
      <c r="DM384" s="214"/>
      <c r="DN384" s="214"/>
      <c r="DO384" s="214"/>
      <c r="DP384" s="214"/>
      <c r="DQ384" s="214"/>
      <c r="DR384" s="214"/>
      <c r="DS384" s="214"/>
      <c r="DT384" s="214"/>
      <c r="DU384" s="214"/>
      <c r="DV384" s="214"/>
      <c r="DW384" s="214"/>
      <c r="DX384" s="214"/>
      <c r="DY384" s="214"/>
      <c r="DZ384" s="214"/>
      <c r="EA384" s="214"/>
      <c r="EB384" s="214"/>
      <c r="EC384" s="214"/>
      <c r="ED384" s="214"/>
      <c r="EE384" s="214"/>
      <c r="EF384" s="214"/>
      <c r="EG384" s="214"/>
      <c r="EH384" s="214"/>
      <c r="EI384" s="214"/>
      <c r="EJ384" s="214"/>
      <c r="EK384" s="214"/>
      <c r="EL384" s="214"/>
      <c r="EM384" s="214"/>
      <c r="EN384" s="214"/>
      <c r="EO384" s="214"/>
      <c r="EP384" s="214"/>
      <c r="EQ384" s="214"/>
      <c r="ER384" s="214"/>
      <c r="ES384" s="214"/>
      <c r="ET384" s="214"/>
      <c r="EU384" s="214"/>
      <c r="EV384" s="214"/>
      <c r="EW384" s="214"/>
      <c r="EX384" s="214"/>
      <c r="EY384" s="214"/>
      <c r="EZ384" s="214"/>
      <c r="FA384" s="214"/>
      <c r="FB384" s="214"/>
      <c r="FC384" s="214"/>
      <c r="FD384" s="214"/>
      <c r="FE384" s="214"/>
      <c r="FF384" s="214"/>
      <c r="FG384" s="214"/>
      <c r="FH384" s="214"/>
      <c r="FI384" s="214"/>
      <c r="FJ384" s="214"/>
      <c r="FK384" s="214"/>
      <c r="FL384" s="214"/>
      <c r="FM384" s="214"/>
      <c r="FN384" s="214"/>
      <c r="FO384" s="214"/>
      <c r="FP384" s="214"/>
      <c r="FQ384" s="214"/>
      <c r="FR384" s="214"/>
      <c r="FS384" s="214"/>
      <c r="FT384" s="214"/>
      <c r="FU384" s="214"/>
      <c r="FV384" s="214"/>
      <c r="FW384" s="214"/>
      <c r="FX384" s="214"/>
    </row>
    <row r="385" spans="1:180" s="268" customFormat="1">
      <c r="A385" s="276"/>
      <c r="B385" s="276"/>
      <c r="C385" s="276"/>
      <c r="D385" s="276"/>
      <c r="E385" s="276"/>
      <c r="F385" s="276"/>
      <c r="G385" s="289"/>
      <c r="H385" s="288"/>
      <c r="I385" s="288"/>
      <c r="J385" s="276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4"/>
      <c r="BN385" s="214"/>
      <c r="BO385" s="214"/>
      <c r="BP385" s="214"/>
      <c r="BQ385" s="214"/>
      <c r="BR385" s="214"/>
      <c r="BS385" s="214"/>
      <c r="BT385" s="214"/>
      <c r="BU385" s="214"/>
      <c r="BV385" s="214"/>
      <c r="BW385" s="214"/>
      <c r="BX385" s="214"/>
      <c r="BY385" s="214"/>
      <c r="BZ385" s="214"/>
      <c r="CA385" s="214"/>
      <c r="CB385" s="214"/>
      <c r="CC385" s="214"/>
      <c r="CD385" s="214"/>
      <c r="CE385" s="214"/>
      <c r="CF385" s="214"/>
      <c r="CG385" s="214"/>
      <c r="CH385" s="214"/>
      <c r="CI385" s="214"/>
      <c r="CJ385" s="214"/>
      <c r="CK385" s="214"/>
      <c r="CL385" s="214"/>
      <c r="CM385" s="214"/>
      <c r="CN385" s="214"/>
      <c r="CO385" s="214"/>
      <c r="CP385" s="214"/>
      <c r="CQ385" s="214"/>
      <c r="CR385" s="214"/>
      <c r="CS385" s="214"/>
      <c r="CT385" s="214"/>
      <c r="CU385" s="214"/>
      <c r="CV385" s="214"/>
      <c r="CW385" s="214"/>
      <c r="CX385" s="214"/>
      <c r="CY385" s="214"/>
      <c r="CZ385" s="214"/>
      <c r="DA385" s="214"/>
      <c r="DB385" s="214"/>
      <c r="DC385" s="214"/>
      <c r="DD385" s="214"/>
      <c r="DE385" s="214"/>
      <c r="DF385" s="214"/>
      <c r="DG385" s="214"/>
      <c r="DH385" s="214"/>
      <c r="DI385" s="214"/>
      <c r="DJ385" s="214"/>
      <c r="DK385" s="214"/>
      <c r="DL385" s="214"/>
      <c r="DM385" s="214"/>
      <c r="DN385" s="214"/>
      <c r="DO385" s="214"/>
      <c r="DP385" s="214"/>
      <c r="DQ385" s="214"/>
      <c r="DR385" s="214"/>
      <c r="DS385" s="214"/>
      <c r="DT385" s="214"/>
      <c r="DU385" s="214"/>
      <c r="DV385" s="214"/>
      <c r="DW385" s="214"/>
      <c r="DX385" s="214"/>
      <c r="DY385" s="214"/>
      <c r="DZ385" s="214"/>
      <c r="EA385" s="214"/>
      <c r="EB385" s="214"/>
      <c r="EC385" s="214"/>
      <c r="ED385" s="214"/>
      <c r="EE385" s="214"/>
      <c r="EF385" s="214"/>
      <c r="EG385" s="214"/>
      <c r="EH385" s="214"/>
      <c r="EI385" s="214"/>
      <c r="EJ385" s="214"/>
      <c r="EK385" s="214"/>
      <c r="EL385" s="214"/>
      <c r="EM385" s="214"/>
      <c r="EN385" s="214"/>
      <c r="EO385" s="214"/>
      <c r="EP385" s="214"/>
      <c r="EQ385" s="214"/>
      <c r="ER385" s="214"/>
      <c r="ES385" s="214"/>
      <c r="ET385" s="214"/>
      <c r="EU385" s="214"/>
      <c r="EV385" s="214"/>
      <c r="EW385" s="214"/>
      <c r="EX385" s="214"/>
      <c r="EY385" s="214"/>
      <c r="EZ385" s="214"/>
      <c r="FA385" s="214"/>
      <c r="FB385" s="214"/>
      <c r="FC385" s="214"/>
      <c r="FD385" s="214"/>
      <c r="FE385" s="214"/>
      <c r="FF385" s="214"/>
      <c r="FG385" s="214"/>
      <c r="FH385" s="214"/>
      <c r="FI385" s="214"/>
      <c r="FJ385" s="214"/>
      <c r="FK385" s="214"/>
      <c r="FL385" s="214"/>
      <c r="FM385" s="214"/>
      <c r="FN385" s="214"/>
      <c r="FO385" s="214"/>
      <c r="FP385" s="214"/>
      <c r="FQ385" s="214"/>
      <c r="FR385" s="214"/>
      <c r="FS385" s="214"/>
      <c r="FT385" s="214"/>
      <c r="FU385" s="214"/>
      <c r="FV385" s="214"/>
      <c r="FW385" s="214"/>
      <c r="FX385" s="214"/>
    </row>
    <row r="386" spans="1:180" s="268" customFormat="1">
      <c r="A386" s="276"/>
      <c r="B386" s="276"/>
      <c r="C386" s="276"/>
      <c r="D386" s="276"/>
      <c r="E386" s="276"/>
      <c r="F386" s="276"/>
      <c r="G386" s="289"/>
      <c r="H386" s="288"/>
      <c r="I386" s="288"/>
      <c r="J386" s="276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4"/>
      <c r="BN386" s="214"/>
      <c r="BO386" s="214"/>
      <c r="BP386" s="214"/>
      <c r="BQ386" s="214"/>
      <c r="BR386" s="214"/>
      <c r="BS386" s="214"/>
      <c r="BT386" s="214"/>
      <c r="BU386" s="214"/>
      <c r="BV386" s="214"/>
      <c r="BW386" s="214"/>
      <c r="BX386" s="214"/>
      <c r="BY386" s="214"/>
      <c r="BZ386" s="214"/>
      <c r="CA386" s="214"/>
      <c r="CB386" s="214"/>
      <c r="CC386" s="214"/>
      <c r="CD386" s="214"/>
      <c r="CE386" s="214"/>
      <c r="CF386" s="214"/>
      <c r="CG386" s="214"/>
      <c r="CH386" s="214"/>
      <c r="CI386" s="214"/>
      <c r="CJ386" s="214"/>
      <c r="CK386" s="214"/>
      <c r="CL386" s="214"/>
      <c r="CM386" s="214"/>
      <c r="CN386" s="214"/>
      <c r="CO386" s="214"/>
      <c r="CP386" s="214"/>
      <c r="CQ386" s="214"/>
      <c r="CR386" s="214"/>
      <c r="CS386" s="214"/>
      <c r="CT386" s="214"/>
      <c r="CU386" s="214"/>
      <c r="CV386" s="214"/>
      <c r="CW386" s="214"/>
      <c r="CX386" s="214"/>
      <c r="CY386" s="214"/>
      <c r="CZ386" s="214"/>
      <c r="DA386" s="214"/>
      <c r="DB386" s="214"/>
      <c r="DC386" s="214"/>
      <c r="DD386" s="214"/>
      <c r="DE386" s="214"/>
      <c r="DF386" s="214"/>
      <c r="DG386" s="214"/>
      <c r="DH386" s="214"/>
      <c r="DI386" s="214"/>
      <c r="DJ386" s="214"/>
      <c r="DK386" s="214"/>
      <c r="DL386" s="214"/>
      <c r="DM386" s="214"/>
      <c r="DN386" s="214"/>
      <c r="DO386" s="214"/>
      <c r="DP386" s="214"/>
      <c r="DQ386" s="214"/>
      <c r="DR386" s="214"/>
      <c r="DS386" s="214"/>
      <c r="DT386" s="214"/>
      <c r="DU386" s="214"/>
      <c r="DV386" s="214"/>
      <c r="DW386" s="214"/>
      <c r="DX386" s="214"/>
      <c r="DY386" s="214"/>
      <c r="DZ386" s="214"/>
      <c r="EA386" s="214"/>
      <c r="EB386" s="214"/>
      <c r="EC386" s="214"/>
      <c r="ED386" s="214"/>
      <c r="EE386" s="214"/>
      <c r="EF386" s="214"/>
      <c r="EG386" s="214"/>
      <c r="EH386" s="214"/>
      <c r="EI386" s="214"/>
      <c r="EJ386" s="214"/>
      <c r="EK386" s="214"/>
      <c r="EL386" s="214"/>
      <c r="EM386" s="214"/>
      <c r="EN386" s="214"/>
      <c r="EO386" s="214"/>
      <c r="EP386" s="214"/>
      <c r="EQ386" s="214"/>
      <c r="ER386" s="214"/>
      <c r="ES386" s="214"/>
      <c r="ET386" s="214"/>
      <c r="EU386" s="214"/>
      <c r="EV386" s="214"/>
      <c r="EW386" s="214"/>
      <c r="EX386" s="214"/>
      <c r="EY386" s="214"/>
      <c r="EZ386" s="214"/>
      <c r="FA386" s="214"/>
      <c r="FB386" s="214"/>
      <c r="FC386" s="214"/>
      <c r="FD386" s="214"/>
      <c r="FE386" s="214"/>
      <c r="FF386" s="214"/>
      <c r="FG386" s="214"/>
      <c r="FH386" s="214"/>
      <c r="FI386" s="214"/>
      <c r="FJ386" s="214"/>
      <c r="FK386" s="214"/>
      <c r="FL386" s="214"/>
      <c r="FM386" s="214"/>
      <c r="FN386" s="214"/>
      <c r="FO386" s="214"/>
      <c r="FP386" s="214"/>
      <c r="FQ386" s="214"/>
      <c r="FR386" s="214"/>
      <c r="FS386" s="214"/>
      <c r="FT386" s="214"/>
      <c r="FU386" s="214"/>
      <c r="FV386" s="214"/>
      <c r="FW386" s="214"/>
      <c r="FX386" s="214"/>
    </row>
    <row r="387" spans="1:180" s="268" customFormat="1">
      <c r="A387" s="276"/>
      <c r="B387" s="276"/>
      <c r="C387" s="276"/>
      <c r="D387" s="276"/>
      <c r="E387" s="276"/>
      <c r="F387" s="276"/>
      <c r="G387" s="289"/>
      <c r="H387" s="288"/>
      <c r="I387" s="288"/>
      <c r="J387" s="276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4"/>
      <c r="BN387" s="214"/>
      <c r="BO387" s="214"/>
      <c r="BP387" s="214"/>
      <c r="BQ387" s="214"/>
      <c r="BR387" s="214"/>
      <c r="BS387" s="214"/>
      <c r="BT387" s="214"/>
      <c r="BU387" s="214"/>
      <c r="BV387" s="214"/>
      <c r="BW387" s="214"/>
      <c r="BX387" s="214"/>
      <c r="BY387" s="214"/>
      <c r="BZ387" s="214"/>
      <c r="CA387" s="214"/>
      <c r="CB387" s="214"/>
      <c r="CC387" s="214"/>
      <c r="CD387" s="214"/>
      <c r="CE387" s="214"/>
      <c r="CF387" s="214"/>
      <c r="CG387" s="214"/>
      <c r="CH387" s="214"/>
      <c r="CI387" s="214"/>
      <c r="CJ387" s="214"/>
      <c r="CK387" s="214"/>
      <c r="CL387" s="214"/>
      <c r="CM387" s="214"/>
      <c r="CN387" s="214"/>
      <c r="CO387" s="214"/>
      <c r="CP387" s="214"/>
      <c r="CQ387" s="214"/>
      <c r="CR387" s="214"/>
      <c r="CS387" s="214"/>
      <c r="CT387" s="214"/>
      <c r="CU387" s="214"/>
      <c r="CV387" s="214"/>
      <c r="CW387" s="214"/>
      <c r="CX387" s="214"/>
      <c r="CY387" s="214"/>
      <c r="CZ387" s="214"/>
      <c r="DA387" s="214"/>
      <c r="DB387" s="214"/>
      <c r="DC387" s="214"/>
      <c r="DD387" s="214"/>
      <c r="DE387" s="214"/>
      <c r="DF387" s="214"/>
      <c r="DG387" s="214"/>
      <c r="DH387" s="214"/>
      <c r="DI387" s="214"/>
      <c r="DJ387" s="214"/>
      <c r="DK387" s="214"/>
      <c r="DL387" s="214"/>
      <c r="DM387" s="214"/>
      <c r="DN387" s="214"/>
      <c r="DO387" s="214"/>
      <c r="DP387" s="214"/>
      <c r="DQ387" s="214"/>
      <c r="DR387" s="214"/>
      <c r="DS387" s="214"/>
      <c r="DT387" s="214"/>
      <c r="DU387" s="214"/>
      <c r="DV387" s="214"/>
      <c r="DW387" s="214"/>
      <c r="DX387" s="214"/>
      <c r="DY387" s="214"/>
      <c r="DZ387" s="214"/>
      <c r="EA387" s="214"/>
      <c r="EB387" s="214"/>
      <c r="EC387" s="214"/>
      <c r="ED387" s="214"/>
      <c r="EE387" s="214"/>
      <c r="EF387" s="214"/>
      <c r="EG387" s="214"/>
      <c r="EH387" s="214"/>
      <c r="EI387" s="214"/>
      <c r="EJ387" s="214"/>
      <c r="EK387" s="214"/>
      <c r="EL387" s="214"/>
      <c r="EM387" s="214"/>
      <c r="EN387" s="214"/>
      <c r="EO387" s="214"/>
      <c r="EP387" s="214"/>
      <c r="EQ387" s="214"/>
      <c r="ER387" s="214"/>
      <c r="ES387" s="214"/>
      <c r="ET387" s="214"/>
      <c r="EU387" s="214"/>
      <c r="EV387" s="214"/>
      <c r="EW387" s="214"/>
      <c r="EX387" s="214"/>
      <c r="EY387" s="214"/>
      <c r="EZ387" s="214"/>
      <c r="FA387" s="214"/>
      <c r="FB387" s="214"/>
      <c r="FC387" s="214"/>
      <c r="FD387" s="214"/>
      <c r="FE387" s="214"/>
      <c r="FF387" s="214"/>
      <c r="FG387" s="214"/>
      <c r="FH387" s="214"/>
      <c r="FI387" s="214"/>
      <c r="FJ387" s="214"/>
      <c r="FK387" s="214"/>
      <c r="FL387" s="214"/>
      <c r="FM387" s="214"/>
      <c r="FN387" s="214"/>
      <c r="FO387" s="214"/>
      <c r="FP387" s="214"/>
      <c r="FQ387" s="214"/>
      <c r="FR387" s="214"/>
      <c r="FS387" s="214"/>
      <c r="FT387" s="214"/>
      <c r="FU387" s="214"/>
      <c r="FV387" s="214"/>
      <c r="FW387" s="214"/>
      <c r="FX387" s="214"/>
    </row>
    <row r="388" spans="1:180" s="268" customFormat="1">
      <c r="A388" s="276"/>
      <c r="B388" s="276"/>
      <c r="C388" s="276"/>
      <c r="D388" s="276"/>
      <c r="E388" s="276"/>
      <c r="F388" s="276"/>
      <c r="G388" s="289"/>
      <c r="H388" s="288"/>
      <c r="I388" s="288"/>
      <c r="J388" s="276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4"/>
      <c r="BN388" s="214"/>
      <c r="BO388" s="214"/>
      <c r="BP388" s="214"/>
      <c r="BQ388" s="214"/>
      <c r="BR388" s="214"/>
      <c r="BS388" s="214"/>
      <c r="BT388" s="214"/>
      <c r="BU388" s="214"/>
      <c r="BV388" s="214"/>
      <c r="BW388" s="214"/>
      <c r="BX388" s="214"/>
      <c r="BY388" s="214"/>
      <c r="BZ388" s="214"/>
      <c r="CA388" s="214"/>
      <c r="CB388" s="214"/>
      <c r="CC388" s="214"/>
      <c r="CD388" s="214"/>
      <c r="CE388" s="214"/>
      <c r="CF388" s="214"/>
      <c r="CG388" s="214"/>
      <c r="CH388" s="214"/>
      <c r="CI388" s="214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4"/>
      <c r="CT388" s="214"/>
      <c r="CU388" s="214"/>
      <c r="CV388" s="214"/>
      <c r="CW388" s="214"/>
      <c r="CX388" s="214"/>
      <c r="CY388" s="214"/>
      <c r="CZ388" s="214"/>
      <c r="DA388" s="214"/>
      <c r="DB388" s="214"/>
      <c r="DC388" s="214"/>
      <c r="DD388" s="214"/>
      <c r="DE388" s="214"/>
      <c r="DF388" s="214"/>
      <c r="DG388" s="214"/>
      <c r="DH388" s="214"/>
      <c r="DI388" s="214"/>
      <c r="DJ388" s="214"/>
      <c r="DK388" s="214"/>
      <c r="DL388" s="214"/>
      <c r="DM388" s="214"/>
      <c r="DN388" s="214"/>
      <c r="DO388" s="214"/>
      <c r="DP388" s="214"/>
      <c r="DQ388" s="214"/>
      <c r="DR388" s="214"/>
      <c r="DS388" s="214"/>
      <c r="DT388" s="214"/>
      <c r="DU388" s="214"/>
      <c r="DV388" s="214"/>
      <c r="DW388" s="214"/>
      <c r="DX388" s="214"/>
      <c r="DY388" s="214"/>
      <c r="DZ388" s="214"/>
      <c r="EA388" s="214"/>
      <c r="EB388" s="214"/>
      <c r="EC388" s="214"/>
      <c r="ED388" s="214"/>
      <c r="EE388" s="214"/>
      <c r="EF388" s="214"/>
      <c r="EG388" s="214"/>
      <c r="EH388" s="214"/>
      <c r="EI388" s="214"/>
      <c r="EJ388" s="214"/>
      <c r="EK388" s="214"/>
      <c r="EL388" s="214"/>
      <c r="EM388" s="214"/>
      <c r="EN388" s="214"/>
      <c r="EO388" s="214"/>
      <c r="EP388" s="214"/>
      <c r="EQ388" s="214"/>
      <c r="ER388" s="214"/>
      <c r="ES388" s="214"/>
      <c r="ET388" s="214"/>
      <c r="EU388" s="214"/>
      <c r="EV388" s="214"/>
      <c r="EW388" s="214"/>
      <c r="EX388" s="214"/>
      <c r="EY388" s="214"/>
      <c r="EZ388" s="214"/>
      <c r="FA388" s="214"/>
      <c r="FB388" s="214"/>
      <c r="FC388" s="214"/>
      <c r="FD388" s="214"/>
      <c r="FE388" s="214"/>
      <c r="FF388" s="214"/>
      <c r="FG388" s="214"/>
      <c r="FH388" s="214"/>
      <c r="FI388" s="214"/>
      <c r="FJ388" s="214"/>
      <c r="FK388" s="214"/>
      <c r="FL388" s="214"/>
      <c r="FM388" s="214"/>
      <c r="FN388" s="214"/>
      <c r="FO388" s="214"/>
      <c r="FP388" s="214"/>
      <c r="FQ388" s="214"/>
      <c r="FR388" s="214"/>
      <c r="FS388" s="214"/>
      <c r="FT388" s="214"/>
      <c r="FU388" s="214"/>
      <c r="FV388" s="214"/>
      <c r="FW388" s="214"/>
      <c r="FX388" s="214"/>
    </row>
    <row r="389" spans="1:180" s="268" customFormat="1">
      <c r="A389" s="276"/>
      <c r="B389" s="276"/>
      <c r="C389" s="276"/>
      <c r="D389" s="276"/>
      <c r="E389" s="276"/>
      <c r="F389" s="276"/>
      <c r="G389" s="289"/>
      <c r="H389" s="288"/>
      <c r="I389" s="288"/>
      <c r="J389" s="276"/>
      <c r="K389" s="214"/>
      <c r="L389" s="214"/>
      <c r="M389" s="214"/>
      <c r="N389" s="214"/>
      <c r="O389" s="214"/>
      <c r="P389" s="214"/>
      <c r="Q389" s="214"/>
      <c r="R389" s="214"/>
      <c r="S389" s="214"/>
      <c r="T389" s="214"/>
      <c r="U389" s="214"/>
      <c r="V389" s="214"/>
      <c r="W389" s="214"/>
      <c r="X389" s="214"/>
      <c r="Y389" s="214"/>
      <c r="Z389" s="214"/>
      <c r="AA389" s="214"/>
      <c r="AB389" s="214"/>
      <c r="AC389" s="214"/>
      <c r="AD389" s="214"/>
      <c r="AE389" s="214"/>
      <c r="AF389" s="214"/>
      <c r="AG389" s="214"/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  <c r="CM389" s="214"/>
      <c r="CN389" s="214"/>
      <c r="CO389" s="214"/>
      <c r="CP389" s="214"/>
      <c r="CQ389" s="214"/>
      <c r="CR389" s="214"/>
      <c r="CS389" s="214"/>
      <c r="CT389" s="214"/>
      <c r="CU389" s="214"/>
      <c r="CV389" s="214"/>
      <c r="CW389" s="214"/>
      <c r="CX389" s="214"/>
      <c r="CY389" s="214"/>
      <c r="CZ389" s="214"/>
      <c r="DA389" s="214"/>
      <c r="DB389" s="214"/>
      <c r="DC389" s="214"/>
      <c r="DD389" s="214"/>
      <c r="DE389" s="214"/>
      <c r="DF389" s="214"/>
      <c r="DG389" s="214"/>
      <c r="DH389" s="214"/>
      <c r="DI389" s="214"/>
      <c r="DJ389" s="214"/>
      <c r="DK389" s="214"/>
      <c r="DL389" s="214"/>
      <c r="DM389" s="214"/>
      <c r="DN389" s="214"/>
      <c r="DO389" s="214"/>
      <c r="DP389" s="214"/>
      <c r="DQ389" s="214"/>
      <c r="DR389" s="214"/>
      <c r="DS389" s="214"/>
      <c r="DT389" s="214"/>
      <c r="DU389" s="214"/>
      <c r="DV389" s="214"/>
      <c r="DW389" s="214"/>
      <c r="DX389" s="214"/>
      <c r="DY389" s="214"/>
      <c r="DZ389" s="214"/>
      <c r="EA389" s="214"/>
      <c r="EB389" s="214"/>
      <c r="EC389" s="214"/>
      <c r="ED389" s="214"/>
      <c r="EE389" s="214"/>
      <c r="EF389" s="214"/>
      <c r="EG389" s="214"/>
      <c r="EH389" s="214"/>
      <c r="EI389" s="214"/>
      <c r="EJ389" s="214"/>
      <c r="EK389" s="214"/>
      <c r="EL389" s="214"/>
      <c r="EM389" s="214"/>
      <c r="EN389" s="214"/>
      <c r="EO389" s="214"/>
      <c r="EP389" s="214"/>
      <c r="EQ389" s="214"/>
      <c r="ER389" s="214"/>
      <c r="ES389" s="214"/>
      <c r="ET389" s="214"/>
      <c r="EU389" s="214"/>
      <c r="EV389" s="214"/>
      <c r="EW389" s="214"/>
      <c r="EX389" s="214"/>
      <c r="EY389" s="214"/>
      <c r="EZ389" s="214"/>
      <c r="FA389" s="214"/>
      <c r="FB389" s="214"/>
      <c r="FC389" s="214"/>
      <c r="FD389" s="214"/>
      <c r="FE389" s="214"/>
      <c r="FF389" s="214"/>
      <c r="FG389" s="214"/>
      <c r="FH389" s="214"/>
      <c r="FI389" s="214"/>
      <c r="FJ389" s="214"/>
      <c r="FK389" s="214"/>
      <c r="FL389" s="214"/>
      <c r="FM389" s="214"/>
      <c r="FN389" s="214"/>
      <c r="FO389" s="214"/>
      <c r="FP389" s="214"/>
      <c r="FQ389" s="214"/>
      <c r="FR389" s="214"/>
      <c r="FS389" s="214"/>
      <c r="FT389" s="214"/>
      <c r="FU389" s="214"/>
      <c r="FV389" s="214"/>
      <c r="FW389" s="214"/>
      <c r="FX389" s="214"/>
    </row>
    <row r="390" spans="1:180" s="268" customFormat="1">
      <c r="A390" s="276"/>
      <c r="B390" s="276"/>
      <c r="C390" s="276"/>
      <c r="D390" s="276"/>
      <c r="E390" s="276"/>
      <c r="F390" s="276"/>
      <c r="G390" s="289"/>
      <c r="H390" s="288"/>
      <c r="I390" s="288"/>
      <c r="J390" s="276"/>
      <c r="K390" s="214"/>
      <c r="L390" s="214"/>
      <c r="M390" s="214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14"/>
      <c r="Y390" s="214"/>
      <c r="Z390" s="214"/>
      <c r="AA390" s="214"/>
      <c r="AB390" s="214"/>
      <c r="AC390" s="214"/>
      <c r="AD390" s="214"/>
      <c r="AE390" s="214"/>
      <c r="AF390" s="214"/>
      <c r="AG390" s="214"/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  <c r="BI390" s="214"/>
      <c r="BJ390" s="214"/>
      <c r="BK390" s="214"/>
      <c r="BL390" s="214"/>
      <c r="BM390" s="214"/>
      <c r="BN390" s="214"/>
      <c r="BO390" s="214"/>
      <c r="BP390" s="214"/>
      <c r="BQ390" s="214"/>
      <c r="BR390" s="214"/>
      <c r="BS390" s="214"/>
      <c r="BT390" s="214"/>
      <c r="BU390" s="214"/>
      <c r="BV390" s="214"/>
      <c r="BW390" s="214"/>
      <c r="BX390" s="214"/>
      <c r="BY390" s="214"/>
      <c r="BZ390" s="214"/>
      <c r="CA390" s="214"/>
      <c r="CB390" s="214"/>
      <c r="CC390" s="214"/>
      <c r="CD390" s="214"/>
      <c r="CE390" s="214"/>
      <c r="CF390" s="214"/>
      <c r="CG390" s="214"/>
      <c r="CH390" s="214"/>
      <c r="CI390" s="214"/>
      <c r="CJ390" s="214"/>
      <c r="CK390" s="214"/>
      <c r="CL390" s="214"/>
      <c r="CM390" s="214"/>
      <c r="CN390" s="214"/>
      <c r="CO390" s="214"/>
      <c r="CP390" s="214"/>
      <c r="CQ390" s="214"/>
      <c r="CR390" s="214"/>
      <c r="CS390" s="214"/>
      <c r="CT390" s="214"/>
      <c r="CU390" s="214"/>
      <c r="CV390" s="214"/>
      <c r="CW390" s="214"/>
      <c r="CX390" s="214"/>
      <c r="CY390" s="214"/>
      <c r="CZ390" s="214"/>
      <c r="DA390" s="214"/>
      <c r="DB390" s="214"/>
      <c r="DC390" s="214"/>
      <c r="DD390" s="214"/>
      <c r="DE390" s="214"/>
      <c r="DF390" s="214"/>
      <c r="DG390" s="214"/>
      <c r="DH390" s="214"/>
      <c r="DI390" s="214"/>
      <c r="DJ390" s="214"/>
      <c r="DK390" s="214"/>
      <c r="DL390" s="214"/>
      <c r="DM390" s="214"/>
      <c r="DN390" s="214"/>
      <c r="DO390" s="214"/>
      <c r="DP390" s="214"/>
      <c r="DQ390" s="214"/>
      <c r="DR390" s="214"/>
      <c r="DS390" s="214"/>
      <c r="DT390" s="214"/>
      <c r="DU390" s="214"/>
      <c r="DV390" s="214"/>
      <c r="DW390" s="214"/>
      <c r="DX390" s="214"/>
      <c r="DY390" s="214"/>
      <c r="DZ390" s="214"/>
      <c r="EA390" s="214"/>
      <c r="EB390" s="214"/>
      <c r="EC390" s="214"/>
      <c r="ED390" s="214"/>
      <c r="EE390" s="214"/>
      <c r="EF390" s="214"/>
      <c r="EG390" s="214"/>
      <c r="EH390" s="214"/>
      <c r="EI390" s="214"/>
      <c r="EJ390" s="214"/>
      <c r="EK390" s="214"/>
      <c r="EL390" s="214"/>
      <c r="EM390" s="214"/>
      <c r="EN390" s="214"/>
      <c r="EO390" s="214"/>
      <c r="EP390" s="214"/>
      <c r="EQ390" s="214"/>
      <c r="ER390" s="214"/>
      <c r="ES390" s="214"/>
      <c r="ET390" s="214"/>
      <c r="EU390" s="214"/>
      <c r="EV390" s="214"/>
      <c r="EW390" s="214"/>
      <c r="EX390" s="214"/>
      <c r="EY390" s="214"/>
      <c r="EZ390" s="214"/>
      <c r="FA390" s="214"/>
      <c r="FB390" s="214"/>
      <c r="FC390" s="214"/>
      <c r="FD390" s="214"/>
      <c r="FE390" s="214"/>
      <c r="FF390" s="214"/>
      <c r="FG390" s="214"/>
      <c r="FH390" s="214"/>
      <c r="FI390" s="214"/>
      <c r="FJ390" s="214"/>
      <c r="FK390" s="214"/>
      <c r="FL390" s="214"/>
      <c r="FM390" s="214"/>
      <c r="FN390" s="214"/>
      <c r="FO390" s="214"/>
      <c r="FP390" s="214"/>
      <c r="FQ390" s="214"/>
      <c r="FR390" s="214"/>
      <c r="FS390" s="214"/>
      <c r="FT390" s="214"/>
      <c r="FU390" s="214"/>
      <c r="FV390" s="214"/>
      <c r="FW390" s="214"/>
      <c r="FX390" s="214"/>
    </row>
    <row r="391" spans="1:180" s="268" customFormat="1">
      <c r="A391" s="276"/>
      <c r="B391" s="276"/>
      <c r="C391" s="276"/>
      <c r="D391" s="276"/>
      <c r="E391" s="276"/>
      <c r="F391" s="276"/>
      <c r="G391" s="289"/>
      <c r="H391" s="288"/>
      <c r="I391" s="288"/>
      <c r="J391" s="276"/>
      <c r="K391" s="214"/>
      <c r="L391" s="214"/>
      <c r="M391" s="214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14"/>
      <c r="Y391" s="214"/>
      <c r="Z391" s="214"/>
      <c r="AA391" s="214"/>
      <c r="AB391" s="214"/>
      <c r="AC391" s="214"/>
      <c r="AD391" s="214"/>
      <c r="AE391" s="214"/>
      <c r="AF391" s="214"/>
      <c r="AG391" s="214"/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  <c r="CM391" s="214"/>
      <c r="CN391" s="214"/>
      <c r="CO391" s="214"/>
      <c r="CP391" s="214"/>
      <c r="CQ391" s="214"/>
      <c r="CR391" s="214"/>
      <c r="CS391" s="214"/>
      <c r="CT391" s="214"/>
      <c r="CU391" s="214"/>
      <c r="CV391" s="214"/>
      <c r="CW391" s="214"/>
      <c r="CX391" s="214"/>
      <c r="CY391" s="214"/>
      <c r="CZ391" s="214"/>
      <c r="DA391" s="214"/>
      <c r="DB391" s="214"/>
      <c r="DC391" s="214"/>
      <c r="DD391" s="214"/>
      <c r="DE391" s="214"/>
      <c r="DF391" s="214"/>
      <c r="DG391" s="214"/>
      <c r="DH391" s="214"/>
      <c r="DI391" s="214"/>
      <c r="DJ391" s="214"/>
      <c r="DK391" s="214"/>
      <c r="DL391" s="214"/>
      <c r="DM391" s="214"/>
      <c r="DN391" s="214"/>
      <c r="DO391" s="214"/>
      <c r="DP391" s="214"/>
      <c r="DQ391" s="214"/>
      <c r="DR391" s="214"/>
      <c r="DS391" s="214"/>
      <c r="DT391" s="214"/>
      <c r="DU391" s="214"/>
      <c r="DV391" s="214"/>
      <c r="DW391" s="214"/>
      <c r="DX391" s="214"/>
      <c r="DY391" s="214"/>
      <c r="DZ391" s="214"/>
      <c r="EA391" s="214"/>
      <c r="EB391" s="214"/>
      <c r="EC391" s="214"/>
      <c r="ED391" s="214"/>
      <c r="EE391" s="214"/>
      <c r="EF391" s="214"/>
      <c r="EG391" s="214"/>
      <c r="EH391" s="214"/>
      <c r="EI391" s="214"/>
      <c r="EJ391" s="214"/>
      <c r="EK391" s="214"/>
      <c r="EL391" s="214"/>
      <c r="EM391" s="214"/>
      <c r="EN391" s="214"/>
      <c r="EO391" s="214"/>
      <c r="EP391" s="214"/>
      <c r="EQ391" s="214"/>
      <c r="ER391" s="214"/>
      <c r="ES391" s="214"/>
      <c r="ET391" s="214"/>
      <c r="EU391" s="214"/>
      <c r="EV391" s="214"/>
      <c r="EW391" s="214"/>
      <c r="EX391" s="214"/>
      <c r="EY391" s="214"/>
      <c r="EZ391" s="214"/>
      <c r="FA391" s="214"/>
      <c r="FB391" s="214"/>
      <c r="FC391" s="214"/>
      <c r="FD391" s="214"/>
      <c r="FE391" s="214"/>
      <c r="FF391" s="214"/>
      <c r="FG391" s="214"/>
      <c r="FH391" s="214"/>
      <c r="FI391" s="214"/>
      <c r="FJ391" s="214"/>
      <c r="FK391" s="214"/>
      <c r="FL391" s="214"/>
      <c r="FM391" s="214"/>
      <c r="FN391" s="214"/>
      <c r="FO391" s="214"/>
      <c r="FP391" s="214"/>
      <c r="FQ391" s="214"/>
      <c r="FR391" s="214"/>
      <c r="FS391" s="214"/>
      <c r="FT391" s="214"/>
      <c r="FU391" s="214"/>
      <c r="FV391" s="214"/>
      <c r="FW391" s="214"/>
      <c r="FX391" s="214"/>
    </row>
    <row r="392" spans="1:180" s="268" customFormat="1">
      <c r="A392" s="276"/>
      <c r="B392" s="276"/>
      <c r="C392" s="276"/>
      <c r="D392" s="276"/>
      <c r="E392" s="276"/>
      <c r="F392" s="276"/>
      <c r="G392" s="289"/>
      <c r="H392" s="288"/>
      <c r="I392" s="288"/>
      <c r="J392" s="276"/>
      <c r="K392" s="214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14"/>
      <c r="Y392" s="214"/>
      <c r="Z392" s="214"/>
      <c r="AA392" s="214"/>
      <c r="AB392" s="214"/>
      <c r="AC392" s="214"/>
      <c r="AD392" s="214"/>
      <c r="AE392" s="214"/>
      <c r="AF392" s="214"/>
      <c r="AG392" s="214"/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  <c r="BI392" s="214"/>
      <c r="BJ392" s="214"/>
      <c r="BK392" s="214"/>
      <c r="BL392" s="214"/>
      <c r="BM392" s="214"/>
      <c r="BN392" s="214"/>
      <c r="BO392" s="214"/>
      <c r="BP392" s="214"/>
      <c r="BQ392" s="214"/>
      <c r="BR392" s="214"/>
      <c r="BS392" s="214"/>
      <c r="BT392" s="214"/>
      <c r="BU392" s="214"/>
      <c r="BV392" s="214"/>
      <c r="BW392" s="214"/>
      <c r="BX392" s="214"/>
      <c r="BY392" s="214"/>
      <c r="BZ392" s="214"/>
      <c r="CA392" s="214"/>
      <c r="CB392" s="214"/>
      <c r="CC392" s="214"/>
      <c r="CD392" s="214"/>
      <c r="CE392" s="214"/>
      <c r="CF392" s="214"/>
      <c r="CG392" s="214"/>
      <c r="CH392" s="214"/>
      <c r="CI392" s="214"/>
      <c r="CJ392" s="214"/>
      <c r="CK392" s="214"/>
      <c r="CL392" s="214"/>
      <c r="CM392" s="214"/>
      <c r="CN392" s="214"/>
      <c r="CO392" s="214"/>
      <c r="CP392" s="214"/>
      <c r="CQ392" s="214"/>
      <c r="CR392" s="214"/>
      <c r="CS392" s="214"/>
      <c r="CT392" s="214"/>
      <c r="CU392" s="214"/>
      <c r="CV392" s="214"/>
      <c r="CW392" s="214"/>
      <c r="CX392" s="214"/>
      <c r="CY392" s="214"/>
      <c r="CZ392" s="214"/>
      <c r="DA392" s="214"/>
      <c r="DB392" s="214"/>
      <c r="DC392" s="214"/>
      <c r="DD392" s="214"/>
      <c r="DE392" s="214"/>
      <c r="DF392" s="214"/>
      <c r="DG392" s="214"/>
      <c r="DH392" s="214"/>
      <c r="DI392" s="214"/>
      <c r="DJ392" s="214"/>
      <c r="DK392" s="214"/>
      <c r="DL392" s="214"/>
      <c r="DM392" s="214"/>
      <c r="DN392" s="214"/>
      <c r="DO392" s="214"/>
      <c r="DP392" s="214"/>
      <c r="DQ392" s="214"/>
      <c r="DR392" s="214"/>
      <c r="DS392" s="214"/>
      <c r="DT392" s="214"/>
      <c r="DU392" s="214"/>
      <c r="DV392" s="214"/>
      <c r="DW392" s="214"/>
      <c r="DX392" s="214"/>
      <c r="DY392" s="214"/>
      <c r="DZ392" s="214"/>
      <c r="EA392" s="214"/>
      <c r="EB392" s="214"/>
      <c r="EC392" s="214"/>
      <c r="ED392" s="214"/>
      <c r="EE392" s="214"/>
      <c r="EF392" s="214"/>
      <c r="EG392" s="214"/>
      <c r="EH392" s="214"/>
      <c r="EI392" s="214"/>
      <c r="EJ392" s="214"/>
      <c r="EK392" s="214"/>
      <c r="EL392" s="214"/>
      <c r="EM392" s="214"/>
      <c r="EN392" s="214"/>
      <c r="EO392" s="214"/>
      <c r="EP392" s="214"/>
      <c r="EQ392" s="214"/>
      <c r="ER392" s="214"/>
      <c r="ES392" s="214"/>
      <c r="ET392" s="214"/>
      <c r="EU392" s="214"/>
      <c r="EV392" s="214"/>
      <c r="EW392" s="214"/>
      <c r="EX392" s="214"/>
      <c r="EY392" s="214"/>
      <c r="EZ392" s="214"/>
      <c r="FA392" s="214"/>
      <c r="FB392" s="214"/>
      <c r="FC392" s="214"/>
      <c r="FD392" s="214"/>
      <c r="FE392" s="214"/>
      <c r="FF392" s="214"/>
      <c r="FG392" s="214"/>
      <c r="FH392" s="214"/>
      <c r="FI392" s="214"/>
      <c r="FJ392" s="214"/>
      <c r="FK392" s="214"/>
      <c r="FL392" s="214"/>
      <c r="FM392" s="214"/>
      <c r="FN392" s="214"/>
      <c r="FO392" s="214"/>
      <c r="FP392" s="214"/>
      <c r="FQ392" s="214"/>
      <c r="FR392" s="214"/>
      <c r="FS392" s="214"/>
      <c r="FT392" s="214"/>
      <c r="FU392" s="214"/>
      <c r="FV392" s="214"/>
      <c r="FW392" s="214"/>
      <c r="FX392" s="214"/>
    </row>
    <row r="393" spans="1:180" s="268" customFormat="1">
      <c r="A393" s="276"/>
      <c r="B393" s="276"/>
      <c r="C393" s="276"/>
      <c r="D393" s="276"/>
      <c r="E393" s="276"/>
      <c r="F393" s="276"/>
      <c r="G393" s="289"/>
      <c r="H393" s="288"/>
      <c r="I393" s="288"/>
      <c r="J393" s="276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  <c r="AA393" s="214"/>
      <c r="AB393" s="214"/>
      <c r="AC393" s="214"/>
      <c r="AD393" s="214"/>
      <c r="AE393" s="214"/>
      <c r="AF393" s="214"/>
      <c r="AG393" s="214"/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  <c r="BI393" s="214"/>
      <c r="BJ393" s="214"/>
      <c r="BK393" s="214"/>
      <c r="BL393" s="214"/>
      <c r="BM393" s="214"/>
      <c r="BN393" s="214"/>
      <c r="BO393" s="214"/>
      <c r="BP393" s="214"/>
      <c r="BQ393" s="214"/>
      <c r="BR393" s="214"/>
      <c r="BS393" s="214"/>
      <c r="BT393" s="214"/>
      <c r="BU393" s="214"/>
      <c r="BV393" s="214"/>
      <c r="BW393" s="214"/>
      <c r="BX393" s="214"/>
      <c r="BY393" s="214"/>
      <c r="BZ393" s="214"/>
      <c r="CA393" s="214"/>
      <c r="CB393" s="214"/>
      <c r="CC393" s="214"/>
      <c r="CD393" s="214"/>
      <c r="CE393" s="214"/>
      <c r="CF393" s="214"/>
      <c r="CG393" s="214"/>
      <c r="CH393" s="214"/>
      <c r="CI393" s="214"/>
      <c r="CJ393" s="214"/>
      <c r="CK393" s="214"/>
      <c r="CL393" s="214"/>
      <c r="CM393" s="214"/>
      <c r="CN393" s="214"/>
      <c r="CO393" s="214"/>
      <c r="CP393" s="214"/>
      <c r="CQ393" s="214"/>
      <c r="CR393" s="214"/>
      <c r="CS393" s="214"/>
      <c r="CT393" s="214"/>
      <c r="CU393" s="214"/>
      <c r="CV393" s="214"/>
      <c r="CW393" s="214"/>
      <c r="CX393" s="214"/>
      <c r="CY393" s="214"/>
      <c r="CZ393" s="214"/>
      <c r="DA393" s="214"/>
      <c r="DB393" s="214"/>
      <c r="DC393" s="214"/>
      <c r="DD393" s="214"/>
      <c r="DE393" s="214"/>
      <c r="DF393" s="214"/>
      <c r="DG393" s="214"/>
      <c r="DH393" s="214"/>
      <c r="DI393" s="214"/>
      <c r="DJ393" s="214"/>
      <c r="DK393" s="214"/>
      <c r="DL393" s="214"/>
      <c r="DM393" s="214"/>
      <c r="DN393" s="214"/>
      <c r="DO393" s="214"/>
      <c r="DP393" s="214"/>
      <c r="DQ393" s="214"/>
      <c r="DR393" s="214"/>
      <c r="DS393" s="214"/>
      <c r="DT393" s="214"/>
      <c r="DU393" s="214"/>
      <c r="DV393" s="214"/>
      <c r="DW393" s="214"/>
      <c r="DX393" s="214"/>
      <c r="DY393" s="214"/>
      <c r="DZ393" s="214"/>
      <c r="EA393" s="214"/>
      <c r="EB393" s="214"/>
      <c r="EC393" s="214"/>
      <c r="ED393" s="214"/>
      <c r="EE393" s="214"/>
      <c r="EF393" s="214"/>
      <c r="EG393" s="214"/>
      <c r="EH393" s="214"/>
      <c r="EI393" s="214"/>
      <c r="EJ393" s="214"/>
      <c r="EK393" s="214"/>
      <c r="EL393" s="214"/>
      <c r="EM393" s="214"/>
      <c r="EN393" s="214"/>
      <c r="EO393" s="214"/>
      <c r="EP393" s="214"/>
      <c r="EQ393" s="214"/>
      <c r="ER393" s="214"/>
      <c r="ES393" s="214"/>
      <c r="ET393" s="214"/>
      <c r="EU393" s="214"/>
      <c r="EV393" s="214"/>
      <c r="EW393" s="214"/>
      <c r="EX393" s="214"/>
      <c r="EY393" s="214"/>
      <c r="EZ393" s="214"/>
      <c r="FA393" s="214"/>
      <c r="FB393" s="214"/>
      <c r="FC393" s="214"/>
      <c r="FD393" s="214"/>
      <c r="FE393" s="214"/>
      <c r="FF393" s="214"/>
      <c r="FG393" s="214"/>
      <c r="FH393" s="214"/>
      <c r="FI393" s="214"/>
      <c r="FJ393" s="214"/>
      <c r="FK393" s="214"/>
      <c r="FL393" s="214"/>
      <c r="FM393" s="214"/>
      <c r="FN393" s="214"/>
      <c r="FO393" s="214"/>
      <c r="FP393" s="214"/>
      <c r="FQ393" s="214"/>
      <c r="FR393" s="214"/>
      <c r="FS393" s="214"/>
      <c r="FT393" s="214"/>
      <c r="FU393" s="214"/>
      <c r="FV393" s="214"/>
      <c r="FW393" s="214"/>
      <c r="FX393" s="214"/>
    </row>
    <row r="394" spans="1:180" s="268" customFormat="1">
      <c r="A394" s="276"/>
      <c r="B394" s="276"/>
      <c r="C394" s="276"/>
      <c r="D394" s="276"/>
      <c r="E394" s="276"/>
      <c r="F394" s="276"/>
      <c r="G394" s="289"/>
      <c r="H394" s="288"/>
      <c r="I394" s="288"/>
      <c r="J394" s="276"/>
      <c r="K394" s="214"/>
      <c r="L394" s="214"/>
      <c r="M394" s="214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14"/>
      <c r="Y394" s="214"/>
      <c r="Z394" s="214"/>
      <c r="AA394" s="214"/>
      <c r="AB394" s="214"/>
      <c r="AC394" s="214"/>
      <c r="AD394" s="214"/>
      <c r="AE394" s="214"/>
      <c r="AF394" s="214"/>
      <c r="AG394" s="214"/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  <c r="BI394" s="214"/>
      <c r="BJ394" s="214"/>
      <c r="BK394" s="214"/>
      <c r="BL394" s="214"/>
      <c r="BM394" s="214"/>
      <c r="BN394" s="214"/>
      <c r="BO394" s="214"/>
      <c r="BP394" s="214"/>
      <c r="BQ394" s="214"/>
      <c r="BR394" s="214"/>
      <c r="BS394" s="214"/>
      <c r="BT394" s="214"/>
      <c r="BU394" s="214"/>
      <c r="BV394" s="214"/>
      <c r="BW394" s="214"/>
      <c r="BX394" s="214"/>
      <c r="BY394" s="214"/>
      <c r="BZ394" s="214"/>
      <c r="CA394" s="214"/>
      <c r="CB394" s="214"/>
      <c r="CC394" s="214"/>
      <c r="CD394" s="214"/>
      <c r="CE394" s="214"/>
      <c r="CF394" s="214"/>
      <c r="CG394" s="214"/>
      <c r="CH394" s="214"/>
      <c r="CI394" s="214"/>
      <c r="CJ394" s="214"/>
      <c r="CK394" s="214"/>
      <c r="CL394" s="214"/>
      <c r="CM394" s="214"/>
      <c r="CN394" s="214"/>
      <c r="CO394" s="214"/>
      <c r="CP394" s="214"/>
      <c r="CQ394" s="214"/>
      <c r="CR394" s="214"/>
      <c r="CS394" s="214"/>
      <c r="CT394" s="214"/>
      <c r="CU394" s="214"/>
      <c r="CV394" s="214"/>
      <c r="CW394" s="214"/>
      <c r="CX394" s="214"/>
      <c r="CY394" s="214"/>
      <c r="CZ394" s="214"/>
      <c r="DA394" s="214"/>
      <c r="DB394" s="214"/>
      <c r="DC394" s="214"/>
      <c r="DD394" s="214"/>
      <c r="DE394" s="214"/>
      <c r="DF394" s="214"/>
      <c r="DG394" s="214"/>
      <c r="DH394" s="214"/>
      <c r="DI394" s="214"/>
      <c r="DJ394" s="214"/>
      <c r="DK394" s="214"/>
      <c r="DL394" s="214"/>
      <c r="DM394" s="214"/>
      <c r="DN394" s="214"/>
      <c r="DO394" s="214"/>
      <c r="DP394" s="214"/>
      <c r="DQ394" s="214"/>
      <c r="DR394" s="214"/>
      <c r="DS394" s="214"/>
      <c r="DT394" s="214"/>
      <c r="DU394" s="214"/>
      <c r="DV394" s="214"/>
      <c r="DW394" s="214"/>
      <c r="DX394" s="214"/>
      <c r="DY394" s="214"/>
      <c r="DZ394" s="214"/>
      <c r="EA394" s="214"/>
      <c r="EB394" s="214"/>
      <c r="EC394" s="214"/>
      <c r="ED394" s="214"/>
      <c r="EE394" s="214"/>
      <c r="EF394" s="214"/>
      <c r="EG394" s="214"/>
      <c r="EH394" s="214"/>
      <c r="EI394" s="214"/>
      <c r="EJ394" s="214"/>
      <c r="EK394" s="214"/>
      <c r="EL394" s="214"/>
      <c r="EM394" s="214"/>
      <c r="EN394" s="214"/>
      <c r="EO394" s="214"/>
      <c r="EP394" s="214"/>
      <c r="EQ394" s="214"/>
      <c r="ER394" s="214"/>
      <c r="ES394" s="214"/>
      <c r="ET394" s="214"/>
      <c r="EU394" s="214"/>
      <c r="EV394" s="214"/>
      <c r="EW394" s="214"/>
      <c r="EX394" s="214"/>
      <c r="EY394" s="214"/>
      <c r="EZ394" s="214"/>
      <c r="FA394" s="214"/>
      <c r="FB394" s="214"/>
      <c r="FC394" s="214"/>
      <c r="FD394" s="214"/>
      <c r="FE394" s="214"/>
      <c r="FF394" s="214"/>
      <c r="FG394" s="214"/>
      <c r="FH394" s="214"/>
      <c r="FI394" s="214"/>
      <c r="FJ394" s="214"/>
      <c r="FK394" s="214"/>
      <c r="FL394" s="214"/>
      <c r="FM394" s="214"/>
      <c r="FN394" s="214"/>
      <c r="FO394" s="214"/>
      <c r="FP394" s="214"/>
      <c r="FQ394" s="214"/>
      <c r="FR394" s="214"/>
      <c r="FS394" s="214"/>
      <c r="FT394" s="214"/>
      <c r="FU394" s="214"/>
      <c r="FV394" s="214"/>
      <c r="FW394" s="214"/>
      <c r="FX394" s="214"/>
    </row>
    <row r="395" spans="1:180" s="268" customFormat="1">
      <c r="A395" s="276"/>
      <c r="B395" s="276"/>
      <c r="C395" s="276"/>
      <c r="D395" s="276"/>
      <c r="E395" s="276"/>
      <c r="F395" s="276"/>
      <c r="G395" s="289"/>
      <c r="H395" s="288"/>
      <c r="I395" s="288"/>
      <c r="J395" s="276"/>
      <c r="K395" s="214"/>
      <c r="L395" s="214"/>
      <c r="M395" s="214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14"/>
      <c r="Y395" s="214"/>
      <c r="Z395" s="214"/>
      <c r="AA395" s="214"/>
      <c r="AB395" s="214"/>
      <c r="AC395" s="214"/>
      <c r="AD395" s="214"/>
      <c r="AE395" s="214"/>
      <c r="AF395" s="214"/>
      <c r="AG395" s="214"/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  <c r="BI395" s="214"/>
      <c r="BJ395" s="214"/>
      <c r="BK395" s="214"/>
      <c r="BL395" s="214"/>
      <c r="BM395" s="214"/>
      <c r="BN395" s="214"/>
      <c r="BO395" s="214"/>
      <c r="BP395" s="214"/>
      <c r="BQ395" s="214"/>
      <c r="BR395" s="214"/>
      <c r="BS395" s="214"/>
      <c r="BT395" s="214"/>
      <c r="BU395" s="214"/>
      <c r="BV395" s="214"/>
      <c r="BW395" s="214"/>
      <c r="BX395" s="214"/>
      <c r="BY395" s="214"/>
      <c r="BZ395" s="214"/>
      <c r="CA395" s="214"/>
      <c r="CB395" s="214"/>
      <c r="CC395" s="214"/>
      <c r="CD395" s="214"/>
      <c r="CE395" s="214"/>
      <c r="CF395" s="214"/>
      <c r="CG395" s="214"/>
      <c r="CH395" s="214"/>
      <c r="CI395" s="214"/>
      <c r="CJ395" s="214"/>
      <c r="CK395" s="214"/>
      <c r="CL395" s="214"/>
      <c r="CM395" s="214"/>
      <c r="CN395" s="214"/>
      <c r="CO395" s="214"/>
      <c r="CP395" s="214"/>
      <c r="CQ395" s="214"/>
      <c r="CR395" s="214"/>
      <c r="CS395" s="214"/>
      <c r="CT395" s="214"/>
      <c r="CU395" s="214"/>
      <c r="CV395" s="214"/>
      <c r="CW395" s="214"/>
      <c r="CX395" s="214"/>
      <c r="CY395" s="214"/>
      <c r="CZ395" s="214"/>
      <c r="DA395" s="214"/>
      <c r="DB395" s="214"/>
      <c r="DC395" s="214"/>
      <c r="DD395" s="214"/>
      <c r="DE395" s="214"/>
      <c r="DF395" s="214"/>
      <c r="DG395" s="214"/>
      <c r="DH395" s="214"/>
      <c r="DI395" s="214"/>
      <c r="DJ395" s="214"/>
      <c r="DK395" s="214"/>
      <c r="DL395" s="214"/>
      <c r="DM395" s="214"/>
      <c r="DN395" s="214"/>
      <c r="DO395" s="214"/>
      <c r="DP395" s="214"/>
      <c r="DQ395" s="214"/>
      <c r="DR395" s="214"/>
      <c r="DS395" s="214"/>
      <c r="DT395" s="214"/>
      <c r="DU395" s="214"/>
      <c r="DV395" s="214"/>
      <c r="DW395" s="214"/>
      <c r="DX395" s="214"/>
      <c r="DY395" s="214"/>
      <c r="DZ395" s="214"/>
      <c r="EA395" s="214"/>
      <c r="EB395" s="214"/>
      <c r="EC395" s="214"/>
      <c r="ED395" s="214"/>
      <c r="EE395" s="214"/>
      <c r="EF395" s="214"/>
      <c r="EG395" s="214"/>
      <c r="EH395" s="214"/>
      <c r="EI395" s="214"/>
      <c r="EJ395" s="214"/>
      <c r="EK395" s="214"/>
      <c r="EL395" s="214"/>
      <c r="EM395" s="214"/>
      <c r="EN395" s="214"/>
      <c r="EO395" s="214"/>
      <c r="EP395" s="214"/>
      <c r="EQ395" s="214"/>
      <c r="ER395" s="214"/>
      <c r="ES395" s="214"/>
      <c r="ET395" s="214"/>
      <c r="EU395" s="214"/>
      <c r="EV395" s="214"/>
      <c r="EW395" s="214"/>
      <c r="EX395" s="214"/>
      <c r="EY395" s="214"/>
      <c r="EZ395" s="214"/>
      <c r="FA395" s="214"/>
      <c r="FB395" s="214"/>
      <c r="FC395" s="214"/>
      <c r="FD395" s="214"/>
      <c r="FE395" s="214"/>
      <c r="FF395" s="214"/>
      <c r="FG395" s="214"/>
      <c r="FH395" s="214"/>
      <c r="FI395" s="214"/>
      <c r="FJ395" s="214"/>
      <c r="FK395" s="214"/>
      <c r="FL395" s="214"/>
      <c r="FM395" s="214"/>
      <c r="FN395" s="214"/>
      <c r="FO395" s="214"/>
      <c r="FP395" s="214"/>
      <c r="FQ395" s="214"/>
      <c r="FR395" s="214"/>
      <c r="FS395" s="214"/>
      <c r="FT395" s="214"/>
      <c r="FU395" s="214"/>
      <c r="FV395" s="214"/>
      <c r="FW395" s="214"/>
      <c r="FX395" s="214"/>
    </row>
    <row r="396" spans="1:180" s="268" customFormat="1">
      <c r="A396" s="276"/>
      <c r="B396" s="276"/>
      <c r="C396" s="276"/>
      <c r="D396" s="276"/>
      <c r="E396" s="276"/>
      <c r="F396" s="276"/>
      <c r="G396" s="289"/>
      <c r="H396" s="288"/>
      <c r="I396" s="288"/>
      <c r="J396" s="276"/>
      <c r="K396" s="214"/>
      <c r="L396" s="214"/>
      <c r="M396" s="214"/>
      <c r="N396" s="214"/>
      <c r="O396" s="214"/>
      <c r="P396" s="214"/>
      <c r="Q396" s="214"/>
      <c r="R396" s="214"/>
      <c r="S396" s="214"/>
      <c r="T396" s="214"/>
      <c r="U396" s="214"/>
      <c r="V396" s="214"/>
      <c r="W396" s="214"/>
      <c r="X396" s="214"/>
      <c r="Y396" s="214"/>
      <c r="Z396" s="214"/>
      <c r="AA396" s="214"/>
      <c r="AB396" s="214"/>
      <c r="AC396" s="214"/>
      <c r="AD396" s="214"/>
      <c r="AE396" s="214"/>
      <c r="AF396" s="214"/>
      <c r="AG396" s="214"/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  <c r="BI396" s="214"/>
      <c r="BJ396" s="214"/>
      <c r="BK396" s="214"/>
      <c r="BL396" s="214"/>
      <c r="BM396" s="214"/>
      <c r="BN396" s="214"/>
      <c r="BO396" s="214"/>
      <c r="BP396" s="214"/>
      <c r="BQ396" s="214"/>
      <c r="BR396" s="214"/>
      <c r="BS396" s="214"/>
      <c r="BT396" s="214"/>
      <c r="BU396" s="214"/>
      <c r="BV396" s="214"/>
      <c r="BW396" s="214"/>
      <c r="BX396" s="214"/>
      <c r="BY396" s="214"/>
      <c r="BZ396" s="214"/>
      <c r="CA396" s="214"/>
      <c r="CB396" s="214"/>
      <c r="CC396" s="214"/>
      <c r="CD396" s="214"/>
      <c r="CE396" s="214"/>
      <c r="CF396" s="214"/>
      <c r="CG396" s="214"/>
      <c r="CH396" s="214"/>
      <c r="CI396" s="214"/>
      <c r="CJ396" s="214"/>
      <c r="CK396" s="214"/>
      <c r="CL396" s="214"/>
      <c r="CM396" s="214"/>
      <c r="CN396" s="214"/>
      <c r="CO396" s="214"/>
      <c r="CP396" s="214"/>
      <c r="CQ396" s="214"/>
      <c r="CR396" s="214"/>
      <c r="CS396" s="214"/>
      <c r="CT396" s="214"/>
      <c r="CU396" s="214"/>
      <c r="CV396" s="214"/>
      <c r="CW396" s="214"/>
      <c r="CX396" s="214"/>
      <c r="CY396" s="214"/>
      <c r="CZ396" s="214"/>
      <c r="DA396" s="214"/>
      <c r="DB396" s="214"/>
      <c r="DC396" s="214"/>
      <c r="DD396" s="214"/>
      <c r="DE396" s="214"/>
      <c r="DF396" s="214"/>
      <c r="DG396" s="214"/>
      <c r="DH396" s="214"/>
      <c r="DI396" s="214"/>
      <c r="DJ396" s="214"/>
      <c r="DK396" s="214"/>
      <c r="DL396" s="214"/>
      <c r="DM396" s="214"/>
      <c r="DN396" s="214"/>
      <c r="DO396" s="214"/>
      <c r="DP396" s="214"/>
      <c r="DQ396" s="214"/>
      <c r="DR396" s="214"/>
      <c r="DS396" s="214"/>
      <c r="DT396" s="214"/>
      <c r="DU396" s="214"/>
      <c r="DV396" s="214"/>
      <c r="DW396" s="214"/>
      <c r="DX396" s="214"/>
      <c r="DY396" s="214"/>
      <c r="DZ396" s="214"/>
      <c r="EA396" s="214"/>
      <c r="EB396" s="214"/>
      <c r="EC396" s="214"/>
      <c r="ED396" s="214"/>
      <c r="EE396" s="214"/>
      <c r="EF396" s="214"/>
      <c r="EG396" s="214"/>
      <c r="EH396" s="214"/>
      <c r="EI396" s="214"/>
      <c r="EJ396" s="214"/>
      <c r="EK396" s="214"/>
      <c r="EL396" s="214"/>
      <c r="EM396" s="214"/>
      <c r="EN396" s="214"/>
      <c r="EO396" s="214"/>
      <c r="EP396" s="214"/>
      <c r="EQ396" s="214"/>
      <c r="ER396" s="214"/>
      <c r="ES396" s="214"/>
      <c r="ET396" s="214"/>
      <c r="EU396" s="214"/>
      <c r="EV396" s="214"/>
      <c r="EW396" s="214"/>
      <c r="EX396" s="214"/>
      <c r="EY396" s="214"/>
      <c r="EZ396" s="214"/>
      <c r="FA396" s="214"/>
      <c r="FB396" s="214"/>
      <c r="FC396" s="214"/>
      <c r="FD396" s="214"/>
      <c r="FE396" s="214"/>
      <c r="FF396" s="214"/>
      <c r="FG396" s="214"/>
      <c r="FH396" s="214"/>
      <c r="FI396" s="214"/>
      <c r="FJ396" s="214"/>
      <c r="FK396" s="214"/>
      <c r="FL396" s="214"/>
      <c r="FM396" s="214"/>
      <c r="FN396" s="214"/>
      <c r="FO396" s="214"/>
      <c r="FP396" s="214"/>
      <c r="FQ396" s="214"/>
      <c r="FR396" s="214"/>
      <c r="FS396" s="214"/>
      <c r="FT396" s="214"/>
      <c r="FU396" s="214"/>
      <c r="FV396" s="214"/>
      <c r="FW396" s="214"/>
      <c r="FX396" s="214"/>
    </row>
    <row r="397" spans="1:180" s="268" customFormat="1">
      <c r="A397" s="276"/>
      <c r="B397" s="276"/>
      <c r="C397" s="276"/>
      <c r="D397" s="276"/>
      <c r="E397" s="276"/>
      <c r="F397" s="276"/>
      <c r="G397" s="289"/>
      <c r="H397" s="288"/>
      <c r="I397" s="288"/>
      <c r="J397" s="276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14"/>
      <c r="Y397" s="214"/>
      <c r="Z397" s="214"/>
      <c r="AA397" s="214"/>
      <c r="AB397" s="214"/>
      <c r="AC397" s="214"/>
      <c r="AD397" s="214"/>
      <c r="AE397" s="214"/>
      <c r="AF397" s="214"/>
      <c r="AG397" s="214"/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  <c r="BI397" s="214"/>
      <c r="BJ397" s="214"/>
      <c r="BK397" s="214"/>
      <c r="BL397" s="214"/>
      <c r="BM397" s="214"/>
      <c r="BN397" s="214"/>
      <c r="BO397" s="214"/>
      <c r="BP397" s="214"/>
      <c r="BQ397" s="214"/>
      <c r="BR397" s="214"/>
      <c r="BS397" s="214"/>
      <c r="BT397" s="214"/>
      <c r="BU397" s="214"/>
      <c r="BV397" s="214"/>
      <c r="BW397" s="214"/>
      <c r="BX397" s="214"/>
      <c r="BY397" s="214"/>
      <c r="BZ397" s="214"/>
      <c r="CA397" s="214"/>
      <c r="CB397" s="214"/>
      <c r="CC397" s="214"/>
      <c r="CD397" s="214"/>
      <c r="CE397" s="214"/>
      <c r="CF397" s="214"/>
      <c r="CG397" s="214"/>
      <c r="CH397" s="214"/>
      <c r="CI397" s="214"/>
      <c r="CJ397" s="214"/>
      <c r="CK397" s="214"/>
      <c r="CL397" s="214"/>
      <c r="CM397" s="214"/>
      <c r="CN397" s="214"/>
      <c r="CO397" s="214"/>
      <c r="CP397" s="214"/>
      <c r="CQ397" s="214"/>
      <c r="CR397" s="214"/>
      <c r="CS397" s="214"/>
      <c r="CT397" s="214"/>
      <c r="CU397" s="214"/>
      <c r="CV397" s="214"/>
      <c r="CW397" s="214"/>
      <c r="CX397" s="214"/>
      <c r="CY397" s="214"/>
      <c r="CZ397" s="214"/>
      <c r="DA397" s="214"/>
      <c r="DB397" s="214"/>
      <c r="DC397" s="214"/>
      <c r="DD397" s="214"/>
      <c r="DE397" s="214"/>
      <c r="DF397" s="214"/>
      <c r="DG397" s="214"/>
      <c r="DH397" s="214"/>
      <c r="DI397" s="214"/>
      <c r="DJ397" s="214"/>
      <c r="DK397" s="214"/>
      <c r="DL397" s="214"/>
      <c r="DM397" s="214"/>
      <c r="DN397" s="214"/>
      <c r="DO397" s="214"/>
      <c r="DP397" s="214"/>
      <c r="DQ397" s="214"/>
      <c r="DR397" s="214"/>
      <c r="DS397" s="214"/>
      <c r="DT397" s="214"/>
      <c r="DU397" s="214"/>
      <c r="DV397" s="214"/>
      <c r="DW397" s="214"/>
      <c r="DX397" s="214"/>
      <c r="DY397" s="214"/>
      <c r="DZ397" s="214"/>
      <c r="EA397" s="214"/>
      <c r="EB397" s="214"/>
      <c r="EC397" s="214"/>
      <c r="ED397" s="214"/>
      <c r="EE397" s="214"/>
      <c r="EF397" s="214"/>
      <c r="EG397" s="214"/>
      <c r="EH397" s="214"/>
      <c r="EI397" s="214"/>
      <c r="EJ397" s="214"/>
      <c r="EK397" s="214"/>
      <c r="EL397" s="214"/>
      <c r="EM397" s="214"/>
      <c r="EN397" s="214"/>
      <c r="EO397" s="214"/>
      <c r="EP397" s="214"/>
      <c r="EQ397" s="214"/>
      <c r="ER397" s="214"/>
      <c r="ES397" s="214"/>
      <c r="ET397" s="214"/>
      <c r="EU397" s="214"/>
      <c r="EV397" s="214"/>
      <c r="EW397" s="214"/>
      <c r="EX397" s="214"/>
      <c r="EY397" s="214"/>
      <c r="EZ397" s="214"/>
      <c r="FA397" s="214"/>
      <c r="FB397" s="214"/>
      <c r="FC397" s="214"/>
      <c r="FD397" s="214"/>
      <c r="FE397" s="214"/>
      <c r="FF397" s="214"/>
      <c r="FG397" s="214"/>
      <c r="FH397" s="214"/>
      <c r="FI397" s="214"/>
      <c r="FJ397" s="214"/>
      <c r="FK397" s="214"/>
      <c r="FL397" s="214"/>
      <c r="FM397" s="214"/>
      <c r="FN397" s="214"/>
      <c r="FO397" s="214"/>
      <c r="FP397" s="214"/>
      <c r="FQ397" s="214"/>
      <c r="FR397" s="214"/>
      <c r="FS397" s="214"/>
      <c r="FT397" s="214"/>
      <c r="FU397" s="214"/>
      <c r="FV397" s="214"/>
      <c r="FW397" s="214"/>
      <c r="FX397" s="214"/>
    </row>
    <row r="398" spans="1:180" s="268" customFormat="1">
      <c r="A398" s="276"/>
      <c r="B398" s="276"/>
      <c r="C398" s="276"/>
      <c r="D398" s="276"/>
      <c r="E398" s="276"/>
      <c r="F398" s="276"/>
      <c r="G398" s="289"/>
      <c r="H398" s="288"/>
      <c r="I398" s="288"/>
      <c r="J398" s="276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214"/>
      <c r="BN398" s="214"/>
      <c r="BO398" s="214"/>
      <c r="BP398" s="214"/>
      <c r="BQ398" s="214"/>
      <c r="BR398" s="214"/>
      <c r="BS398" s="214"/>
      <c r="BT398" s="214"/>
      <c r="BU398" s="214"/>
      <c r="BV398" s="214"/>
      <c r="BW398" s="214"/>
      <c r="BX398" s="214"/>
      <c r="BY398" s="214"/>
      <c r="BZ398" s="214"/>
      <c r="CA398" s="214"/>
      <c r="CB398" s="214"/>
      <c r="CC398" s="214"/>
      <c r="CD398" s="214"/>
      <c r="CE398" s="214"/>
      <c r="CF398" s="214"/>
      <c r="CG398" s="214"/>
      <c r="CH398" s="214"/>
      <c r="CI398" s="214"/>
      <c r="CJ398" s="214"/>
      <c r="CK398" s="214"/>
      <c r="CL398" s="214"/>
      <c r="CM398" s="214"/>
      <c r="CN398" s="214"/>
      <c r="CO398" s="214"/>
      <c r="CP398" s="214"/>
      <c r="CQ398" s="214"/>
      <c r="CR398" s="214"/>
      <c r="CS398" s="214"/>
      <c r="CT398" s="214"/>
      <c r="CU398" s="214"/>
      <c r="CV398" s="214"/>
      <c r="CW398" s="214"/>
      <c r="CX398" s="214"/>
      <c r="CY398" s="214"/>
      <c r="CZ398" s="214"/>
      <c r="DA398" s="214"/>
      <c r="DB398" s="214"/>
      <c r="DC398" s="214"/>
      <c r="DD398" s="214"/>
      <c r="DE398" s="214"/>
      <c r="DF398" s="214"/>
      <c r="DG398" s="214"/>
      <c r="DH398" s="214"/>
      <c r="DI398" s="214"/>
      <c r="DJ398" s="214"/>
      <c r="DK398" s="214"/>
      <c r="DL398" s="214"/>
      <c r="DM398" s="214"/>
      <c r="DN398" s="214"/>
      <c r="DO398" s="214"/>
      <c r="DP398" s="214"/>
      <c r="DQ398" s="214"/>
      <c r="DR398" s="214"/>
      <c r="DS398" s="214"/>
      <c r="DT398" s="214"/>
      <c r="DU398" s="214"/>
      <c r="DV398" s="214"/>
      <c r="DW398" s="214"/>
      <c r="DX398" s="214"/>
      <c r="DY398" s="214"/>
      <c r="DZ398" s="214"/>
      <c r="EA398" s="214"/>
      <c r="EB398" s="214"/>
      <c r="EC398" s="214"/>
      <c r="ED398" s="214"/>
      <c r="EE398" s="214"/>
      <c r="EF398" s="214"/>
      <c r="EG398" s="214"/>
      <c r="EH398" s="214"/>
      <c r="EI398" s="214"/>
      <c r="EJ398" s="214"/>
      <c r="EK398" s="214"/>
      <c r="EL398" s="214"/>
      <c r="EM398" s="214"/>
      <c r="EN398" s="214"/>
      <c r="EO398" s="214"/>
      <c r="EP398" s="214"/>
      <c r="EQ398" s="214"/>
      <c r="ER398" s="214"/>
      <c r="ES398" s="214"/>
      <c r="ET398" s="214"/>
      <c r="EU398" s="214"/>
      <c r="EV398" s="214"/>
      <c r="EW398" s="214"/>
      <c r="EX398" s="214"/>
      <c r="EY398" s="214"/>
      <c r="EZ398" s="214"/>
      <c r="FA398" s="214"/>
      <c r="FB398" s="214"/>
      <c r="FC398" s="214"/>
      <c r="FD398" s="214"/>
      <c r="FE398" s="214"/>
      <c r="FF398" s="214"/>
      <c r="FG398" s="214"/>
      <c r="FH398" s="214"/>
      <c r="FI398" s="214"/>
      <c r="FJ398" s="214"/>
      <c r="FK398" s="214"/>
      <c r="FL398" s="214"/>
      <c r="FM398" s="214"/>
      <c r="FN398" s="214"/>
      <c r="FO398" s="214"/>
      <c r="FP398" s="214"/>
      <c r="FQ398" s="214"/>
      <c r="FR398" s="214"/>
      <c r="FS398" s="214"/>
      <c r="FT398" s="214"/>
      <c r="FU398" s="214"/>
      <c r="FV398" s="214"/>
      <c r="FW398" s="214"/>
      <c r="FX398" s="214"/>
    </row>
    <row r="399" spans="1:180" s="268" customFormat="1">
      <c r="A399" s="276"/>
      <c r="B399" s="276"/>
      <c r="C399" s="276"/>
      <c r="D399" s="276"/>
      <c r="E399" s="276"/>
      <c r="F399" s="276"/>
      <c r="G399" s="289"/>
      <c r="H399" s="288"/>
      <c r="I399" s="288"/>
      <c r="J399" s="276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4"/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  <c r="BI399" s="214"/>
      <c r="BJ399" s="214"/>
      <c r="BK399" s="214"/>
      <c r="BL399" s="214"/>
      <c r="BM399" s="214"/>
      <c r="BN399" s="214"/>
      <c r="BO399" s="214"/>
      <c r="BP399" s="214"/>
      <c r="BQ399" s="214"/>
      <c r="BR399" s="214"/>
      <c r="BS399" s="214"/>
      <c r="BT399" s="214"/>
      <c r="BU399" s="214"/>
      <c r="BV399" s="214"/>
      <c r="BW399" s="214"/>
      <c r="BX399" s="214"/>
      <c r="BY399" s="214"/>
      <c r="BZ399" s="214"/>
      <c r="CA399" s="214"/>
      <c r="CB399" s="214"/>
      <c r="CC399" s="214"/>
      <c r="CD399" s="214"/>
      <c r="CE399" s="214"/>
      <c r="CF399" s="214"/>
      <c r="CG399" s="214"/>
      <c r="CH399" s="214"/>
      <c r="CI399" s="214"/>
      <c r="CJ399" s="214"/>
      <c r="CK399" s="214"/>
      <c r="CL399" s="214"/>
      <c r="CM399" s="214"/>
      <c r="CN399" s="214"/>
      <c r="CO399" s="214"/>
      <c r="CP399" s="214"/>
      <c r="CQ399" s="214"/>
      <c r="CR399" s="214"/>
      <c r="CS399" s="214"/>
      <c r="CT399" s="214"/>
      <c r="CU399" s="214"/>
      <c r="CV399" s="214"/>
      <c r="CW399" s="214"/>
      <c r="CX399" s="214"/>
      <c r="CY399" s="214"/>
      <c r="CZ399" s="214"/>
      <c r="DA399" s="214"/>
      <c r="DB399" s="214"/>
      <c r="DC399" s="214"/>
      <c r="DD399" s="214"/>
      <c r="DE399" s="214"/>
      <c r="DF399" s="214"/>
      <c r="DG399" s="214"/>
      <c r="DH399" s="214"/>
      <c r="DI399" s="214"/>
      <c r="DJ399" s="214"/>
      <c r="DK399" s="214"/>
      <c r="DL399" s="214"/>
      <c r="DM399" s="214"/>
      <c r="DN399" s="214"/>
      <c r="DO399" s="214"/>
      <c r="DP399" s="214"/>
      <c r="DQ399" s="214"/>
      <c r="DR399" s="214"/>
      <c r="DS399" s="214"/>
      <c r="DT399" s="214"/>
      <c r="DU399" s="214"/>
      <c r="DV399" s="214"/>
      <c r="DW399" s="214"/>
      <c r="DX399" s="214"/>
      <c r="DY399" s="214"/>
      <c r="DZ399" s="214"/>
      <c r="EA399" s="214"/>
      <c r="EB399" s="214"/>
      <c r="EC399" s="214"/>
      <c r="ED399" s="214"/>
      <c r="EE399" s="214"/>
      <c r="EF399" s="214"/>
      <c r="EG399" s="214"/>
      <c r="EH399" s="214"/>
      <c r="EI399" s="214"/>
      <c r="EJ399" s="214"/>
      <c r="EK399" s="214"/>
      <c r="EL399" s="214"/>
      <c r="EM399" s="214"/>
      <c r="EN399" s="214"/>
      <c r="EO399" s="214"/>
      <c r="EP399" s="214"/>
      <c r="EQ399" s="214"/>
      <c r="ER399" s="214"/>
      <c r="ES399" s="214"/>
      <c r="ET399" s="214"/>
      <c r="EU399" s="214"/>
      <c r="EV399" s="214"/>
      <c r="EW399" s="214"/>
      <c r="EX399" s="214"/>
      <c r="EY399" s="214"/>
      <c r="EZ399" s="214"/>
      <c r="FA399" s="214"/>
      <c r="FB399" s="214"/>
      <c r="FC399" s="214"/>
      <c r="FD399" s="214"/>
      <c r="FE399" s="214"/>
      <c r="FF399" s="214"/>
      <c r="FG399" s="214"/>
      <c r="FH399" s="214"/>
      <c r="FI399" s="214"/>
      <c r="FJ399" s="214"/>
      <c r="FK399" s="214"/>
      <c r="FL399" s="214"/>
      <c r="FM399" s="214"/>
      <c r="FN399" s="214"/>
      <c r="FO399" s="214"/>
      <c r="FP399" s="214"/>
      <c r="FQ399" s="214"/>
      <c r="FR399" s="214"/>
      <c r="FS399" s="214"/>
      <c r="FT399" s="214"/>
      <c r="FU399" s="214"/>
      <c r="FV399" s="214"/>
      <c r="FW399" s="214"/>
      <c r="FX399" s="214"/>
    </row>
    <row r="400" spans="1:180" s="268" customFormat="1">
      <c r="A400" s="276"/>
      <c r="B400" s="276"/>
      <c r="C400" s="276"/>
      <c r="D400" s="276"/>
      <c r="E400" s="276"/>
      <c r="F400" s="276"/>
      <c r="G400" s="289"/>
      <c r="H400" s="288"/>
      <c r="I400" s="288"/>
      <c r="J400" s="276"/>
      <c r="K400" s="214"/>
      <c r="L400" s="214"/>
      <c r="M400" s="214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14"/>
      <c r="Y400" s="214"/>
      <c r="Z400" s="214"/>
      <c r="AA400" s="214"/>
      <c r="AB400" s="214"/>
      <c r="AC400" s="214"/>
      <c r="AD400" s="214"/>
      <c r="AE400" s="214"/>
      <c r="AF400" s="214"/>
      <c r="AG400" s="214"/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  <c r="BI400" s="214"/>
      <c r="BJ400" s="214"/>
      <c r="BK400" s="214"/>
      <c r="BL400" s="214"/>
      <c r="BM400" s="214"/>
      <c r="BN400" s="214"/>
      <c r="BO400" s="214"/>
      <c r="BP400" s="214"/>
      <c r="BQ400" s="214"/>
      <c r="BR400" s="214"/>
      <c r="BS400" s="214"/>
      <c r="BT400" s="214"/>
      <c r="BU400" s="214"/>
      <c r="BV400" s="214"/>
      <c r="BW400" s="214"/>
      <c r="BX400" s="214"/>
      <c r="BY400" s="214"/>
      <c r="BZ400" s="214"/>
      <c r="CA400" s="214"/>
      <c r="CB400" s="214"/>
      <c r="CC400" s="214"/>
      <c r="CD400" s="214"/>
      <c r="CE400" s="214"/>
      <c r="CF400" s="214"/>
      <c r="CG400" s="214"/>
      <c r="CH400" s="214"/>
      <c r="CI400" s="214"/>
      <c r="CJ400" s="214"/>
      <c r="CK400" s="214"/>
      <c r="CL400" s="214"/>
      <c r="CM400" s="214"/>
      <c r="CN400" s="214"/>
      <c r="CO400" s="214"/>
      <c r="CP400" s="214"/>
      <c r="CQ400" s="214"/>
      <c r="CR400" s="214"/>
      <c r="CS400" s="214"/>
      <c r="CT400" s="214"/>
      <c r="CU400" s="214"/>
      <c r="CV400" s="214"/>
      <c r="CW400" s="214"/>
      <c r="CX400" s="214"/>
      <c r="CY400" s="214"/>
      <c r="CZ400" s="214"/>
      <c r="DA400" s="214"/>
      <c r="DB400" s="214"/>
      <c r="DC400" s="214"/>
      <c r="DD400" s="214"/>
      <c r="DE400" s="214"/>
      <c r="DF400" s="214"/>
      <c r="DG400" s="214"/>
      <c r="DH400" s="214"/>
      <c r="DI400" s="214"/>
      <c r="DJ400" s="214"/>
      <c r="DK400" s="214"/>
      <c r="DL400" s="214"/>
      <c r="DM400" s="214"/>
      <c r="DN400" s="214"/>
      <c r="DO400" s="214"/>
      <c r="DP400" s="214"/>
      <c r="DQ400" s="214"/>
      <c r="DR400" s="214"/>
      <c r="DS400" s="214"/>
      <c r="DT400" s="214"/>
      <c r="DU400" s="214"/>
      <c r="DV400" s="214"/>
      <c r="DW400" s="214"/>
      <c r="DX400" s="214"/>
      <c r="DY400" s="214"/>
      <c r="DZ400" s="214"/>
      <c r="EA400" s="214"/>
      <c r="EB400" s="214"/>
      <c r="EC400" s="214"/>
      <c r="ED400" s="214"/>
      <c r="EE400" s="214"/>
      <c r="EF400" s="214"/>
      <c r="EG400" s="214"/>
      <c r="EH400" s="214"/>
      <c r="EI400" s="214"/>
      <c r="EJ400" s="214"/>
      <c r="EK400" s="214"/>
      <c r="EL400" s="214"/>
      <c r="EM400" s="214"/>
      <c r="EN400" s="214"/>
      <c r="EO400" s="214"/>
      <c r="EP400" s="214"/>
      <c r="EQ400" s="214"/>
      <c r="ER400" s="214"/>
      <c r="ES400" s="214"/>
      <c r="ET400" s="214"/>
      <c r="EU400" s="214"/>
      <c r="EV400" s="214"/>
      <c r="EW400" s="214"/>
      <c r="EX400" s="214"/>
      <c r="EY400" s="214"/>
      <c r="EZ400" s="214"/>
      <c r="FA400" s="214"/>
      <c r="FB400" s="214"/>
      <c r="FC400" s="214"/>
      <c r="FD400" s="214"/>
      <c r="FE400" s="214"/>
      <c r="FF400" s="214"/>
      <c r="FG400" s="214"/>
      <c r="FH400" s="214"/>
      <c r="FI400" s="214"/>
      <c r="FJ400" s="214"/>
      <c r="FK400" s="214"/>
      <c r="FL400" s="214"/>
      <c r="FM400" s="214"/>
      <c r="FN400" s="214"/>
      <c r="FO400" s="214"/>
      <c r="FP400" s="214"/>
      <c r="FQ400" s="214"/>
      <c r="FR400" s="214"/>
      <c r="FS400" s="214"/>
      <c r="FT400" s="214"/>
      <c r="FU400" s="214"/>
      <c r="FV400" s="214"/>
      <c r="FW400" s="214"/>
      <c r="FX400" s="214"/>
    </row>
    <row r="401" spans="1:180" s="268" customFormat="1">
      <c r="A401" s="276"/>
      <c r="B401" s="276"/>
      <c r="C401" s="276"/>
      <c r="D401" s="276"/>
      <c r="E401" s="276"/>
      <c r="F401" s="276"/>
      <c r="G401" s="289"/>
      <c r="H401" s="288"/>
      <c r="I401" s="288"/>
      <c r="J401" s="276"/>
      <c r="K401" s="214"/>
      <c r="L401" s="214"/>
      <c r="M401" s="214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14"/>
      <c r="Y401" s="214"/>
      <c r="Z401" s="214"/>
      <c r="AA401" s="214"/>
      <c r="AB401" s="214"/>
      <c r="AC401" s="214"/>
      <c r="AD401" s="214"/>
      <c r="AE401" s="214"/>
      <c r="AF401" s="214"/>
      <c r="AG401" s="214"/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4"/>
      <c r="BL401" s="214"/>
      <c r="BM401" s="214"/>
      <c r="BN401" s="214"/>
      <c r="BO401" s="214"/>
      <c r="BP401" s="214"/>
      <c r="BQ401" s="214"/>
      <c r="BR401" s="214"/>
      <c r="BS401" s="214"/>
      <c r="BT401" s="214"/>
      <c r="BU401" s="214"/>
      <c r="BV401" s="214"/>
      <c r="BW401" s="214"/>
      <c r="BX401" s="214"/>
      <c r="BY401" s="214"/>
      <c r="BZ401" s="214"/>
      <c r="CA401" s="214"/>
      <c r="CB401" s="214"/>
      <c r="CC401" s="214"/>
      <c r="CD401" s="214"/>
      <c r="CE401" s="214"/>
      <c r="CF401" s="214"/>
      <c r="CG401" s="214"/>
      <c r="CH401" s="214"/>
      <c r="CI401" s="214"/>
      <c r="CJ401" s="214"/>
      <c r="CK401" s="214"/>
      <c r="CL401" s="214"/>
      <c r="CM401" s="214"/>
      <c r="CN401" s="214"/>
      <c r="CO401" s="214"/>
      <c r="CP401" s="214"/>
      <c r="CQ401" s="214"/>
      <c r="CR401" s="214"/>
      <c r="CS401" s="214"/>
      <c r="CT401" s="214"/>
      <c r="CU401" s="214"/>
      <c r="CV401" s="214"/>
      <c r="CW401" s="214"/>
      <c r="CX401" s="214"/>
      <c r="CY401" s="214"/>
      <c r="CZ401" s="214"/>
      <c r="DA401" s="214"/>
      <c r="DB401" s="214"/>
      <c r="DC401" s="214"/>
      <c r="DD401" s="214"/>
      <c r="DE401" s="214"/>
      <c r="DF401" s="214"/>
      <c r="DG401" s="214"/>
      <c r="DH401" s="214"/>
      <c r="DI401" s="214"/>
      <c r="DJ401" s="214"/>
      <c r="DK401" s="214"/>
      <c r="DL401" s="214"/>
      <c r="DM401" s="214"/>
      <c r="DN401" s="214"/>
      <c r="DO401" s="214"/>
      <c r="DP401" s="214"/>
      <c r="DQ401" s="214"/>
      <c r="DR401" s="214"/>
      <c r="DS401" s="214"/>
      <c r="DT401" s="214"/>
      <c r="DU401" s="214"/>
      <c r="DV401" s="214"/>
      <c r="DW401" s="214"/>
      <c r="DX401" s="214"/>
      <c r="DY401" s="214"/>
      <c r="DZ401" s="214"/>
      <c r="EA401" s="214"/>
      <c r="EB401" s="214"/>
      <c r="EC401" s="214"/>
      <c r="ED401" s="214"/>
      <c r="EE401" s="214"/>
      <c r="EF401" s="214"/>
      <c r="EG401" s="214"/>
      <c r="EH401" s="214"/>
      <c r="EI401" s="214"/>
      <c r="EJ401" s="214"/>
      <c r="EK401" s="214"/>
      <c r="EL401" s="214"/>
      <c r="EM401" s="214"/>
      <c r="EN401" s="214"/>
      <c r="EO401" s="214"/>
      <c r="EP401" s="214"/>
      <c r="EQ401" s="214"/>
      <c r="ER401" s="214"/>
      <c r="ES401" s="214"/>
      <c r="ET401" s="214"/>
      <c r="EU401" s="214"/>
      <c r="EV401" s="214"/>
      <c r="EW401" s="214"/>
      <c r="EX401" s="214"/>
      <c r="EY401" s="214"/>
      <c r="EZ401" s="214"/>
      <c r="FA401" s="214"/>
      <c r="FB401" s="214"/>
      <c r="FC401" s="214"/>
      <c r="FD401" s="214"/>
      <c r="FE401" s="214"/>
      <c r="FF401" s="214"/>
      <c r="FG401" s="214"/>
      <c r="FH401" s="214"/>
      <c r="FI401" s="214"/>
      <c r="FJ401" s="214"/>
      <c r="FK401" s="214"/>
      <c r="FL401" s="214"/>
      <c r="FM401" s="214"/>
      <c r="FN401" s="214"/>
      <c r="FO401" s="214"/>
      <c r="FP401" s="214"/>
      <c r="FQ401" s="214"/>
      <c r="FR401" s="214"/>
      <c r="FS401" s="214"/>
      <c r="FT401" s="214"/>
      <c r="FU401" s="214"/>
      <c r="FV401" s="214"/>
      <c r="FW401" s="214"/>
      <c r="FX401" s="214"/>
    </row>
    <row r="402" spans="1:180" s="268" customFormat="1">
      <c r="A402" s="276"/>
      <c r="B402" s="276"/>
      <c r="C402" s="276"/>
      <c r="D402" s="276"/>
      <c r="E402" s="276"/>
      <c r="F402" s="276"/>
      <c r="G402" s="289"/>
      <c r="H402" s="288"/>
      <c r="I402" s="288"/>
      <c r="J402" s="276"/>
      <c r="K402" s="214"/>
      <c r="L402" s="214"/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14"/>
      <c r="Y402" s="214"/>
      <c r="Z402" s="214"/>
      <c r="AA402" s="214"/>
      <c r="AB402" s="214"/>
      <c r="AC402" s="214"/>
      <c r="AD402" s="214"/>
      <c r="AE402" s="214"/>
      <c r="AF402" s="214"/>
      <c r="AG402" s="214"/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  <c r="CM402" s="214"/>
      <c r="CN402" s="214"/>
      <c r="CO402" s="214"/>
      <c r="CP402" s="214"/>
      <c r="CQ402" s="214"/>
      <c r="CR402" s="214"/>
      <c r="CS402" s="214"/>
      <c r="CT402" s="214"/>
      <c r="CU402" s="214"/>
      <c r="CV402" s="214"/>
      <c r="CW402" s="214"/>
      <c r="CX402" s="214"/>
      <c r="CY402" s="214"/>
      <c r="CZ402" s="214"/>
      <c r="DA402" s="214"/>
      <c r="DB402" s="214"/>
      <c r="DC402" s="214"/>
      <c r="DD402" s="214"/>
      <c r="DE402" s="214"/>
      <c r="DF402" s="214"/>
      <c r="DG402" s="214"/>
      <c r="DH402" s="214"/>
      <c r="DI402" s="214"/>
      <c r="DJ402" s="214"/>
      <c r="DK402" s="214"/>
      <c r="DL402" s="214"/>
      <c r="DM402" s="214"/>
      <c r="DN402" s="214"/>
      <c r="DO402" s="214"/>
      <c r="DP402" s="214"/>
      <c r="DQ402" s="214"/>
      <c r="DR402" s="214"/>
      <c r="DS402" s="214"/>
      <c r="DT402" s="214"/>
      <c r="DU402" s="214"/>
      <c r="DV402" s="214"/>
      <c r="DW402" s="214"/>
      <c r="DX402" s="214"/>
      <c r="DY402" s="214"/>
      <c r="DZ402" s="214"/>
      <c r="EA402" s="214"/>
      <c r="EB402" s="214"/>
      <c r="EC402" s="214"/>
      <c r="ED402" s="214"/>
      <c r="EE402" s="214"/>
      <c r="EF402" s="214"/>
      <c r="EG402" s="214"/>
      <c r="EH402" s="214"/>
      <c r="EI402" s="214"/>
      <c r="EJ402" s="214"/>
      <c r="EK402" s="214"/>
      <c r="EL402" s="214"/>
      <c r="EM402" s="214"/>
      <c r="EN402" s="214"/>
      <c r="EO402" s="214"/>
      <c r="EP402" s="214"/>
      <c r="EQ402" s="214"/>
      <c r="ER402" s="214"/>
      <c r="ES402" s="214"/>
      <c r="ET402" s="214"/>
      <c r="EU402" s="214"/>
      <c r="EV402" s="214"/>
      <c r="EW402" s="214"/>
      <c r="EX402" s="214"/>
      <c r="EY402" s="214"/>
      <c r="EZ402" s="214"/>
      <c r="FA402" s="214"/>
      <c r="FB402" s="214"/>
      <c r="FC402" s="214"/>
      <c r="FD402" s="214"/>
      <c r="FE402" s="214"/>
      <c r="FF402" s="214"/>
      <c r="FG402" s="214"/>
      <c r="FH402" s="214"/>
      <c r="FI402" s="214"/>
      <c r="FJ402" s="214"/>
      <c r="FK402" s="214"/>
      <c r="FL402" s="214"/>
      <c r="FM402" s="214"/>
      <c r="FN402" s="214"/>
      <c r="FO402" s="214"/>
      <c r="FP402" s="214"/>
      <c r="FQ402" s="214"/>
      <c r="FR402" s="214"/>
      <c r="FS402" s="214"/>
      <c r="FT402" s="214"/>
      <c r="FU402" s="214"/>
      <c r="FV402" s="214"/>
      <c r="FW402" s="214"/>
      <c r="FX402" s="214"/>
    </row>
    <row r="403" spans="1:180" s="268" customFormat="1">
      <c r="A403" s="276"/>
      <c r="B403" s="276"/>
      <c r="C403" s="276"/>
      <c r="D403" s="276"/>
      <c r="E403" s="276"/>
      <c r="F403" s="276"/>
      <c r="G403" s="289"/>
      <c r="H403" s="288"/>
      <c r="I403" s="288"/>
      <c r="J403" s="276"/>
      <c r="K403" s="214"/>
      <c r="L403" s="214"/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  <c r="AA403" s="214"/>
      <c r="AB403" s="214"/>
      <c r="AC403" s="214"/>
      <c r="AD403" s="214"/>
      <c r="AE403" s="214"/>
      <c r="AF403" s="214"/>
      <c r="AG403" s="214"/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  <c r="BI403" s="214"/>
      <c r="BJ403" s="214"/>
      <c r="BK403" s="214"/>
      <c r="BL403" s="214"/>
      <c r="BM403" s="214"/>
      <c r="BN403" s="214"/>
      <c r="BO403" s="214"/>
      <c r="BP403" s="214"/>
      <c r="BQ403" s="214"/>
      <c r="BR403" s="214"/>
      <c r="BS403" s="214"/>
      <c r="BT403" s="214"/>
      <c r="BU403" s="214"/>
      <c r="BV403" s="214"/>
      <c r="BW403" s="214"/>
      <c r="BX403" s="214"/>
      <c r="BY403" s="214"/>
      <c r="BZ403" s="214"/>
      <c r="CA403" s="214"/>
      <c r="CB403" s="214"/>
      <c r="CC403" s="214"/>
      <c r="CD403" s="214"/>
      <c r="CE403" s="214"/>
      <c r="CF403" s="214"/>
      <c r="CG403" s="214"/>
      <c r="CH403" s="214"/>
      <c r="CI403" s="214"/>
      <c r="CJ403" s="214"/>
      <c r="CK403" s="214"/>
      <c r="CL403" s="214"/>
      <c r="CM403" s="214"/>
      <c r="CN403" s="214"/>
      <c r="CO403" s="214"/>
      <c r="CP403" s="214"/>
      <c r="CQ403" s="214"/>
      <c r="CR403" s="214"/>
      <c r="CS403" s="214"/>
      <c r="CT403" s="214"/>
      <c r="CU403" s="214"/>
      <c r="CV403" s="214"/>
      <c r="CW403" s="214"/>
      <c r="CX403" s="214"/>
      <c r="CY403" s="214"/>
      <c r="CZ403" s="214"/>
      <c r="DA403" s="214"/>
      <c r="DB403" s="214"/>
      <c r="DC403" s="214"/>
      <c r="DD403" s="214"/>
      <c r="DE403" s="214"/>
      <c r="DF403" s="214"/>
      <c r="DG403" s="214"/>
      <c r="DH403" s="214"/>
      <c r="DI403" s="214"/>
      <c r="DJ403" s="214"/>
      <c r="DK403" s="214"/>
      <c r="DL403" s="214"/>
      <c r="DM403" s="214"/>
      <c r="DN403" s="214"/>
      <c r="DO403" s="214"/>
      <c r="DP403" s="214"/>
      <c r="DQ403" s="214"/>
      <c r="DR403" s="214"/>
      <c r="DS403" s="214"/>
      <c r="DT403" s="214"/>
      <c r="DU403" s="214"/>
      <c r="DV403" s="214"/>
      <c r="DW403" s="214"/>
      <c r="DX403" s="214"/>
      <c r="DY403" s="214"/>
      <c r="DZ403" s="214"/>
      <c r="EA403" s="214"/>
      <c r="EB403" s="214"/>
      <c r="EC403" s="214"/>
      <c r="ED403" s="214"/>
      <c r="EE403" s="214"/>
      <c r="EF403" s="214"/>
      <c r="EG403" s="214"/>
      <c r="EH403" s="214"/>
      <c r="EI403" s="214"/>
      <c r="EJ403" s="214"/>
      <c r="EK403" s="214"/>
      <c r="EL403" s="214"/>
      <c r="EM403" s="214"/>
      <c r="EN403" s="214"/>
      <c r="EO403" s="214"/>
      <c r="EP403" s="214"/>
      <c r="EQ403" s="214"/>
      <c r="ER403" s="214"/>
      <c r="ES403" s="214"/>
      <c r="ET403" s="214"/>
      <c r="EU403" s="214"/>
      <c r="EV403" s="214"/>
      <c r="EW403" s="214"/>
      <c r="EX403" s="214"/>
      <c r="EY403" s="214"/>
      <c r="EZ403" s="214"/>
      <c r="FA403" s="214"/>
      <c r="FB403" s="214"/>
      <c r="FC403" s="214"/>
      <c r="FD403" s="214"/>
      <c r="FE403" s="214"/>
      <c r="FF403" s="214"/>
      <c r="FG403" s="214"/>
      <c r="FH403" s="214"/>
      <c r="FI403" s="214"/>
      <c r="FJ403" s="214"/>
      <c r="FK403" s="214"/>
      <c r="FL403" s="214"/>
      <c r="FM403" s="214"/>
      <c r="FN403" s="214"/>
      <c r="FO403" s="214"/>
      <c r="FP403" s="214"/>
      <c r="FQ403" s="214"/>
      <c r="FR403" s="214"/>
      <c r="FS403" s="214"/>
      <c r="FT403" s="214"/>
      <c r="FU403" s="214"/>
      <c r="FV403" s="214"/>
      <c r="FW403" s="214"/>
      <c r="FX403" s="214"/>
    </row>
    <row r="404" spans="1:180" s="268" customFormat="1">
      <c r="A404" s="276"/>
      <c r="B404" s="276"/>
      <c r="C404" s="276"/>
      <c r="D404" s="276"/>
      <c r="E404" s="276"/>
      <c r="F404" s="276"/>
      <c r="G404" s="289"/>
      <c r="H404" s="288"/>
      <c r="I404" s="288"/>
      <c r="J404" s="276"/>
      <c r="K404" s="214"/>
      <c r="L404" s="214"/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  <c r="AA404" s="214"/>
      <c r="AB404" s="214"/>
      <c r="AC404" s="214"/>
      <c r="AD404" s="214"/>
      <c r="AE404" s="214"/>
      <c r="AF404" s="214"/>
      <c r="AG404" s="214"/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  <c r="BI404" s="214"/>
      <c r="BJ404" s="214"/>
      <c r="BK404" s="214"/>
      <c r="BL404" s="214"/>
      <c r="BM404" s="214"/>
      <c r="BN404" s="214"/>
      <c r="BO404" s="214"/>
      <c r="BP404" s="214"/>
      <c r="BQ404" s="214"/>
      <c r="BR404" s="214"/>
      <c r="BS404" s="214"/>
      <c r="BT404" s="214"/>
      <c r="BU404" s="214"/>
      <c r="BV404" s="214"/>
      <c r="BW404" s="214"/>
      <c r="BX404" s="214"/>
      <c r="BY404" s="214"/>
      <c r="BZ404" s="214"/>
      <c r="CA404" s="214"/>
      <c r="CB404" s="214"/>
      <c r="CC404" s="214"/>
      <c r="CD404" s="214"/>
      <c r="CE404" s="214"/>
      <c r="CF404" s="214"/>
      <c r="CG404" s="214"/>
      <c r="CH404" s="214"/>
      <c r="CI404" s="214"/>
      <c r="CJ404" s="214"/>
      <c r="CK404" s="214"/>
      <c r="CL404" s="214"/>
      <c r="CM404" s="214"/>
      <c r="CN404" s="214"/>
      <c r="CO404" s="214"/>
      <c r="CP404" s="214"/>
      <c r="CQ404" s="214"/>
      <c r="CR404" s="214"/>
      <c r="CS404" s="214"/>
      <c r="CT404" s="214"/>
      <c r="CU404" s="214"/>
      <c r="CV404" s="214"/>
      <c r="CW404" s="214"/>
      <c r="CX404" s="214"/>
      <c r="CY404" s="214"/>
      <c r="CZ404" s="214"/>
      <c r="DA404" s="214"/>
      <c r="DB404" s="214"/>
      <c r="DC404" s="214"/>
      <c r="DD404" s="214"/>
      <c r="DE404" s="214"/>
      <c r="DF404" s="214"/>
      <c r="DG404" s="214"/>
      <c r="DH404" s="214"/>
      <c r="DI404" s="214"/>
      <c r="DJ404" s="214"/>
      <c r="DK404" s="214"/>
      <c r="DL404" s="214"/>
      <c r="DM404" s="214"/>
      <c r="DN404" s="214"/>
      <c r="DO404" s="214"/>
      <c r="DP404" s="214"/>
      <c r="DQ404" s="214"/>
      <c r="DR404" s="214"/>
      <c r="DS404" s="214"/>
      <c r="DT404" s="214"/>
      <c r="DU404" s="214"/>
      <c r="DV404" s="214"/>
      <c r="DW404" s="214"/>
      <c r="DX404" s="214"/>
      <c r="DY404" s="214"/>
      <c r="DZ404" s="214"/>
      <c r="EA404" s="214"/>
      <c r="EB404" s="214"/>
      <c r="EC404" s="214"/>
      <c r="ED404" s="214"/>
      <c r="EE404" s="214"/>
      <c r="EF404" s="214"/>
      <c r="EG404" s="214"/>
      <c r="EH404" s="214"/>
      <c r="EI404" s="214"/>
      <c r="EJ404" s="214"/>
      <c r="EK404" s="214"/>
      <c r="EL404" s="214"/>
      <c r="EM404" s="214"/>
      <c r="EN404" s="214"/>
      <c r="EO404" s="214"/>
      <c r="EP404" s="214"/>
      <c r="EQ404" s="214"/>
      <c r="ER404" s="214"/>
      <c r="ES404" s="214"/>
      <c r="ET404" s="214"/>
      <c r="EU404" s="214"/>
      <c r="EV404" s="214"/>
      <c r="EW404" s="214"/>
      <c r="EX404" s="214"/>
      <c r="EY404" s="214"/>
      <c r="EZ404" s="214"/>
      <c r="FA404" s="214"/>
      <c r="FB404" s="214"/>
      <c r="FC404" s="214"/>
      <c r="FD404" s="214"/>
      <c r="FE404" s="214"/>
      <c r="FF404" s="214"/>
      <c r="FG404" s="214"/>
      <c r="FH404" s="214"/>
      <c r="FI404" s="214"/>
      <c r="FJ404" s="214"/>
      <c r="FK404" s="214"/>
      <c r="FL404" s="214"/>
      <c r="FM404" s="214"/>
      <c r="FN404" s="214"/>
      <c r="FO404" s="214"/>
      <c r="FP404" s="214"/>
      <c r="FQ404" s="214"/>
      <c r="FR404" s="214"/>
      <c r="FS404" s="214"/>
      <c r="FT404" s="214"/>
      <c r="FU404" s="214"/>
      <c r="FV404" s="214"/>
      <c r="FW404" s="214"/>
      <c r="FX404" s="214"/>
    </row>
    <row r="405" spans="1:180" s="268" customFormat="1">
      <c r="A405" s="276"/>
      <c r="B405" s="276"/>
      <c r="C405" s="276"/>
      <c r="D405" s="276"/>
      <c r="E405" s="276"/>
      <c r="F405" s="276"/>
      <c r="G405" s="289"/>
      <c r="H405" s="288"/>
      <c r="I405" s="288"/>
      <c r="J405" s="276"/>
      <c r="K405" s="214"/>
      <c r="L405" s="214"/>
      <c r="M405" s="214"/>
      <c r="N405" s="214"/>
      <c r="O405" s="214"/>
      <c r="P405" s="214"/>
      <c r="Q405" s="214"/>
      <c r="R405" s="214"/>
      <c r="S405" s="214"/>
      <c r="T405" s="214"/>
      <c r="U405" s="214"/>
      <c r="V405" s="214"/>
      <c r="W405" s="214"/>
      <c r="X405" s="214"/>
      <c r="Y405" s="214"/>
      <c r="Z405" s="214"/>
      <c r="AA405" s="214"/>
      <c r="AB405" s="214"/>
      <c r="AC405" s="214"/>
      <c r="AD405" s="214"/>
      <c r="AE405" s="214"/>
      <c r="AF405" s="214"/>
      <c r="AG405" s="214"/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  <c r="BI405" s="214"/>
      <c r="BJ405" s="214"/>
      <c r="BK405" s="214"/>
      <c r="BL405" s="214"/>
      <c r="BM405" s="214"/>
      <c r="BN405" s="214"/>
      <c r="BO405" s="214"/>
      <c r="BP405" s="214"/>
      <c r="BQ405" s="214"/>
      <c r="BR405" s="214"/>
      <c r="BS405" s="214"/>
      <c r="BT405" s="214"/>
      <c r="BU405" s="214"/>
      <c r="BV405" s="214"/>
      <c r="BW405" s="214"/>
      <c r="BX405" s="214"/>
      <c r="BY405" s="214"/>
      <c r="BZ405" s="214"/>
      <c r="CA405" s="214"/>
      <c r="CB405" s="214"/>
      <c r="CC405" s="214"/>
      <c r="CD405" s="214"/>
      <c r="CE405" s="214"/>
      <c r="CF405" s="214"/>
      <c r="CG405" s="214"/>
      <c r="CH405" s="214"/>
      <c r="CI405" s="214"/>
      <c r="CJ405" s="214"/>
      <c r="CK405" s="214"/>
      <c r="CL405" s="214"/>
      <c r="CM405" s="214"/>
      <c r="CN405" s="214"/>
      <c r="CO405" s="214"/>
      <c r="CP405" s="214"/>
      <c r="CQ405" s="214"/>
      <c r="CR405" s="214"/>
      <c r="CS405" s="214"/>
      <c r="CT405" s="214"/>
      <c r="CU405" s="214"/>
      <c r="CV405" s="214"/>
      <c r="CW405" s="214"/>
      <c r="CX405" s="214"/>
      <c r="CY405" s="214"/>
      <c r="CZ405" s="214"/>
      <c r="DA405" s="214"/>
      <c r="DB405" s="214"/>
      <c r="DC405" s="214"/>
      <c r="DD405" s="214"/>
      <c r="DE405" s="214"/>
      <c r="DF405" s="214"/>
      <c r="DG405" s="214"/>
      <c r="DH405" s="214"/>
      <c r="DI405" s="214"/>
      <c r="DJ405" s="214"/>
      <c r="DK405" s="214"/>
      <c r="DL405" s="214"/>
      <c r="DM405" s="214"/>
      <c r="DN405" s="214"/>
      <c r="DO405" s="214"/>
      <c r="DP405" s="214"/>
      <c r="DQ405" s="214"/>
      <c r="DR405" s="214"/>
      <c r="DS405" s="214"/>
      <c r="DT405" s="214"/>
      <c r="DU405" s="214"/>
      <c r="DV405" s="214"/>
      <c r="DW405" s="214"/>
      <c r="DX405" s="214"/>
      <c r="DY405" s="214"/>
      <c r="DZ405" s="214"/>
      <c r="EA405" s="214"/>
      <c r="EB405" s="214"/>
      <c r="EC405" s="214"/>
      <c r="ED405" s="214"/>
      <c r="EE405" s="214"/>
      <c r="EF405" s="214"/>
      <c r="EG405" s="214"/>
      <c r="EH405" s="214"/>
      <c r="EI405" s="214"/>
      <c r="EJ405" s="214"/>
      <c r="EK405" s="214"/>
      <c r="EL405" s="214"/>
      <c r="EM405" s="214"/>
      <c r="EN405" s="214"/>
      <c r="EO405" s="214"/>
      <c r="EP405" s="214"/>
      <c r="EQ405" s="214"/>
      <c r="ER405" s="214"/>
      <c r="ES405" s="214"/>
      <c r="ET405" s="214"/>
      <c r="EU405" s="214"/>
      <c r="EV405" s="214"/>
      <c r="EW405" s="214"/>
      <c r="EX405" s="214"/>
      <c r="EY405" s="214"/>
      <c r="EZ405" s="214"/>
      <c r="FA405" s="214"/>
      <c r="FB405" s="214"/>
      <c r="FC405" s="214"/>
      <c r="FD405" s="214"/>
      <c r="FE405" s="214"/>
      <c r="FF405" s="214"/>
      <c r="FG405" s="214"/>
      <c r="FH405" s="214"/>
      <c r="FI405" s="214"/>
      <c r="FJ405" s="214"/>
      <c r="FK405" s="214"/>
      <c r="FL405" s="214"/>
      <c r="FM405" s="214"/>
      <c r="FN405" s="214"/>
      <c r="FO405" s="214"/>
      <c r="FP405" s="214"/>
      <c r="FQ405" s="214"/>
      <c r="FR405" s="214"/>
      <c r="FS405" s="214"/>
      <c r="FT405" s="214"/>
      <c r="FU405" s="214"/>
      <c r="FV405" s="214"/>
      <c r="FW405" s="214"/>
      <c r="FX405" s="214"/>
    </row>
    <row r="406" spans="1:180" s="268" customFormat="1">
      <c r="A406" s="276"/>
      <c r="B406" s="276"/>
      <c r="C406" s="276"/>
      <c r="D406" s="276"/>
      <c r="E406" s="276"/>
      <c r="F406" s="276"/>
      <c r="G406" s="289"/>
      <c r="H406" s="288"/>
      <c r="I406" s="288"/>
      <c r="J406" s="276"/>
      <c r="K406" s="214"/>
      <c r="L406" s="214"/>
      <c r="M406" s="214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14"/>
      <c r="Y406" s="214"/>
      <c r="Z406" s="214"/>
      <c r="AA406" s="214"/>
      <c r="AB406" s="214"/>
      <c r="AC406" s="214"/>
      <c r="AD406" s="214"/>
      <c r="AE406" s="214"/>
      <c r="AF406" s="214"/>
      <c r="AG406" s="214"/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  <c r="BI406" s="214"/>
      <c r="BJ406" s="214"/>
      <c r="BK406" s="214"/>
      <c r="BL406" s="214"/>
      <c r="BM406" s="214"/>
      <c r="BN406" s="214"/>
      <c r="BO406" s="214"/>
      <c r="BP406" s="214"/>
      <c r="BQ406" s="214"/>
      <c r="BR406" s="214"/>
      <c r="BS406" s="214"/>
      <c r="BT406" s="214"/>
      <c r="BU406" s="214"/>
      <c r="BV406" s="214"/>
      <c r="BW406" s="214"/>
      <c r="BX406" s="214"/>
      <c r="BY406" s="214"/>
      <c r="BZ406" s="214"/>
      <c r="CA406" s="214"/>
      <c r="CB406" s="214"/>
      <c r="CC406" s="214"/>
      <c r="CD406" s="214"/>
      <c r="CE406" s="214"/>
      <c r="CF406" s="214"/>
      <c r="CG406" s="214"/>
      <c r="CH406" s="214"/>
      <c r="CI406" s="214"/>
      <c r="CJ406" s="214"/>
      <c r="CK406" s="214"/>
      <c r="CL406" s="214"/>
      <c r="CM406" s="214"/>
      <c r="CN406" s="214"/>
      <c r="CO406" s="214"/>
      <c r="CP406" s="214"/>
      <c r="CQ406" s="214"/>
      <c r="CR406" s="214"/>
      <c r="CS406" s="214"/>
      <c r="CT406" s="214"/>
      <c r="CU406" s="214"/>
      <c r="CV406" s="214"/>
      <c r="CW406" s="214"/>
      <c r="CX406" s="214"/>
      <c r="CY406" s="214"/>
      <c r="CZ406" s="214"/>
      <c r="DA406" s="214"/>
      <c r="DB406" s="214"/>
      <c r="DC406" s="214"/>
      <c r="DD406" s="214"/>
      <c r="DE406" s="214"/>
      <c r="DF406" s="214"/>
      <c r="DG406" s="214"/>
      <c r="DH406" s="214"/>
      <c r="DI406" s="214"/>
      <c r="DJ406" s="214"/>
      <c r="DK406" s="214"/>
      <c r="DL406" s="214"/>
      <c r="DM406" s="214"/>
      <c r="DN406" s="214"/>
      <c r="DO406" s="214"/>
      <c r="DP406" s="214"/>
      <c r="DQ406" s="214"/>
      <c r="DR406" s="214"/>
      <c r="DS406" s="214"/>
      <c r="DT406" s="214"/>
      <c r="DU406" s="214"/>
      <c r="DV406" s="214"/>
      <c r="DW406" s="214"/>
      <c r="DX406" s="214"/>
      <c r="DY406" s="214"/>
      <c r="DZ406" s="214"/>
      <c r="EA406" s="214"/>
      <c r="EB406" s="214"/>
      <c r="EC406" s="214"/>
      <c r="ED406" s="214"/>
      <c r="EE406" s="214"/>
      <c r="EF406" s="214"/>
      <c r="EG406" s="214"/>
      <c r="EH406" s="214"/>
      <c r="EI406" s="214"/>
      <c r="EJ406" s="214"/>
      <c r="EK406" s="214"/>
      <c r="EL406" s="214"/>
      <c r="EM406" s="214"/>
      <c r="EN406" s="214"/>
      <c r="EO406" s="214"/>
      <c r="EP406" s="214"/>
      <c r="EQ406" s="214"/>
      <c r="ER406" s="214"/>
      <c r="ES406" s="214"/>
      <c r="ET406" s="214"/>
      <c r="EU406" s="214"/>
      <c r="EV406" s="214"/>
      <c r="EW406" s="214"/>
      <c r="EX406" s="214"/>
      <c r="EY406" s="214"/>
      <c r="EZ406" s="214"/>
      <c r="FA406" s="214"/>
      <c r="FB406" s="214"/>
      <c r="FC406" s="214"/>
      <c r="FD406" s="214"/>
      <c r="FE406" s="214"/>
      <c r="FF406" s="214"/>
      <c r="FG406" s="214"/>
      <c r="FH406" s="214"/>
      <c r="FI406" s="214"/>
      <c r="FJ406" s="214"/>
      <c r="FK406" s="214"/>
      <c r="FL406" s="214"/>
      <c r="FM406" s="214"/>
      <c r="FN406" s="214"/>
      <c r="FO406" s="214"/>
      <c r="FP406" s="214"/>
      <c r="FQ406" s="214"/>
      <c r="FR406" s="214"/>
      <c r="FS406" s="214"/>
      <c r="FT406" s="214"/>
      <c r="FU406" s="214"/>
      <c r="FV406" s="214"/>
      <c r="FW406" s="214"/>
      <c r="FX406" s="214"/>
    </row>
    <row r="407" spans="1:180" s="268" customFormat="1">
      <c r="A407" s="276"/>
      <c r="B407" s="276"/>
      <c r="C407" s="276"/>
      <c r="D407" s="276"/>
      <c r="E407" s="276"/>
      <c r="F407" s="276"/>
      <c r="G407" s="289"/>
      <c r="H407" s="288"/>
      <c r="I407" s="288"/>
      <c r="J407" s="276"/>
      <c r="K407" s="214"/>
      <c r="L407" s="214"/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  <c r="AA407" s="214"/>
      <c r="AB407" s="214"/>
      <c r="AC407" s="214"/>
      <c r="AD407" s="214"/>
      <c r="AE407" s="214"/>
      <c r="AF407" s="214"/>
      <c r="AG407" s="214"/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  <c r="BI407" s="214"/>
      <c r="BJ407" s="214"/>
      <c r="BK407" s="214"/>
      <c r="BL407" s="214"/>
      <c r="BM407" s="214"/>
      <c r="BN407" s="214"/>
      <c r="BO407" s="214"/>
      <c r="BP407" s="214"/>
      <c r="BQ407" s="214"/>
      <c r="BR407" s="214"/>
      <c r="BS407" s="214"/>
      <c r="BT407" s="214"/>
      <c r="BU407" s="214"/>
      <c r="BV407" s="214"/>
      <c r="BW407" s="214"/>
      <c r="BX407" s="214"/>
      <c r="BY407" s="214"/>
      <c r="BZ407" s="214"/>
      <c r="CA407" s="214"/>
      <c r="CB407" s="214"/>
      <c r="CC407" s="214"/>
      <c r="CD407" s="214"/>
      <c r="CE407" s="214"/>
      <c r="CF407" s="214"/>
      <c r="CG407" s="214"/>
      <c r="CH407" s="214"/>
      <c r="CI407" s="214"/>
      <c r="CJ407" s="214"/>
      <c r="CK407" s="214"/>
      <c r="CL407" s="214"/>
      <c r="CM407" s="214"/>
      <c r="CN407" s="214"/>
      <c r="CO407" s="214"/>
      <c r="CP407" s="214"/>
      <c r="CQ407" s="214"/>
      <c r="CR407" s="214"/>
      <c r="CS407" s="214"/>
      <c r="CT407" s="214"/>
      <c r="CU407" s="214"/>
      <c r="CV407" s="214"/>
      <c r="CW407" s="214"/>
      <c r="CX407" s="214"/>
      <c r="CY407" s="214"/>
      <c r="CZ407" s="214"/>
      <c r="DA407" s="214"/>
      <c r="DB407" s="214"/>
      <c r="DC407" s="214"/>
      <c r="DD407" s="214"/>
      <c r="DE407" s="214"/>
      <c r="DF407" s="214"/>
      <c r="DG407" s="214"/>
      <c r="DH407" s="214"/>
      <c r="DI407" s="214"/>
      <c r="DJ407" s="214"/>
      <c r="DK407" s="214"/>
      <c r="DL407" s="214"/>
      <c r="DM407" s="214"/>
      <c r="DN407" s="214"/>
      <c r="DO407" s="214"/>
      <c r="DP407" s="214"/>
      <c r="DQ407" s="214"/>
      <c r="DR407" s="214"/>
      <c r="DS407" s="214"/>
      <c r="DT407" s="214"/>
      <c r="DU407" s="214"/>
      <c r="DV407" s="214"/>
      <c r="DW407" s="214"/>
      <c r="DX407" s="214"/>
      <c r="DY407" s="214"/>
      <c r="DZ407" s="214"/>
      <c r="EA407" s="214"/>
      <c r="EB407" s="214"/>
      <c r="EC407" s="214"/>
      <c r="ED407" s="214"/>
      <c r="EE407" s="214"/>
      <c r="EF407" s="214"/>
      <c r="EG407" s="214"/>
      <c r="EH407" s="214"/>
      <c r="EI407" s="214"/>
      <c r="EJ407" s="214"/>
      <c r="EK407" s="214"/>
      <c r="EL407" s="214"/>
      <c r="EM407" s="214"/>
      <c r="EN407" s="214"/>
      <c r="EO407" s="214"/>
      <c r="EP407" s="214"/>
      <c r="EQ407" s="214"/>
      <c r="ER407" s="214"/>
      <c r="ES407" s="214"/>
      <c r="ET407" s="214"/>
      <c r="EU407" s="214"/>
      <c r="EV407" s="214"/>
      <c r="EW407" s="214"/>
      <c r="EX407" s="214"/>
      <c r="EY407" s="214"/>
      <c r="EZ407" s="214"/>
      <c r="FA407" s="214"/>
      <c r="FB407" s="214"/>
      <c r="FC407" s="214"/>
      <c r="FD407" s="214"/>
      <c r="FE407" s="214"/>
      <c r="FF407" s="214"/>
      <c r="FG407" s="214"/>
      <c r="FH407" s="214"/>
      <c r="FI407" s="214"/>
      <c r="FJ407" s="214"/>
      <c r="FK407" s="214"/>
      <c r="FL407" s="214"/>
      <c r="FM407" s="214"/>
      <c r="FN407" s="214"/>
      <c r="FO407" s="214"/>
      <c r="FP407" s="214"/>
      <c r="FQ407" s="214"/>
      <c r="FR407" s="214"/>
      <c r="FS407" s="214"/>
      <c r="FT407" s="214"/>
      <c r="FU407" s="214"/>
      <c r="FV407" s="214"/>
      <c r="FW407" s="214"/>
      <c r="FX407" s="214"/>
    </row>
    <row r="408" spans="1:180" s="268" customFormat="1">
      <c r="A408" s="276"/>
      <c r="B408" s="276"/>
      <c r="C408" s="276"/>
      <c r="D408" s="276"/>
      <c r="E408" s="276"/>
      <c r="F408" s="276"/>
      <c r="G408" s="289"/>
      <c r="H408" s="288"/>
      <c r="I408" s="288"/>
      <c r="J408" s="276"/>
      <c r="K408" s="214"/>
      <c r="L408" s="214"/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14"/>
      <c r="Y408" s="214"/>
      <c r="Z408" s="214"/>
      <c r="AA408" s="214"/>
      <c r="AB408" s="214"/>
      <c r="AC408" s="214"/>
      <c r="AD408" s="214"/>
      <c r="AE408" s="214"/>
      <c r="AF408" s="214"/>
      <c r="AG408" s="214"/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  <c r="BI408" s="214"/>
      <c r="BJ408" s="214"/>
      <c r="BK408" s="214"/>
      <c r="BL408" s="214"/>
      <c r="BM408" s="214"/>
      <c r="BN408" s="214"/>
      <c r="BO408" s="214"/>
      <c r="BP408" s="214"/>
      <c r="BQ408" s="214"/>
      <c r="BR408" s="214"/>
      <c r="BS408" s="214"/>
      <c r="BT408" s="214"/>
      <c r="BU408" s="214"/>
      <c r="BV408" s="214"/>
      <c r="BW408" s="214"/>
      <c r="BX408" s="214"/>
      <c r="BY408" s="214"/>
      <c r="BZ408" s="214"/>
      <c r="CA408" s="214"/>
      <c r="CB408" s="214"/>
      <c r="CC408" s="214"/>
      <c r="CD408" s="214"/>
      <c r="CE408" s="214"/>
      <c r="CF408" s="214"/>
      <c r="CG408" s="214"/>
      <c r="CH408" s="214"/>
      <c r="CI408" s="214"/>
      <c r="CJ408" s="214"/>
      <c r="CK408" s="214"/>
      <c r="CL408" s="214"/>
      <c r="CM408" s="214"/>
      <c r="CN408" s="214"/>
      <c r="CO408" s="214"/>
      <c r="CP408" s="214"/>
      <c r="CQ408" s="214"/>
      <c r="CR408" s="214"/>
      <c r="CS408" s="214"/>
      <c r="CT408" s="214"/>
      <c r="CU408" s="214"/>
      <c r="CV408" s="214"/>
      <c r="CW408" s="214"/>
      <c r="CX408" s="214"/>
      <c r="CY408" s="214"/>
      <c r="CZ408" s="214"/>
      <c r="DA408" s="214"/>
      <c r="DB408" s="214"/>
      <c r="DC408" s="214"/>
      <c r="DD408" s="214"/>
      <c r="DE408" s="214"/>
      <c r="DF408" s="214"/>
      <c r="DG408" s="214"/>
      <c r="DH408" s="214"/>
      <c r="DI408" s="214"/>
      <c r="DJ408" s="214"/>
      <c r="DK408" s="214"/>
      <c r="DL408" s="214"/>
      <c r="DM408" s="214"/>
      <c r="DN408" s="214"/>
      <c r="DO408" s="214"/>
      <c r="DP408" s="214"/>
      <c r="DQ408" s="214"/>
      <c r="DR408" s="214"/>
      <c r="DS408" s="214"/>
      <c r="DT408" s="214"/>
      <c r="DU408" s="214"/>
      <c r="DV408" s="214"/>
      <c r="DW408" s="214"/>
      <c r="DX408" s="214"/>
      <c r="DY408" s="214"/>
      <c r="DZ408" s="214"/>
      <c r="EA408" s="214"/>
      <c r="EB408" s="214"/>
      <c r="EC408" s="214"/>
      <c r="ED408" s="214"/>
      <c r="EE408" s="214"/>
      <c r="EF408" s="214"/>
      <c r="EG408" s="214"/>
      <c r="EH408" s="214"/>
      <c r="EI408" s="214"/>
      <c r="EJ408" s="214"/>
      <c r="EK408" s="214"/>
      <c r="EL408" s="214"/>
      <c r="EM408" s="214"/>
      <c r="EN408" s="214"/>
      <c r="EO408" s="214"/>
      <c r="EP408" s="214"/>
      <c r="EQ408" s="214"/>
      <c r="ER408" s="214"/>
      <c r="ES408" s="214"/>
      <c r="ET408" s="214"/>
      <c r="EU408" s="214"/>
      <c r="EV408" s="214"/>
      <c r="EW408" s="214"/>
      <c r="EX408" s="214"/>
      <c r="EY408" s="214"/>
      <c r="EZ408" s="214"/>
      <c r="FA408" s="214"/>
      <c r="FB408" s="214"/>
      <c r="FC408" s="214"/>
      <c r="FD408" s="214"/>
      <c r="FE408" s="214"/>
      <c r="FF408" s="214"/>
      <c r="FG408" s="214"/>
      <c r="FH408" s="214"/>
      <c r="FI408" s="214"/>
      <c r="FJ408" s="214"/>
      <c r="FK408" s="214"/>
      <c r="FL408" s="214"/>
      <c r="FM408" s="214"/>
      <c r="FN408" s="214"/>
      <c r="FO408" s="214"/>
      <c r="FP408" s="214"/>
      <c r="FQ408" s="214"/>
      <c r="FR408" s="214"/>
      <c r="FS408" s="214"/>
      <c r="FT408" s="214"/>
      <c r="FU408" s="214"/>
      <c r="FV408" s="214"/>
      <c r="FW408" s="214"/>
      <c r="FX408" s="214"/>
    </row>
    <row r="409" spans="1:180" s="268" customFormat="1">
      <c r="A409" s="276"/>
      <c r="B409" s="276"/>
      <c r="C409" s="276"/>
      <c r="D409" s="276"/>
      <c r="E409" s="276"/>
      <c r="F409" s="276"/>
      <c r="G409" s="289"/>
      <c r="H409" s="288"/>
      <c r="I409" s="288"/>
      <c r="J409" s="276"/>
      <c r="K409" s="214"/>
      <c r="L409" s="214"/>
      <c r="M409" s="214"/>
      <c r="N409" s="214"/>
      <c r="O409" s="214"/>
      <c r="P409" s="214"/>
      <c r="Q409" s="214"/>
      <c r="R409" s="214"/>
      <c r="S409" s="214"/>
      <c r="T409" s="214"/>
      <c r="U409" s="214"/>
      <c r="V409" s="214"/>
      <c r="W409" s="214"/>
      <c r="X409" s="214"/>
      <c r="Y409" s="214"/>
      <c r="Z409" s="214"/>
      <c r="AA409" s="214"/>
      <c r="AB409" s="214"/>
      <c r="AC409" s="214"/>
      <c r="AD409" s="214"/>
      <c r="AE409" s="214"/>
      <c r="AF409" s="214"/>
      <c r="AG409" s="214"/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  <c r="BM409" s="214"/>
      <c r="BN409" s="214"/>
      <c r="BO409" s="214"/>
      <c r="BP409" s="214"/>
      <c r="BQ409" s="214"/>
      <c r="BR409" s="214"/>
      <c r="BS409" s="214"/>
      <c r="BT409" s="214"/>
      <c r="BU409" s="214"/>
      <c r="BV409" s="214"/>
      <c r="BW409" s="214"/>
      <c r="BX409" s="214"/>
      <c r="BY409" s="214"/>
      <c r="BZ409" s="214"/>
      <c r="CA409" s="214"/>
      <c r="CB409" s="214"/>
      <c r="CC409" s="214"/>
      <c r="CD409" s="214"/>
      <c r="CE409" s="214"/>
      <c r="CF409" s="214"/>
      <c r="CG409" s="214"/>
      <c r="CH409" s="214"/>
      <c r="CI409" s="214"/>
      <c r="CJ409" s="214"/>
      <c r="CK409" s="214"/>
      <c r="CL409" s="214"/>
      <c r="CM409" s="214"/>
      <c r="CN409" s="214"/>
      <c r="CO409" s="214"/>
      <c r="CP409" s="214"/>
      <c r="CQ409" s="214"/>
      <c r="CR409" s="214"/>
      <c r="CS409" s="214"/>
      <c r="CT409" s="214"/>
      <c r="CU409" s="214"/>
      <c r="CV409" s="214"/>
      <c r="CW409" s="214"/>
      <c r="CX409" s="214"/>
      <c r="CY409" s="214"/>
      <c r="CZ409" s="214"/>
      <c r="DA409" s="214"/>
      <c r="DB409" s="214"/>
      <c r="DC409" s="214"/>
      <c r="DD409" s="214"/>
      <c r="DE409" s="214"/>
      <c r="DF409" s="214"/>
      <c r="DG409" s="214"/>
      <c r="DH409" s="214"/>
      <c r="DI409" s="214"/>
      <c r="DJ409" s="214"/>
      <c r="DK409" s="214"/>
      <c r="DL409" s="214"/>
      <c r="DM409" s="214"/>
      <c r="DN409" s="214"/>
      <c r="DO409" s="214"/>
      <c r="DP409" s="214"/>
      <c r="DQ409" s="214"/>
      <c r="DR409" s="214"/>
      <c r="DS409" s="214"/>
      <c r="DT409" s="214"/>
      <c r="DU409" s="214"/>
      <c r="DV409" s="214"/>
      <c r="DW409" s="214"/>
      <c r="DX409" s="214"/>
      <c r="DY409" s="214"/>
      <c r="DZ409" s="214"/>
      <c r="EA409" s="214"/>
      <c r="EB409" s="214"/>
      <c r="EC409" s="214"/>
      <c r="ED409" s="214"/>
      <c r="EE409" s="214"/>
      <c r="EF409" s="214"/>
      <c r="EG409" s="214"/>
      <c r="EH409" s="214"/>
      <c r="EI409" s="214"/>
      <c r="EJ409" s="214"/>
      <c r="EK409" s="214"/>
      <c r="EL409" s="214"/>
      <c r="EM409" s="214"/>
      <c r="EN409" s="214"/>
      <c r="EO409" s="214"/>
      <c r="EP409" s="214"/>
      <c r="EQ409" s="214"/>
      <c r="ER409" s="214"/>
      <c r="ES409" s="214"/>
      <c r="ET409" s="214"/>
      <c r="EU409" s="214"/>
      <c r="EV409" s="214"/>
      <c r="EW409" s="214"/>
      <c r="EX409" s="214"/>
      <c r="EY409" s="214"/>
      <c r="EZ409" s="214"/>
      <c r="FA409" s="214"/>
      <c r="FB409" s="214"/>
      <c r="FC409" s="214"/>
      <c r="FD409" s="214"/>
      <c r="FE409" s="214"/>
      <c r="FF409" s="214"/>
      <c r="FG409" s="214"/>
      <c r="FH409" s="214"/>
      <c r="FI409" s="214"/>
      <c r="FJ409" s="214"/>
      <c r="FK409" s="214"/>
      <c r="FL409" s="214"/>
      <c r="FM409" s="214"/>
      <c r="FN409" s="214"/>
      <c r="FO409" s="214"/>
      <c r="FP409" s="214"/>
      <c r="FQ409" s="214"/>
      <c r="FR409" s="214"/>
      <c r="FS409" s="214"/>
      <c r="FT409" s="214"/>
      <c r="FU409" s="214"/>
      <c r="FV409" s="214"/>
      <c r="FW409" s="214"/>
      <c r="FX409" s="214"/>
    </row>
    <row r="410" spans="1:180" s="268" customFormat="1">
      <c r="A410" s="276"/>
      <c r="B410" s="276"/>
      <c r="C410" s="276"/>
      <c r="D410" s="276"/>
      <c r="E410" s="276"/>
      <c r="F410" s="276"/>
      <c r="G410" s="289"/>
      <c r="H410" s="288"/>
      <c r="I410" s="288"/>
      <c r="J410" s="276"/>
      <c r="K410" s="214"/>
      <c r="L410" s="214"/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14"/>
      <c r="Y410" s="214"/>
      <c r="Z410" s="214"/>
      <c r="AA410" s="214"/>
      <c r="AB410" s="214"/>
      <c r="AC410" s="214"/>
      <c r="AD410" s="214"/>
      <c r="AE410" s="214"/>
      <c r="AF410" s="214"/>
      <c r="AG410" s="214"/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  <c r="BM410" s="214"/>
      <c r="BN410" s="214"/>
      <c r="BO410" s="214"/>
      <c r="BP410" s="214"/>
      <c r="BQ410" s="214"/>
      <c r="BR410" s="214"/>
      <c r="BS410" s="214"/>
      <c r="BT410" s="214"/>
      <c r="BU410" s="214"/>
      <c r="BV410" s="214"/>
      <c r="BW410" s="214"/>
      <c r="BX410" s="214"/>
      <c r="BY410" s="214"/>
      <c r="BZ410" s="214"/>
      <c r="CA410" s="214"/>
      <c r="CB410" s="214"/>
      <c r="CC410" s="214"/>
      <c r="CD410" s="214"/>
      <c r="CE410" s="214"/>
      <c r="CF410" s="214"/>
      <c r="CG410" s="214"/>
      <c r="CH410" s="214"/>
      <c r="CI410" s="214"/>
      <c r="CJ410" s="214"/>
      <c r="CK410" s="214"/>
      <c r="CL410" s="214"/>
      <c r="CM410" s="214"/>
      <c r="CN410" s="214"/>
      <c r="CO410" s="214"/>
      <c r="CP410" s="214"/>
      <c r="CQ410" s="214"/>
      <c r="CR410" s="214"/>
      <c r="CS410" s="214"/>
      <c r="CT410" s="214"/>
      <c r="CU410" s="214"/>
      <c r="CV410" s="214"/>
      <c r="CW410" s="214"/>
      <c r="CX410" s="214"/>
      <c r="CY410" s="214"/>
      <c r="CZ410" s="214"/>
      <c r="DA410" s="214"/>
      <c r="DB410" s="214"/>
      <c r="DC410" s="214"/>
      <c r="DD410" s="214"/>
      <c r="DE410" s="214"/>
      <c r="DF410" s="214"/>
      <c r="DG410" s="214"/>
      <c r="DH410" s="214"/>
      <c r="DI410" s="214"/>
      <c r="DJ410" s="214"/>
      <c r="DK410" s="214"/>
      <c r="DL410" s="214"/>
      <c r="DM410" s="214"/>
      <c r="DN410" s="214"/>
      <c r="DO410" s="214"/>
      <c r="DP410" s="214"/>
      <c r="DQ410" s="214"/>
      <c r="DR410" s="214"/>
      <c r="DS410" s="214"/>
      <c r="DT410" s="214"/>
      <c r="DU410" s="214"/>
      <c r="DV410" s="214"/>
      <c r="DW410" s="214"/>
      <c r="DX410" s="214"/>
      <c r="DY410" s="214"/>
      <c r="DZ410" s="214"/>
      <c r="EA410" s="214"/>
      <c r="EB410" s="214"/>
      <c r="EC410" s="214"/>
      <c r="ED410" s="214"/>
      <c r="EE410" s="214"/>
      <c r="EF410" s="214"/>
      <c r="EG410" s="214"/>
      <c r="EH410" s="214"/>
      <c r="EI410" s="214"/>
      <c r="EJ410" s="214"/>
      <c r="EK410" s="214"/>
      <c r="EL410" s="214"/>
      <c r="EM410" s="214"/>
      <c r="EN410" s="214"/>
      <c r="EO410" s="214"/>
      <c r="EP410" s="214"/>
      <c r="EQ410" s="214"/>
      <c r="ER410" s="214"/>
      <c r="ES410" s="214"/>
      <c r="ET410" s="214"/>
      <c r="EU410" s="214"/>
      <c r="EV410" s="214"/>
      <c r="EW410" s="214"/>
      <c r="EX410" s="214"/>
      <c r="EY410" s="214"/>
      <c r="EZ410" s="214"/>
      <c r="FA410" s="214"/>
      <c r="FB410" s="214"/>
      <c r="FC410" s="214"/>
      <c r="FD410" s="214"/>
      <c r="FE410" s="214"/>
      <c r="FF410" s="214"/>
      <c r="FG410" s="214"/>
      <c r="FH410" s="214"/>
      <c r="FI410" s="214"/>
      <c r="FJ410" s="214"/>
      <c r="FK410" s="214"/>
      <c r="FL410" s="214"/>
      <c r="FM410" s="214"/>
      <c r="FN410" s="214"/>
      <c r="FO410" s="214"/>
      <c r="FP410" s="214"/>
      <c r="FQ410" s="214"/>
      <c r="FR410" s="214"/>
      <c r="FS410" s="214"/>
      <c r="FT410" s="214"/>
      <c r="FU410" s="214"/>
      <c r="FV410" s="214"/>
      <c r="FW410" s="214"/>
      <c r="FX410" s="214"/>
    </row>
    <row r="411" spans="1:180" s="268" customFormat="1">
      <c r="A411" s="276"/>
      <c r="B411" s="276"/>
      <c r="C411" s="276"/>
      <c r="D411" s="276"/>
      <c r="E411" s="276"/>
      <c r="F411" s="276"/>
      <c r="G411" s="289"/>
      <c r="H411" s="288"/>
      <c r="I411" s="288"/>
      <c r="J411" s="276"/>
      <c r="K411" s="214"/>
      <c r="L411" s="214"/>
      <c r="M411" s="214"/>
      <c r="N411" s="214"/>
      <c r="O411" s="214"/>
      <c r="P411" s="214"/>
      <c r="Q411" s="214"/>
      <c r="R411" s="214"/>
      <c r="S411" s="214"/>
      <c r="T411" s="214"/>
      <c r="U411" s="214"/>
      <c r="V411" s="214"/>
      <c r="W411" s="214"/>
      <c r="X411" s="214"/>
      <c r="Y411" s="214"/>
      <c r="Z411" s="214"/>
      <c r="AA411" s="214"/>
      <c r="AB411" s="214"/>
      <c r="AC411" s="214"/>
      <c r="AD411" s="214"/>
      <c r="AE411" s="214"/>
      <c r="AF411" s="214"/>
      <c r="AG411" s="214"/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  <c r="BM411" s="214"/>
      <c r="BN411" s="214"/>
      <c r="BO411" s="214"/>
      <c r="BP411" s="214"/>
      <c r="BQ411" s="214"/>
      <c r="BR411" s="214"/>
      <c r="BS411" s="214"/>
      <c r="BT411" s="214"/>
      <c r="BU411" s="214"/>
      <c r="BV411" s="214"/>
      <c r="BW411" s="214"/>
      <c r="BX411" s="214"/>
      <c r="BY411" s="214"/>
      <c r="BZ411" s="214"/>
      <c r="CA411" s="214"/>
      <c r="CB411" s="214"/>
      <c r="CC411" s="214"/>
      <c r="CD411" s="214"/>
      <c r="CE411" s="214"/>
      <c r="CF411" s="214"/>
      <c r="CG411" s="214"/>
      <c r="CH411" s="214"/>
      <c r="CI411" s="214"/>
      <c r="CJ411" s="214"/>
      <c r="CK411" s="214"/>
      <c r="CL411" s="214"/>
      <c r="CM411" s="214"/>
      <c r="CN411" s="214"/>
      <c r="CO411" s="214"/>
      <c r="CP411" s="214"/>
      <c r="CQ411" s="214"/>
      <c r="CR411" s="214"/>
      <c r="CS411" s="214"/>
      <c r="CT411" s="214"/>
      <c r="CU411" s="214"/>
      <c r="CV411" s="214"/>
      <c r="CW411" s="214"/>
      <c r="CX411" s="214"/>
      <c r="CY411" s="214"/>
      <c r="CZ411" s="214"/>
      <c r="DA411" s="214"/>
      <c r="DB411" s="214"/>
      <c r="DC411" s="214"/>
      <c r="DD411" s="214"/>
      <c r="DE411" s="214"/>
      <c r="DF411" s="214"/>
      <c r="DG411" s="214"/>
      <c r="DH411" s="214"/>
      <c r="DI411" s="214"/>
      <c r="DJ411" s="214"/>
      <c r="DK411" s="214"/>
      <c r="DL411" s="214"/>
      <c r="DM411" s="214"/>
      <c r="DN411" s="214"/>
      <c r="DO411" s="214"/>
      <c r="DP411" s="214"/>
      <c r="DQ411" s="214"/>
      <c r="DR411" s="214"/>
      <c r="DS411" s="214"/>
      <c r="DT411" s="214"/>
      <c r="DU411" s="214"/>
      <c r="DV411" s="214"/>
      <c r="DW411" s="214"/>
      <c r="DX411" s="214"/>
      <c r="DY411" s="214"/>
      <c r="DZ411" s="214"/>
      <c r="EA411" s="214"/>
      <c r="EB411" s="214"/>
      <c r="EC411" s="214"/>
      <c r="ED411" s="214"/>
      <c r="EE411" s="214"/>
      <c r="EF411" s="214"/>
      <c r="EG411" s="214"/>
      <c r="EH411" s="214"/>
      <c r="EI411" s="214"/>
      <c r="EJ411" s="214"/>
      <c r="EK411" s="214"/>
      <c r="EL411" s="214"/>
      <c r="EM411" s="214"/>
      <c r="EN411" s="214"/>
      <c r="EO411" s="214"/>
      <c r="EP411" s="214"/>
      <c r="EQ411" s="214"/>
      <c r="ER411" s="214"/>
      <c r="ES411" s="214"/>
      <c r="ET411" s="214"/>
      <c r="EU411" s="214"/>
      <c r="EV411" s="214"/>
      <c r="EW411" s="214"/>
      <c r="EX411" s="214"/>
      <c r="EY411" s="214"/>
      <c r="EZ411" s="214"/>
      <c r="FA411" s="214"/>
      <c r="FB411" s="214"/>
      <c r="FC411" s="214"/>
      <c r="FD411" s="214"/>
      <c r="FE411" s="214"/>
      <c r="FF411" s="214"/>
      <c r="FG411" s="214"/>
      <c r="FH411" s="214"/>
      <c r="FI411" s="214"/>
      <c r="FJ411" s="214"/>
      <c r="FK411" s="214"/>
      <c r="FL411" s="214"/>
      <c r="FM411" s="214"/>
      <c r="FN411" s="214"/>
      <c r="FO411" s="214"/>
      <c r="FP411" s="214"/>
      <c r="FQ411" s="214"/>
      <c r="FR411" s="214"/>
      <c r="FS411" s="214"/>
      <c r="FT411" s="214"/>
      <c r="FU411" s="214"/>
      <c r="FV411" s="214"/>
      <c r="FW411" s="214"/>
      <c r="FX411" s="214"/>
    </row>
    <row r="412" spans="1:180" s="268" customFormat="1">
      <c r="A412" s="276"/>
      <c r="B412" s="276"/>
      <c r="C412" s="276"/>
      <c r="D412" s="276"/>
      <c r="E412" s="276"/>
      <c r="F412" s="276"/>
      <c r="G412" s="289"/>
      <c r="H412" s="288"/>
      <c r="I412" s="288"/>
      <c r="J412" s="276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4"/>
      <c r="BN412" s="214"/>
      <c r="BO412" s="214"/>
      <c r="BP412" s="214"/>
      <c r="BQ412" s="214"/>
      <c r="BR412" s="214"/>
      <c r="BS412" s="214"/>
      <c r="BT412" s="214"/>
      <c r="BU412" s="214"/>
      <c r="BV412" s="214"/>
      <c r="BW412" s="214"/>
      <c r="BX412" s="214"/>
      <c r="BY412" s="214"/>
      <c r="BZ412" s="214"/>
      <c r="CA412" s="214"/>
      <c r="CB412" s="214"/>
      <c r="CC412" s="214"/>
      <c r="CD412" s="214"/>
      <c r="CE412" s="214"/>
      <c r="CF412" s="214"/>
      <c r="CG412" s="214"/>
      <c r="CH412" s="214"/>
      <c r="CI412" s="214"/>
      <c r="CJ412" s="214"/>
      <c r="CK412" s="214"/>
      <c r="CL412" s="214"/>
      <c r="CM412" s="214"/>
      <c r="CN412" s="214"/>
      <c r="CO412" s="214"/>
      <c r="CP412" s="214"/>
      <c r="CQ412" s="214"/>
      <c r="CR412" s="214"/>
      <c r="CS412" s="214"/>
      <c r="CT412" s="214"/>
      <c r="CU412" s="214"/>
      <c r="CV412" s="214"/>
      <c r="CW412" s="214"/>
      <c r="CX412" s="214"/>
      <c r="CY412" s="214"/>
      <c r="CZ412" s="214"/>
      <c r="DA412" s="214"/>
      <c r="DB412" s="214"/>
      <c r="DC412" s="214"/>
      <c r="DD412" s="214"/>
      <c r="DE412" s="214"/>
      <c r="DF412" s="214"/>
      <c r="DG412" s="214"/>
      <c r="DH412" s="214"/>
      <c r="DI412" s="214"/>
      <c r="DJ412" s="214"/>
      <c r="DK412" s="214"/>
      <c r="DL412" s="214"/>
      <c r="DM412" s="214"/>
      <c r="DN412" s="214"/>
      <c r="DO412" s="214"/>
      <c r="DP412" s="214"/>
      <c r="DQ412" s="214"/>
      <c r="DR412" s="214"/>
      <c r="DS412" s="214"/>
      <c r="DT412" s="214"/>
      <c r="DU412" s="214"/>
      <c r="DV412" s="214"/>
      <c r="DW412" s="214"/>
      <c r="DX412" s="214"/>
      <c r="DY412" s="214"/>
      <c r="DZ412" s="214"/>
      <c r="EA412" s="214"/>
      <c r="EB412" s="214"/>
      <c r="EC412" s="214"/>
      <c r="ED412" s="214"/>
      <c r="EE412" s="214"/>
      <c r="EF412" s="214"/>
      <c r="EG412" s="214"/>
      <c r="EH412" s="214"/>
      <c r="EI412" s="214"/>
      <c r="EJ412" s="214"/>
      <c r="EK412" s="214"/>
      <c r="EL412" s="214"/>
      <c r="EM412" s="214"/>
      <c r="EN412" s="214"/>
      <c r="EO412" s="214"/>
      <c r="EP412" s="214"/>
      <c r="EQ412" s="214"/>
      <c r="ER412" s="214"/>
      <c r="ES412" s="214"/>
      <c r="ET412" s="214"/>
      <c r="EU412" s="214"/>
      <c r="EV412" s="214"/>
      <c r="EW412" s="214"/>
      <c r="EX412" s="214"/>
      <c r="EY412" s="214"/>
      <c r="EZ412" s="214"/>
      <c r="FA412" s="214"/>
      <c r="FB412" s="214"/>
      <c r="FC412" s="214"/>
      <c r="FD412" s="214"/>
      <c r="FE412" s="214"/>
      <c r="FF412" s="214"/>
      <c r="FG412" s="214"/>
      <c r="FH412" s="214"/>
      <c r="FI412" s="214"/>
      <c r="FJ412" s="214"/>
      <c r="FK412" s="214"/>
      <c r="FL412" s="214"/>
      <c r="FM412" s="214"/>
      <c r="FN412" s="214"/>
      <c r="FO412" s="214"/>
      <c r="FP412" s="214"/>
      <c r="FQ412" s="214"/>
      <c r="FR412" s="214"/>
      <c r="FS412" s="214"/>
      <c r="FT412" s="214"/>
      <c r="FU412" s="214"/>
      <c r="FV412" s="214"/>
      <c r="FW412" s="214"/>
      <c r="FX412" s="214"/>
    </row>
    <row r="413" spans="1:180" s="268" customFormat="1">
      <c r="A413" s="276"/>
      <c r="B413" s="276"/>
      <c r="C413" s="276"/>
      <c r="D413" s="276"/>
      <c r="E413" s="276"/>
      <c r="F413" s="276"/>
      <c r="G413" s="289"/>
      <c r="H413" s="288"/>
      <c r="I413" s="288"/>
      <c r="J413" s="276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4"/>
      <c r="BN413" s="214"/>
      <c r="BO413" s="214"/>
      <c r="BP413" s="214"/>
      <c r="BQ413" s="214"/>
      <c r="BR413" s="214"/>
      <c r="BS413" s="214"/>
      <c r="BT413" s="214"/>
      <c r="BU413" s="214"/>
      <c r="BV413" s="214"/>
      <c r="BW413" s="214"/>
      <c r="BX413" s="214"/>
      <c r="BY413" s="214"/>
      <c r="BZ413" s="214"/>
      <c r="CA413" s="214"/>
      <c r="CB413" s="214"/>
      <c r="CC413" s="214"/>
      <c r="CD413" s="214"/>
      <c r="CE413" s="214"/>
      <c r="CF413" s="214"/>
      <c r="CG413" s="214"/>
      <c r="CH413" s="214"/>
      <c r="CI413" s="214"/>
      <c r="CJ413" s="214"/>
      <c r="CK413" s="214"/>
      <c r="CL413" s="214"/>
      <c r="CM413" s="214"/>
      <c r="CN413" s="214"/>
      <c r="CO413" s="214"/>
      <c r="CP413" s="214"/>
      <c r="CQ413" s="214"/>
      <c r="CR413" s="214"/>
      <c r="CS413" s="214"/>
      <c r="CT413" s="214"/>
      <c r="CU413" s="214"/>
      <c r="CV413" s="214"/>
      <c r="CW413" s="214"/>
      <c r="CX413" s="214"/>
      <c r="CY413" s="214"/>
      <c r="CZ413" s="214"/>
      <c r="DA413" s="214"/>
      <c r="DB413" s="214"/>
      <c r="DC413" s="214"/>
      <c r="DD413" s="214"/>
      <c r="DE413" s="214"/>
      <c r="DF413" s="214"/>
      <c r="DG413" s="214"/>
      <c r="DH413" s="214"/>
      <c r="DI413" s="214"/>
      <c r="DJ413" s="214"/>
      <c r="DK413" s="214"/>
      <c r="DL413" s="214"/>
      <c r="DM413" s="214"/>
      <c r="DN413" s="214"/>
      <c r="DO413" s="214"/>
      <c r="DP413" s="214"/>
      <c r="DQ413" s="214"/>
      <c r="DR413" s="214"/>
      <c r="DS413" s="214"/>
      <c r="DT413" s="214"/>
      <c r="DU413" s="214"/>
      <c r="DV413" s="214"/>
      <c r="DW413" s="214"/>
      <c r="DX413" s="214"/>
      <c r="DY413" s="214"/>
      <c r="DZ413" s="214"/>
      <c r="EA413" s="214"/>
      <c r="EB413" s="214"/>
      <c r="EC413" s="214"/>
      <c r="ED413" s="214"/>
      <c r="EE413" s="214"/>
      <c r="EF413" s="214"/>
      <c r="EG413" s="214"/>
      <c r="EH413" s="214"/>
      <c r="EI413" s="214"/>
      <c r="EJ413" s="214"/>
      <c r="EK413" s="214"/>
      <c r="EL413" s="214"/>
      <c r="EM413" s="214"/>
      <c r="EN413" s="214"/>
      <c r="EO413" s="214"/>
      <c r="EP413" s="214"/>
      <c r="EQ413" s="214"/>
      <c r="ER413" s="214"/>
      <c r="ES413" s="214"/>
      <c r="ET413" s="214"/>
      <c r="EU413" s="214"/>
      <c r="EV413" s="214"/>
      <c r="EW413" s="214"/>
      <c r="EX413" s="214"/>
      <c r="EY413" s="214"/>
      <c r="EZ413" s="214"/>
      <c r="FA413" s="214"/>
      <c r="FB413" s="214"/>
      <c r="FC413" s="214"/>
      <c r="FD413" s="214"/>
      <c r="FE413" s="214"/>
      <c r="FF413" s="214"/>
      <c r="FG413" s="214"/>
      <c r="FH413" s="214"/>
      <c r="FI413" s="214"/>
      <c r="FJ413" s="214"/>
      <c r="FK413" s="214"/>
      <c r="FL413" s="214"/>
      <c r="FM413" s="214"/>
      <c r="FN413" s="214"/>
      <c r="FO413" s="214"/>
      <c r="FP413" s="214"/>
      <c r="FQ413" s="214"/>
      <c r="FR413" s="214"/>
      <c r="FS413" s="214"/>
      <c r="FT413" s="214"/>
      <c r="FU413" s="214"/>
      <c r="FV413" s="214"/>
      <c r="FW413" s="214"/>
      <c r="FX413" s="214"/>
    </row>
    <row r="414" spans="1:180" s="268" customFormat="1">
      <c r="A414" s="276"/>
      <c r="B414" s="276"/>
      <c r="C414" s="276"/>
      <c r="D414" s="276"/>
      <c r="E414" s="276"/>
      <c r="F414" s="276"/>
      <c r="G414" s="289"/>
      <c r="H414" s="288"/>
      <c r="I414" s="288"/>
      <c r="J414" s="276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4"/>
      <c r="BN414" s="214"/>
      <c r="BO414" s="214"/>
      <c r="BP414" s="214"/>
      <c r="BQ414" s="214"/>
      <c r="BR414" s="214"/>
      <c r="BS414" s="214"/>
      <c r="BT414" s="214"/>
      <c r="BU414" s="214"/>
      <c r="BV414" s="214"/>
      <c r="BW414" s="214"/>
      <c r="BX414" s="214"/>
      <c r="BY414" s="214"/>
      <c r="BZ414" s="214"/>
      <c r="CA414" s="214"/>
      <c r="CB414" s="214"/>
      <c r="CC414" s="214"/>
      <c r="CD414" s="214"/>
      <c r="CE414" s="214"/>
      <c r="CF414" s="214"/>
      <c r="CG414" s="214"/>
      <c r="CH414" s="214"/>
      <c r="CI414" s="214"/>
      <c r="CJ414" s="214"/>
      <c r="CK414" s="214"/>
      <c r="CL414" s="214"/>
      <c r="CM414" s="214"/>
      <c r="CN414" s="214"/>
      <c r="CO414" s="214"/>
      <c r="CP414" s="214"/>
      <c r="CQ414" s="214"/>
      <c r="CR414" s="214"/>
      <c r="CS414" s="214"/>
      <c r="CT414" s="214"/>
      <c r="CU414" s="214"/>
      <c r="CV414" s="214"/>
      <c r="CW414" s="214"/>
      <c r="CX414" s="214"/>
      <c r="CY414" s="214"/>
      <c r="CZ414" s="214"/>
      <c r="DA414" s="214"/>
      <c r="DB414" s="214"/>
      <c r="DC414" s="214"/>
      <c r="DD414" s="214"/>
      <c r="DE414" s="214"/>
      <c r="DF414" s="214"/>
      <c r="DG414" s="214"/>
      <c r="DH414" s="214"/>
      <c r="DI414" s="214"/>
      <c r="DJ414" s="214"/>
      <c r="DK414" s="214"/>
      <c r="DL414" s="214"/>
      <c r="DM414" s="214"/>
      <c r="DN414" s="214"/>
      <c r="DO414" s="214"/>
      <c r="DP414" s="214"/>
      <c r="DQ414" s="214"/>
      <c r="DR414" s="214"/>
      <c r="DS414" s="214"/>
      <c r="DT414" s="214"/>
      <c r="DU414" s="214"/>
      <c r="DV414" s="214"/>
      <c r="DW414" s="214"/>
      <c r="DX414" s="214"/>
      <c r="DY414" s="214"/>
      <c r="DZ414" s="214"/>
      <c r="EA414" s="214"/>
      <c r="EB414" s="214"/>
      <c r="EC414" s="214"/>
      <c r="ED414" s="214"/>
      <c r="EE414" s="214"/>
      <c r="EF414" s="214"/>
      <c r="EG414" s="214"/>
      <c r="EH414" s="214"/>
      <c r="EI414" s="214"/>
      <c r="EJ414" s="214"/>
      <c r="EK414" s="214"/>
      <c r="EL414" s="214"/>
      <c r="EM414" s="214"/>
      <c r="EN414" s="214"/>
      <c r="EO414" s="214"/>
      <c r="EP414" s="214"/>
      <c r="EQ414" s="214"/>
      <c r="ER414" s="214"/>
      <c r="ES414" s="214"/>
      <c r="ET414" s="214"/>
      <c r="EU414" s="214"/>
      <c r="EV414" s="214"/>
      <c r="EW414" s="214"/>
      <c r="EX414" s="214"/>
      <c r="EY414" s="214"/>
      <c r="EZ414" s="214"/>
      <c r="FA414" s="214"/>
      <c r="FB414" s="214"/>
      <c r="FC414" s="214"/>
      <c r="FD414" s="214"/>
      <c r="FE414" s="214"/>
      <c r="FF414" s="214"/>
      <c r="FG414" s="214"/>
      <c r="FH414" s="214"/>
      <c r="FI414" s="214"/>
      <c r="FJ414" s="214"/>
      <c r="FK414" s="214"/>
      <c r="FL414" s="214"/>
      <c r="FM414" s="214"/>
      <c r="FN414" s="214"/>
      <c r="FO414" s="214"/>
      <c r="FP414" s="214"/>
      <c r="FQ414" s="214"/>
      <c r="FR414" s="214"/>
      <c r="FS414" s="214"/>
      <c r="FT414" s="214"/>
      <c r="FU414" s="214"/>
      <c r="FV414" s="214"/>
      <c r="FW414" s="214"/>
      <c r="FX414" s="214"/>
    </row>
    <row r="415" spans="1:180" s="268" customFormat="1">
      <c r="A415" s="276"/>
      <c r="B415" s="276"/>
      <c r="C415" s="276"/>
      <c r="D415" s="276"/>
      <c r="E415" s="276"/>
      <c r="F415" s="276"/>
      <c r="G415" s="289"/>
      <c r="H415" s="288"/>
      <c r="I415" s="288"/>
      <c r="J415" s="276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4"/>
      <c r="BN415" s="214"/>
      <c r="BO415" s="214"/>
      <c r="BP415" s="214"/>
      <c r="BQ415" s="214"/>
      <c r="BR415" s="214"/>
      <c r="BS415" s="214"/>
      <c r="BT415" s="214"/>
      <c r="BU415" s="214"/>
      <c r="BV415" s="214"/>
      <c r="BW415" s="214"/>
      <c r="BX415" s="214"/>
      <c r="BY415" s="214"/>
      <c r="BZ415" s="214"/>
      <c r="CA415" s="214"/>
      <c r="CB415" s="214"/>
      <c r="CC415" s="214"/>
      <c r="CD415" s="214"/>
      <c r="CE415" s="214"/>
      <c r="CF415" s="214"/>
      <c r="CG415" s="214"/>
      <c r="CH415" s="214"/>
      <c r="CI415" s="214"/>
      <c r="CJ415" s="214"/>
      <c r="CK415" s="214"/>
      <c r="CL415" s="214"/>
      <c r="CM415" s="214"/>
      <c r="CN415" s="214"/>
      <c r="CO415" s="214"/>
      <c r="CP415" s="214"/>
      <c r="CQ415" s="214"/>
      <c r="CR415" s="214"/>
      <c r="CS415" s="214"/>
      <c r="CT415" s="214"/>
      <c r="CU415" s="214"/>
      <c r="CV415" s="214"/>
      <c r="CW415" s="214"/>
      <c r="CX415" s="214"/>
      <c r="CY415" s="214"/>
      <c r="CZ415" s="214"/>
      <c r="DA415" s="214"/>
      <c r="DB415" s="214"/>
      <c r="DC415" s="214"/>
      <c r="DD415" s="214"/>
      <c r="DE415" s="214"/>
      <c r="DF415" s="214"/>
      <c r="DG415" s="214"/>
      <c r="DH415" s="214"/>
      <c r="DI415" s="214"/>
      <c r="DJ415" s="214"/>
      <c r="DK415" s="214"/>
      <c r="DL415" s="214"/>
      <c r="DM415" s="214"/>
      <c r="DN415" s="214"/>
      <c r="DO415" s="214"/>
      <c r="DP415" s="214"/>
      <c r="DQ415" s="214"/>
      <c r="DR415" s="214"/>
      <c r="DS415" s="214"/>
      <c r="DT415" s="214"/>
      <c r="DU415" s="214"/>
      <c r="DV415" s="214"/>
      <c r="DW415" s="214"/>
      <c r="DX415" s="214"/>
      <c r="DY415" s="214"/>
      <c r="DZ415" s="214"/>
      <c r="EA415" s="214"/>
      <c r="EB415" s="214"/>
      <c r="EC415" s="214"/>
      <c r="ED415" s="214"/>
      <c r="EE415" s="214"/>
      <c r="EF415" s="214"/>
      <c r="EG415" s="214"/>
      <c r="EH415" s="214"/>
      <c r="EI415" s="214"/>
      <c r="EJ415" s="214"/>
      <c r="EK415" s="214"/>
      <c r="EL415" s="214"/>
      <c r="EM415" s="214"/>
      <c r="EN415" s="214"/>
      <c r="EO415" s="214"/>
      <c r="EP415" s="214"/>
      <c r="EQ415" s="214"/>
      <c r="ER415" s="214"/>
      <c r="ES415" s="214"/>
      <c r="ET415" s="214"/>
      <c r="EU415" s="214"/>
      <c r="EV415" s="214"/>
      <c r="EW415" s="214"/>
      <c r="EX415" s="214"/>
      <c r="EY415" s="214"/>
      <c r="EZ415" s="214"/>
      <c r="FA415" s="214"/>
      <c r="FB415" s="214"/>
      <c r="FC415" s="214"/>
      <c r="FD415" s="214"/>
      <c r="FE415" s="214"/>
      <c r="FF415" s="214"/>
      <c r="FG415" s="214"/>
      <c r="FH415" s="214"/>
      <c r="FI415" s="214"/>
      <c r="FJ415" s="214"/>
      <c r="FK415" s="214"/>
      <c r="FL415" s="214"/>
      <c r="FM415" s="214"/>
      <c r="FN415" s="214"/>
      <c r="FO415" s="214"/>
      <c r="FP415" s="214"/>
      <c r="FQ415" s="214"/>
      <c r="FR415" s="214"/>
      <c r="FS415" s="214"/>
      <c r="FT415" s="214"/>
      <c r="FU415" s="214"/>
      <c r="FV415" s="214"/>
      <c r="FW415" s="214"/>
      <c r="FX415" s="214"/>
    </row>
    <row r="416" spans="1:180" s="268" customFormat="1">
      <c r="A416" s="276"/>
      <c r="B416" s="276"/>
      <c r="C416" s="276"/>
      <c r="D416" s="276"/>
      <c r="E416" s="276"/>
      <c r="F416" s="276"/>
      <c r="G416" s="289"/>
      <c r="H416" s="288"/>
      <c r="I416" s="288"/>
      <c r="J416" s="276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  <c r="CM416" s="214"/>
      <c r="CN416" s="214"/>
      <c r="CO416" s="214"/>
      <c r="CP416" s="214"/>
      <c r="CQ416" s="214"/>
      <c r="CR416" s="214"/>
      <c r="CS416" s="214"/>
      <c r="CT416" s="214"/>
      <c r="CU416" s="214"/>
      <c r="CV416" s="214"/>
      <c r="CW416" s="214"/>
      <c r="CX416" s="214"/>
      <c r="CY416" s="214"/>
      <c r="CZ416" s="214"/>
      <c r="DA416" s="214"/>
      <c r="DB416" s="214"/>
      <c r="DC416" s="214"/>
      <c r="DD416" s="214"/>
      <c r="DE416" s="214"/>
      <c r="DF416" s="214"/>
      <c r="DG416" s="214"/>
      <c r="DH416" s="214"/>
      <c r="DI416" s="214"/>
      <c r="DJ416" s="214"/>
      <c r="DK416" s="214"/>
      <c r="DL416" s="214"/>
      <c r="DM416" s="214"/>
      <c r="DN416" s="214"/>
      <c r="DO416" s="214"/>
      <c r="DP416" s="214"/>
      <c r="DQ416" s="214"/>
      <c r="DR416" s="214"/>
      <c r="DS416" s="214"/>
      <c r="DT416" s="214"/>
      <c r="DU416" s="214"/>
      <c r="DV416" s="214"/>
      <c r="DW416" s="214"/>
      <c r="DX416" s="214"/>
      <c r="DY416" s="214"/>
      <c r="DZ416" s="214"/>
      <c r="EA416" s="214"/>
      <c r="EB416" s="214"/>
      <c r="EC416" s="214"/>
      <c r="ED416" s="214"/>
      <c r="EE416" s="214"/>
      <c r="EF416" s="214"/>
      <c r="EG416" s="214"/>
      <c r="EH416" s="214"/>
      <c r="EI416" s="214"/>
      <c r="EJ416" s="214"/>
      <c r="EK416" s="214"/>
      <c r="EL416" s="214"/>
      <c r="EM416" s="214"/>
      <c r="EN416" s="214"/>
      <c r="EO416" s="214"/>
      <c r="EP416" s="214"/>
      <c r="EQ416" s="214"/>
      <c r="ER416" s="214"/>
      <c r="ES416" s="214"/>
      <c r="ET416" s="214"/>
      <c r="EU416" s="214"/>
      <c r="EV416" s="214"/>
      <c r="EW416" s="214"/>
      <c r="EX416" s="214"/>
      <c r="EY416" s="214"/>
      <c r="EZ416" s="214"/>
      <c r="FA416" s="214"/>
      <c r="FB416" s="214"/>
      <c r="FC416" s="214"/>
      <c r="FD416" s="214"/>
      <c r="FE416" s="214"/>
      <c r="FF416" s="214"/>
      <c r="FG416" s="214"/>
      <c r="FH416" s="214"/>
      <c r="FI416" s="214"/>
      <c r="FJ416" s="214"/>
      <c r="FK416" s="214"/>
      <c r="FL416" s="214"/>
      <c r="FM416" s="214"/>
      <c r="FN416" s="214"/>
      <c r="FO416" s="214"/>
      <c r="FP416" s="214"/>
      <c r="FQ416" s="214"/>
      <c r="FR416" s="214"/>
      <c r="FS416" s="214"/>
      <c r="FT416" s="214"/>
      <c r="FU416" s="214"/>
      <c r="FV416" s="214"/>
      <c r="FW416" s="214"/>
      <c r="FX416" s="214"/>
    </row>
    <row r="417" spans="1:180" s="268" customFormat="1">
      <c r="A417" s="276"/>
      <c r="B417" s="276"/>
      <c r="C417" s="276"/>
      <c r="D417" s="276"/>
      <c r="E417" s="276"/>
      <c r="F417" s="276"/>
      <c r="G417" s="289"/>
      <c r="H417" s="288"/>
      <c r="I417" s="288"/>
      <c r="J417" s="276"/>
      <c r="K417" s="214"/>
      <c r="L417" s="214"/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  <c r="AA417" s="214"/>
      <c r="AB417" s="214"/>
      <c r="AC417" s="214"/>
      <c r="AD417" s="214"/>
      <c r="AE417" s="214"/>
      <c r="AF417" s="214"/>
      <c r="AG417" s="214"/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  <c r="BM417" s="214"/>
      <c r="BN417" s="214"/>
      <c r="BO417" s="214"/>
      <c r="BP417" s="214"/>
      <c r="BQ417" s="214"/>
      <c r="BR417" s="214"/>
      <c r="BS417" s="214"/>
      <c r="BT417" s="214"/>
      <c r="BU417" s="214"/>
      <c r="BV417" s="214"/>
      <c r="BW417" s="214"/>
      <c r="BX417" s="214"/>
      <c r="BY417" s="214"/>
      <c r="BZ417" s="214"/>
      <c r="CA417" s="214"/>
      <c r="CB417" s="214"/>
      <c r="CC417" s="214"/>
      <c r="CD417" s="214"/>
      <c r="CE417" s="214"/>
      <c r="CF417" s="214"/>
      <c r="CG417" s="214"/>
      <c r="CH417" s="214"/>
      <c r="CI417" s="214"/>
      <c r="CJ417" s="214"/>
      <c r="CK417" s="214"/>
      <c r="CL417" s="214"/>
      <c r="CM417" s="214"/>
      <c r="CN417" s="214"/>
      <c r="CO417" s="214"/>
      <c r="CP417" s="214"/>
      <c r="CQ417" s="214"/>
      <c r="CR417" s="214"/>
      <c r="CS417" s="214"/>
      <c r="CT417" s="214"/>
      <c r="CU417" s="214"/>
      <c r="CV417" s="214"/>
      <c r="CW417" s="214"/>
      <c r="CX417" s="214"/>
      <c r="CY417" s="214"/>
      <c r="CZ417" s="214"/>
      <c r="DA417" s="214"/>
      <c r="DB417" s="214"/>
      <c r="DC417" s="214"/>
      <c r="DD417" s="214"/>
      <c r="DE417" s="214"/>
      <c r="DF417" s="214"/>
      <c r="DG417" s="214"/>
      <c r="DH417" s="214"/>
      <c r="DI417" s="214"/>
      <c r="DJ417" s="214"/>
      <c r="DK417" s="214"/>
      <c r="DL417" s="214"/>
      <c r="DM417" s="214"/>
      <c r="DN417" s="214"/>
      <c r="DO417" s="214"/>
      <c r="DP417" s="214"/>
      <c r="DQ417" s="214"/>
      <c r="DR417" s="214"/>
      <c r="DS417" s="214"/>
      <c r="DT417" s="214"/>
      <c r="DU417" s="214"/>
      <c r="DV417" s="214"/>
      <c r="DW417" s="214"/>
      <c r="DX417" s="214"/>
      <c r="DY417" s="214"/>
      <c r="DZ417" s="214"/>
      <c r="EA417" s="214"/>
      <c r="EB417" s="214"/>
      <c r="EC417" s="214"/>
      <c r="ED417" s="214"/>
      <c r="EE417" s="214"/>
      <c r="EF417" s="214"/>
      <c r="EG417" s="214"/>
      <c r="EH417" s="214"/>
      <c r="EI417" s="214"/>
      <c r="EJ417" s="214"/>
      <c r="EK417" s="214"/>
      <c r="EL417" s="214"/>
      <c r="EM417" s="214"/>
      <c r="EN417" s="214"/>
      <c r="EO417" s="214"/>
      <c r="EP417" s="214"/>
      <c r="EQ417" s="214"/>
      <c r="ER417" s="214"/>
      <c r="ES417" s="214"/>
      <c r="ET417" s="214"/>
      <c r="EU417" s="214"/>
      <c r="EV417" s="214"/>
      <c r="EW417" s="214"/>
      <c r="EX417" s="214"/>
      <c r="EY417" s="214"/>
      <c r="EZ417" s="214"/>
      <c r="FA417" s="214"/>
      <c r="FB417" s="214"/>
      <c r="FC417" s="214"/>
      <c r="FD417" s="214"/>
      <c r="FE417" s="214"/>
      <c r="FF417" s="214"/>
      <c r="FG417" s="214"/>
      <c r="FH417" s="214"/>
      <c r="FI417" s="214"/>
      <c r="FJ417" s="214"/>
      <c r="FK417" s="214"/>
      <c r="FL417" s="214"/>
      <c r="FM417" s="214"/>
      <c r="FN417" s="214"/>
      <c r="FO417" s="214"/>
      <c r="FP417" s="214"/>
      <c r="FQ417" s="214"/>
      <c r="FR417" s="214"/>
      <c r="FS417" s="214"/>
      <c r="FT417" s="214"/>
      <c r="FU417" s="214"/>
      <c r="FV417" s="214"/>
      <c r="FW417" s="214"/>
      <c r="FX417" s="214"/>
    </row>
    <row r="418" spans="1:180" s="268" customFormat="1">
      <c r="A418" s="276"/>
      <c r="B418" s="276"/>
      <c r="C418" s="276"/>
      <c r="D418" s="276"/>
      <c r="E418" s="276"/>
      <c r="F418" s="276"/>
      <c r="G418" s="289"/>
      <c r="H418" s="288"/>
      <c r="I418" s="288"/>
      <c r="J418" s="276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G418" s="214"/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  <c r="BI418" s="214"/>
      <c r="BJ418" s="214"/>
      <c r="BK418" s="214"/>
      <c r="BL418" s="214"/>
      <c r="BM418" s="214"/>
      <c r="BN418" s="214"/>
      <c r="BO418" s="214"/>
      <c r="BP418" s="214"/>
      <c r="BQ418" s="214"/>
      <c r="BR418" s="214"/>
      <c r="BS418" s="214"/>
      <c r="BT418" s="214"/>
      <c r="BU418" s="214"/>
      <c r="BV418" s="214"/>
      <c r="BW418" s="214"/>
      <c r="BX418" s="214"/>
      <c r="BY418" s="214"/>
      <c r="BZ418" s="214"/>
      <c r="CA418" s="214"/>
      <c r="CB418" s="214"/>
      <c r="CC418" s="214"/>
      <c r="CD418" s="214"/>
      <c r="CE418" s="214"/>
      <c r="CF418" s="214"/>
      <c r="CG418" s="214"/>
      <c r="CH418" s="214"/>
      <c r="CI418" s="214"/>
      <c r="CJ418" s="214"/>
      <c r="CK418" s="214"/>
      <c r="CL418" s="214"/>
      <c r="CM418" s="214"/>
      <c r="CN418" s="214"/>
      <c r="CO418" s="214"/>
      <c r="CP418" s="214"/>
      <c r="CQ418" s="214"/>
      <c r="CR418" s="214"/>
      <c r="CS418" s="214"/>
      <c r="CT418" s="214"/>
      <c r="CU418" s="214"/>
      <c r="CV418" s="214"/>
      <c r="CW418" s="214"/>
      <c r="CX418" s="214"/>
      <c r="CY418" s="214"/>
      <c r="CZ418" s="214"/>
      <c r="DA418" s="214"/>
      <c r="DB418" s="214"/>
      <c r="DC418" s="214"/>
      <c r="DD418" s="214"/>
      <c r="DE418" s="214"/>
      <c r="DF418" s="214"/>
      <c r="DG418" s="214"/>
      <c r="DH418" s="214"/>
      <c r="DI418" s="214"/>
      <c r="DJ418" s="214"/>
      <c r="DK418" s="214"/>
      <c r="DL418" s="214"/>
      <c r="DM418" s="214"/>
      <c r="DN418" s="214"/>
      <c r="DO418" s="214"/>
      <c r="DP418" s="214"/>
      <c r="DQ418" s="214"/>
      <c r="DR418" s="214"/>
      <c r="DS418" s="214"/>
      <c r="DT418" s="214"/>
      <c r="DU418" s="214"/>
      <c r="DV418" s="214"/>
      <c r="DW418" s="214"/>
      <c r="DX418" s="214"/>
      <c r="DY418" s="214"/>
      <c r="DZ418" s="214"/>
      <c r="EA418" s="214"/>
      <c r="EB418" s="214"/>
      <c r="EC418" s="214"/>
      <c r="ED418" s="214"/>
      <c r="EE418" s="214"/>
      <c r="EF418" s="214"/>
      <c r="EG418" s="214"/>
      <c r="EH418" s="214"/>
      <c r="EI418" s="214"/>
      <c r="EJ418" s="214"/>
      <c r="EK418" s="214"/>
      <c r="EL418" s="214"/>
      <c r="EM418" s="214"/>
      <c r="EN418" s="214"/>
      <c r="EO418" s="214"/>
      <c r="EP418" s="214"/>
      <c r="EQ418" s="214"/>
      <c r="ER418" s="214"/>
      <c r="ES418" s="214"/>
      <c r="ET418" s="214"/>
      <c r="EU418" s="214"/>
      <c r="EV418" s="214"/>
      <c r="EW418" s="214"/>
      <c r="EX418" s="214"/>
      <c r="EY418" s="214"/>
      <c r="EZ418" s="214"/>
      <c r="FA418" s="214"/>
      <c r="FB418" s="214"/>
      <c r="FC418" s="214"/>
      <c r="FD418" s="214"/>
      <c r="FE418" s="214"/>
      <c r="FF418" s="214"/>
      <c r="FG418" s="214"/>
      <c r="FH418" s="214"/>
      <c r="FI418" s="214"/>
      <c r="FJ418" s="214"/>
      <c r="FK418" s="214"/>
      <c r="FL418" s="214"/>
      <c r="FM418" s="214"/>
      <c r="FN418" s="214"/>
      <c r="FO418" s="214"/>
      <c r="FP418" s="214"/>
      <c r="FQ418" s="214"/>
      <c r="FR418" s="214"/>
      <c r="FS418" s="214"/>
      <c r="FT418" s="214"/>
      <c r="FU418" s="214"/>
      <c r="FV418" s="214"/>
      <c r="FW418" s="214"/>
      <c r="FX418" s="214"/>
    </row>
    <row r="419" spans="1:180" s="268" customFormat="1">
      <c r="A419" s="276"/>
      <c r="B419" s="276"/>
      <c r="C419" s="276"/>
      <c r="D419" s="276"/>
      <c r="E419" s="276"/>
      <c r="F419" s="276"/>
      <c r="G419" s="289"/>
      <c r="H419" s="288"/>
      <c r="I419" s="288"/>
      <c r="J419" s="276"/>
      <c r="K419" s="214"/>
      <c r="L419" s="214"/>
      <c r="M419" s="214"/>
      <c r="N419" s="214"/>
      <c r="O419" s="214"/>
      <c r="P419" s="214"/>
      <c r="Q419" s="214"/>
      <c r="R419" s="214"/>
      <c r="S419" s="214"/>
      <c r="T419" s="214"/>
      <c r="U419" s="214"/>
      <c r="V419" s="214"/>
      <c r="W419" s="214"/>
      <c r="X419" s="214"/>
      <c r="Y419" s="214"/>
      <c r="Z419" s="214"/>
      <c r="AA419" s="214"/>
      <c r="AB419" s="214"/>
      <c r="AC419" s="214"/>
      <c r="AD419" s="214"/>
      <c r="AE419" s="214"/>
      <c r="AF419" s="214"/>
      <c r="AG419" s="214"/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  <c r="BQ419" s="214"/>
      <c r="BR419" s="214"/>
      <c r="BS419" s="214"/>
      <c r="BT419" s="214"/>
      <c r="BU419" s="214"/>
      <c r="BV419" s="214"/>
      <c r="BW419" s="214"/>
      <c r="BX419" s="214"/>
      <c r="BY419" s="214"/>
      <c r="BZ419" s="214"/>
      <c r="CA419" s="214"/>
      <c r="CB419" s="214"/>
      <c r="CC419" s="214"/>
      <c r="CD419" s="214"/>
      <c r="CE419" s="214"/>
      <c r="CF419" s="214"/>
      <c r="CG419" s="214"/>
      <c r="CH419" s="214"/>
      <c r="CI419" s="214"/>
      <c r="CJ419" s="214"/>
      <c r="CK419" s="214"/>
      <c r="CL419" s="214"/>
      <c r="CM419" s="214"/>
      <c r="CN419" s="214"/>
      <c r="CO419" s="214"/>
      <c r="CP419" s="214"/>
      <c r="CQ419" s="214"/>
      <c r="CR419" s="214"/>
      <c r="CS419" s="214"/>
      <c r="CT419" s="214"/>
      <c r="CU419" s="214"/>
      <c r="CV419" s="214"/>
      <c r="CW419" s="214"/>
      <c r="CX419" s="214"/>
      <c r="CY419" s="214"/>
      <c r="CZ419" s="214"/>
      <c r="DA419" s="214"/>
      <c r="DB419" s="214"/>
      <c r="DC419" s="214"/>
      <c r="DD419" s="214"/>
      <c r="DE419" s="214"/>
      <c r="DF419" s="214"/>
      <c r="DG419" s="214"/>
      <c r="DH419" s="214"/>
      <c r="DI419" s="214"/>
      <c r="DJ419" s="214"/>
      <c r="DK419" s="214"/>
      <c r="DL419" s="214"/>
      <c r="DM419" s="214"/>
      <c r="DN419" s="214"/>
      <c r="DO419" s="214"/>
      <c r="DP419" s="214"/>
      <c r="DQ419" s="214"/>
      <c r="DR419" s="214"/>
      <c r="DS419" s="214"/>
      <c r="DT419" s="214"/>
      <c r="DU419" s="214"/>
      <c r="DV419" s="214"/>
      <c r="DW419" s="214"/>
      <c r="DX419" s="214"/>
      <c r="DY419" s="214"/>
      <c r="DZ419" s="214"/>
      <c r="EA419" s="214"/>
      <c r="EB419" s="214"/>
      <c r="EC419" s="214"/>
      <c r="ED419" s="214"/>
      <c r="EE419" s="214"/>
      <c r="EF419" s="214"/>
      <c r="EG419" s="214"/>
      <c r="EH419" s="214"/>
      <c r="EI419" s="214"/>
      <c r="EJ419" s="214"/>
      <c r="EK419" s="214"/>
      <c r="EL419" s="214"/>
      <c r="EM419" s="214"/>
      <c r="EN419" s="214"/>
      <c r="EO419" s="214"/>
      <c r="EP419" s="214"/>
      <c r="EQ419" s="214"/>
      <c r="ER419" s="214"/>
      <c r="ES419" s="214"/>
      <c r="ET419" s="214"/>
      <c r="EU419" s="214"/>
      <c r="EV419" s="214"/>
      <c r="EW419" s="214"/>
      <c r="EX419" s="214"/>
      <c r="EY419" s="214"/>
      <c r="EZ419" s="214"/>
      <c r="FA419" s="214"/>
      <c r="FB419" s="214"/>
      <c r="FC419" s="214"/>
      <c r="FD419" s="214"/>
      <c r="FE419" s="214"/>
      <c r="FF419" s="214"/>
      <c r="FG419" s="214"/>
      <c r="FH419" s="214"/>
      <c r="FI419" s="214"/>
      <c r="FJ419" s="214"/>
      <c r="FK419" s="214"/>
      <c r="FL419" s="214"/>
      <c r="FM419" s="214"/>
      <c r="FN419" s="214"/>
      <c r="FO419" s="214"/>
      <c r="FP419" s="214"/>
      <c r="FQ419" s="214"/>
      <c r="FR419" s="214"/>
      <c r="FS419" s="214"/>
      <c r="FT419" s="214"/>
      <c r="FU419" s="214"/>
      <c r="FV419" s="214"/>
      <c r="FW419" s="214"/>
      <c r="FX419" s="214"/>
    </row>
    <row r="420" spans="1:180" s="268" customFormat="1">
      <c r="A420" s="276"/>
      <c r="B420" s="276"/>
      <c r="C420" s="276"/>
      <c r="D420" s="276"/>
      <c r="E420" s="276"/>
      <c r="F420" s="276"/>
      <c r="G420" s="289"/>
      <c r="H420" s="288"/>
      <c r="I420" s="288"/>
      <c r="J420" s="276"/>
      <c r="K420" s="214"/>
      <c r="L420" s="214"/>
      <c r="M420" s="214"/>
      <c r="N420" s="214"/>
      <c r="O420" s="214"/>
      <c r="P420" s="214"/>
      <c r="Q420" s="214"/>
      <c r="R420" s="214"/>
      <c r="S420" s="214"/>
      <c r="T420" s="214"/>
      <c r="U420" s="214"/>
      <c r="V420" s="214"/>
      <c r="W420" s="214"/>
      <c r="X420" s="214"/>
      <c r="Y420" s="214"/>
      <c r="Z420" s="214"/>
      <c r="AA420" s="214"/>
      <c r="AB420" s="214"/>
      <c r="AC420" s="214"/>
      <c r="AD420" s="214"/>
      <c r="AE420" s="214"/>
      <c r="AF420" s="214"/>
      <c r="AG420" s="214"/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  <c r="BI420" s="214"/>
      <c r="BJ420" s="214"/>
      <c r="BK420" s="214"/>
      <c r="BL420" s="214"/>
      <c r="BM420" s="214"/>
      <c r="BN420" s="214"/>
      <c r="BO420" s="214"/>
      <c r="BP420" s="214"/>
      <c r="BQ420" s="214"/>
      <c r="BR420" s="214"/>
      <c r="BS420" s="214"/>
      <c r="BT420" s="214"/>
      <c r="BU420" s="214"/>
      <c r="BV420" s="214"/>
      <c r="BW420" s="214"/>
      <c r="BX420" s="214"/>
      <c r="BY420" s="214"/>
      <c r="BZ420" s="214"/>
      <c r="CA420" s="214"/>
      <c r="CB420" s="214"/>
      <c r="CC420" s="214"/>
      <c r="CD420" s="214"/>
      <c r="CE420" s="214"/>
      <c r="CF420" s="214"/>
      <c r="CG420" s="214"/>
      <c r="CH420" s="214"/>
      <c r="CI420" s="214"/>
      <c r="CJ420" s="214"/>
      <c r="CK420" s="214"/>
      <c r="CL420" s="214"/>
      <c r="CM420" s="214"/>
      <c r="CN420" s="214"/>
      <c r="CO420" s="214"/>
      <c r="CP420" s="214"/>
      <c r="CQ420" s="214"/>
      <c r="CR420" s="214"/>
      <c r="CS420" s="214"/>
      <c r="CT420" s="214"/>
      <c r="CU420" s="214"/>
      <c r="CV420" s="214"/>
      <c r="CW420" s="214"/>
      <c r="CX420" s="214"/>
      <c r="CY420" s="214"/>
      <c r="CZ420" s="214"/>
      <c r="DA420" s="214"/>
      <c r="DB420" s="214"/>
      <c r="DC420" s="214"/>
      <c r="DD420" s="214"/>
      <c r="DE420" s="214"/>
      <c r="DF420" s="214"/>
      <c r="DG420" s="214"/>
      <c r="DH420" s="214"/>
      <c r="DI420" s="214"/>
      <c r="DJ420" s="214"/>
      <c r="DK420" s="214"/>
      <c r="DL420" s="214"/>
      <c r="DM420" s="214"/>
      <c r="DN420" s="214"/>
      <c r="DO420" s="214"/>
      <c r="DP420" s="214"/>
      <c r="DQ420" s="214"/>
      <c r="DR420" s="214"/>
      <c r="DS420" s="214"/>
      <c r="DT420" s="214"/>
      <c r="DU420" s="214"/>
      <c r="DV420" s="214"/>
      <c r="DW420" s="214"/>
      <c r="DX420" s="214"/>
      <c r="DY420" s="214"/>
      <c r="DZ420" s="214"/>
      <c r="EA420" s="214"/>
      <c r="EB420" s="214"/>
      <c r="EC420" s="214"/>
      <c r="ED420" s="214"/>
      <c r="EE420" s="214"/>
      <c r="EF420" s="214"/>
      <c r="EG420" s="214"/>
      <c r="EH420" s="214"/>
      <c r="EI420" s="214"/>
      <c r="EJ420" s="214"/>
      <c r="EK420" s="214"/>
      <c r="EL420" s="214"/>
      <c r="EM420" s="214"/>
      <c r="EN420" s="214"/>
      <c r="EO420" s="214"/>
      <c r="EP420" s="214"/>
      <c r="EQ420" s="214"/>
      <c r="ER420" s="214"/>
      <c r="ES420" s="214"/>
      <c r="ET420" s="214"/>
      <c r="EU420" s="214"/>
      <c r="EV420" s="214"/>
      <c r="EW420" s="214"/>
      <c r="EX420" s="214"/>
      <c r="EY420" s="214"/>
      <c r="EZ420" s="214"/>
      <c r="FA420" s="214"/>
      <c r="FB420" s="214"/>
      <c r="FC420" s="214"/>
      <c r="FD420" s="214"/>
      <c r="FE420" s="214"/>
      <c r="FF420" s="214"/>
      <c r="FG420" s="214"/>
      <c r="FH420" s="214"/>
      <c r="FI420" s="214"/>
      <c r="FJ420" s="214"/>
      <c r="FK420" s="214"/>
      <c r="FL420" s="214"/>
      <c r="FM420" s="214"/>
      <c r="FN420" s="214"/>
      <c r="FO420" s="214"/>
      <c r="FP420" s="214"/>
      <c r="FQ420" s="214"/>
      <c r="FR420" s="214"/>
      <c r="FS420" s="214"/>
      <c r="FT420" s="214"/>
      <c r="FU420" s="214"/>
      <c r="FV420" s="214"/>
      <c r="FW420" s="214"/>
      <c r="FX420" s="214"/>
    </row>
    <row r="421" spans="1:180" s="268" customFormat="1">
      <c r="A421" s="276"/>
      <c r="B421" s="276"/>
      <c r="C421" s="276"/>
      <c r="D421" s="276"/>
      <c r="E421" s="276"/>
      <c r="F421" s="276"/>
      <c r="G421" s="289"/>
      <c r="H421" s="288"/>
      <c r="I421" s="288"/>
      <c r="J421" s="276"/>
      <c r="K421" s="214"/>
      <c r="L421" s="214"/>
      <c r="M421" s="214"/>
      <c r="N421" s="214"/>
      <c r="O421" s="214"/>
      <c r="P421" s="214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4"/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  <c r="BI421" s="214"/>
      <c r="BJ421" s="214"/>
      <c r="BK421" s="214"/>
      <c r="BL421" s="214"/>
      <c r="BM421" s="214"/>
      <c r="BN421" s="214"/>
      <c r="BO421" s="214"/>
      <c r="BP421" s="214"/>
      <c r="BQ421" s="214"/>
      <c r="BR421" s="214"/>
      <c r="BS421" s="214"/>
      <c r="BT421" s="214"/>
      <c r="BU421" s="214"/>
      <c r="BV421" s="214"/>
      <c r="BW421" s="214"/>
      <c r="BX421" s="214"/>
      <c r="BY421" s="214"/>
      <c r="BZ421" s="214"/>
      <c r="CA421" s="214"/>
      <c r="CB421" s="214"/>
      <c r="CC421" s="214"/>
      <c r="CD421" s="214"/>
      <c r="CE421" s="214"/>
      <c r="CF421" s="214"/>
      <c r="CG421" s="214"/>
      <c r="CH421" s="214"/>
      <c r="CI421" s="214"/>
      <c r="CJ421" s="214"/>
      <c r="CK421" s="214"/>
      <c r="CL421" s="214"/>
      <c r="CM421" s="214"/>
      <c r="CN421" s="214"/>
      <c r="CO421" s="214"/>
      <c r="CP421" s="214"/>
      <c r="CQ421" s="214"/>
      <c r="CR421" s="214"/>
      <c r="CS421" s="214"/>
      <c r="CT421" s="214"/>
      <c r="CU421" s="214"/>
      <c r="CV421" s="214"/>
      <c r="CW421" s="214"/>
      <c r="CX421" s="214"/>
      <c r="CY421" s="214"/>
      <c r="CZ421" s="214"/>
      <c r="DA421" s="214"/>
      <c r="DB421" s="214"/>
      <c r="DC421" s="214"/>
      <c r="DD421" s="214"/>
      <c r="DE421" s="214"/>
      <c r="DF421" s="214"/>
      <c r="DG421" s="214"/>
      <c r="DH421" s="214"/>
      <c r="DI421" s="214"/>
      <c r="DJ421" s="214"/>
      <c r="DK421" s="214"/>
      <c r="DL421" s="214"/>
      <c r="DM421" s="214"/>
      <c r="DN421" s="214"/>
      <c r="DO421" s="214"/>
      <c r="DP421" s="214"/>
      <c r="DQ421" s="214"/>
      <c r="DR421" s="214"/>
      <c r="DS421" s="214"/>
      <c r="DT421" s="214"/>
      <c r="DU421" s="214"/>
      <c r="DV421" s="214"/>
      <c r="DW421" s="214"/>
      <c r="DX421" s="214"/>
      <c r="DY421" s="214"/>
      <c r="DZ421" s="214"/>
      <c r="EA421" s="214"/>
      <c r="EB421" s="214"/>
      <c r="EC421" s="214"/>
      <c r="ED421" s="214"/>
      <c r="EE421" s="214"/>
      <c r="EF421" s="214"/>
      <c r="EG421" s="214"/>
      <c r="EH421" s="214"/>
      <c r="EI421" s="214"/>
      <c r="EJ421" s="214"/>
      <c r="EK421" s="214"/>
      <c r="EL421" s="214"/>
      <c r="EM421" s="214"/>
      <c r="EN421" s="214"/>
      <c r="EO421" s="214"/>
      <c r="EP421" s="214"/>
      <c r="EQ421" s="214"/>
      <c r="ER421" s="214"/>
      <c r="ES421" s="214"/>
      <c r="ET421" s="214"/>
      <c r="EU421" s="214"/>
      <c r="EV421" s="214"/>
      <c r="EW421" s="214"/>
      <c r="EX421" s="214"/>
      <c r="EY421" s="214"/>
      <c r="EZ421" s="214"/>
      <c r="FA421" s="214"/>
      <c r="FB421" s="214"/>
      <c r="FC421" s="214"/>
      <c r="FD421" s="214"/>
      <c r="FE421" s="214"/>
      <c r="FF421" s="214"/>
      <c r="FG421" s="214"/>
      <c r="FH421" s="214"/>
      <c r="FI421" s="214"/>
      <c r="FJ421" s="214"/>
      <c r="FK421" s="214"/>
      <c r="FL421" s="214"/>
      <c r="FM421" s="214"/>
      <c r="FN421" s="214"/>
      <c r="FO421" s="214"/>
      <c r="FP421" s="214"/>
      <c r="FQ421" s="214"/>
      <c r="FR421" s="214"/>
      <c r="FS421" s="214"/>
      <c r="FT421" s="214"/>
      <c r="FU421" s="214"/>
      <c r="FV421" s="214"/>
      <c r="FW421" s="214"/>
      <c r="FX421" s="214"/>
    </row>
    <row r="422" spans="1:180" s="268" customFormat="1">
      <c r="A422" s="276"/>
      <c r="B422" s="276"/>
      <c r="C422" s="276"/>
      <c r="D422" s="276"/>
      <c r="E422" s="276"/>
      <c r="F422" s="276"/>
      <c r="G422" s="289"/>
      <c r="H422" s="288"/>
      <c r="I422" s="288"/>
      <c r="J422" s="276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  <c r="AA422" s="214"/>
      <c r="AB422" s="214"/>
      <c r="AC422" s="214"/>
      <c r="AD422" s="214"/>
      <c r="AE422" s="214"/>
      <c r="AF422" s="214"/>
      <c r="AG422" s="214"/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  <c r="BI422" s="214"/>
      <c r="BJ422" s="214"/>
      <c r="BK422" s="214"/>
      <c r="BL422" s="214"/>
      <c r="BM422" s="214"/>
      <c r="BN422" s="214"/>
      <c r="BO422" s="214"/>
      <c r="BP422" s="214"/>
      <c r="BQ422" s="214"/>
      <c r="BR422" s="214"/>
      <c r="BS422" s="214"/>
      <c r="BT422" s="214"/>
      <c r="BU422" s="214"/>
      <c r="BV422" s="214"/>
      <c r="BW422" s="214"/>
      <c r="BX422" s="214"/>
      <c r="BY422" s="214"/>
      <c r="BZ422" s="214"/>
      <c r="CA422" s="214"/>
      <c r="CB422" s="214"/>
      <c r="CC422" s="214"/>
      <c r="CD422" s="214"/>
      <c r="CE422" s="214"/>
      <c r="CF422" s="214"/>
      <c r="CG422" s="214"/>
      <c r="CH422" s="214"/>
      <c r="CI422" s="214"/>
      <c r="CJ422" s="214"/>
      <c r="CK422" s="214"/>
      <c r="CL422" s="214"/>
      <c r="CM422" s="214"/>
      <c r="CN422" s="214"/>
      <c r="CO422" s="214"/>
      <c r="CP422" s="214"/>
      <c r="CQ422" s="214"/>
      <c r="CR422" s="214"/>
      <c r="CS422" s="214"/>
      <c r="CT422" s="214"/>
      <c r="CU422" s="214"/>
      <c r="CV422" s="214"/>
      <c r="CW422" s="214"/>
      <c r="CX422" s="214"/>
      <c r="CY422" s="214"/>
      <c r="CZ422" s="214"/>
      <c r="DA422" s="214"/>
      <c r="DB422" s="214"/>
      <c r="DC422" s="214"/>
      <c r="DD422" s="214"/>
      <c r="DE422" s="214"/>
      <c r="DF422" s="214"/>
      <c r="DG422" s="214"/>
      <c r="DH422" s="214"/>
      <c r="DI422" s="214"/>
      <c r="DJ422" s="214"/>
      <c r="DK422" s="214"/>
      <c r="DL422" s="214"/>
      <c r="DM422" s="214"/>
      <c r="DN422" s="214"/>
      <c r="DO422" s="214"/>
      <c r="DP422" s="214"/>
      <c r="DQ422" s="214"/>
      <c r="DR422" s="214"/>
      <c r="DS422" s="214"/>
      <c r="DT422" s="214"/>
      <c r="DU422" s="214"/>
      <c r="DV422" s="214"/>
      <c r="DW422" s="214"/>
      <c r="DX422" s="214"/>
      <c r="DY422" s="214"/>
      <c r="DZ422" s="214"/>
      <c r="EA422" s="214"/>
      <c r="EB422" s="214"/>
      <c r="EC422" s="214"/>
      <c r="ED422" s="214"/>
      <c r="EE422" s="214"/>
      <c r="EF422" s="214"/>
      <c r="EG422" s="214"/>
      <c r="EH422" s="214"/>
      <c r="EI422" s="214"/>
      <c r="EJ422" s="214"/>
      <c r="EK422" s="214"/>
      <c r="EL422" s="214"/>
      <c r="EM422" s="214"/>
      <c r="EN422" s="214"/>
      <c r="EO422" s="214"/>
      <c r="EP422" s="214"/>
      <c r="EQ422" s="214"/>
      <c r="ER422" s="214"/>
      <c r="ES422" s="214"/>
      <c r="ET422" s="214"/>
      <c r="EU422" s="214"/>
      <c r="EV422" s="214"/>
      <c r="EW422" s="214"/>
      <c r="EX422" s="214"/>
      <c r="EY422" s="214"/>
      <c r="EZ422" s="214"/>
      <c r="FA422" s="214"/>
      <c r="FB422" s="214"/>
      <c r="FC422" s="214"/>
      <c r="FD422" s="214"/>
      <c r="FE422" s="214"/>
      <c r="FF422" s="214"/>
      <c r="FG422" s="214"/>
      <c r="FH422" s="214"/>
      <c r="FI422" s="214"/>
      <c r="FJ422" s="214"/>
      <c r="FK422" s="214"/>
      <c r="FL422" s="214"/>
      <c r="FM422" s="214"/>
      <c r="FN422" s="214"/>
      <c r="FO422" s="214"/>
      <c r="FP422" s="214"/>
      <c r="FQ422" s="214"/>
      <c r="FR422" s="214"/>
      <c r="FS422" s="214"/>
      <c r="FT422" s="214"/>
      <c r="FU422" s="214"/>
      <c r="FV422" s="214"/>
      <c r="FW422" s="214"/>
      <c r="FX422" s="214"/>
    </row>
    <row r="423" spans="1:180" s="268" customFormat="1">
      <c r="A423" s="276"/>
      <c r="B423" s="276"/>
      <c r="C423" s="276"/>
      <c r="D423" s="276"/>
      <c r="E423" s="276"/>
      <c r="F423" s="276"/>
      <c r="G423" s="289"/>
      <c r="H423" s="288"/>
      <c r="I423" s="288"/>
      <c r="J423" s="276"/>
      <c r="K423" s="214"/>
      <c r="L423" s="214"/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  <c r="AA423" s="214"/>
      <c r="AB423" s="214"/>
      <c r="AC423" s="214"/>
      <c r="AD423" s="214"/>
      <c r="AE423" s="214"/>
      <c r="AF423" s="214"/>
      <c r="AG423" s="214"/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  <c r="BI423" s="214"/>
      <c r="BJ423" s="214"/>
      <c r="BK423" s="214"/>
      <c r="BL423" s="214"/>
      <c r="BM423" s="214"/>
      <c r="BN423" s="214"/>
      <c r="BO423" s="214"/>
      <c r="BP423" s="214"/>
      <c r="BQ423" s="214"/>
      <c r="BR423" s="214"/>
      <c r="BS423" s="214"/>
      <c r="BT423" s="214"/>
      <c r="BU423" s="214"/>
      <c r="BV423" s="214"/>
      <c r="BW423" s="214"/>
      <c r="BX423" s="214"/>
      <c r="BY423" s="214"/>
      <c r="BZ423" s="214"/>
      <c r="CA423" s="214"/>
      <c r="CB423" s="214"/>
      <c r="CC423" s="214"/>
      <c r="CD423" s="214"/>
      <c r="CE423" s="214"/>
      <c r="CF423" s="214"/>
      <c r="CG423" s="214"/>
      <c r="CH423" s="214"/>
      <c r="CI423" s="214"/>
      <c r="CJ423" s="214"/>
      <c r="CK423" s="214"/>
      <c r="CL423" s="214"/>
      <c r="CM423" s="214"/>
      <c r="CN423" s="214"/>
      <c r="CO423" s="214"/>
      <c r="CP423" s="214"/>
      <c r="CQ423" s="214"/>
      <c r="CR423" s="214"/>
      <c r="CS423" s="214"/>
      <c r="CT423" s="214"/>
      <c r="CU423" s="214"/>
      <c r="CV423" s="214"/>
      <c r="CW423" s="214"/>
      <c r="CX423" s="214"/>
      <c r="CY423" s="214"/>
      <c r="CZ423" s="214"/>
      <c r="DA423" s="214"/>
      <c r="DB423" s="214"/>
      <c r="DC423" s="214"/>
      <c r="DD423" s="214"/>
      <c r="DE423" s="214"/>
      <c r="DF423" s="214"/>
      <c r="DG423" s="214"/>
      <c r="DH423" s="214"/>
      <c r="DI423" s="214"/>
      <c r="DJ423" s="214"/>
      <c r="DK423" s="214"/>
      <c r="DL423" s="214"/>
      <c r="DM423" s="214"/>
      <c r="DN423" s="214"/>
      <c r="DO423" s="214"/>
      <c r="DP423" s="214"/>
      <c r="DQ423" s="214"/>
      <c r="DR423" s="214"/>
      <c r="DS423" s="214"/>
      <c r="DT423" s="214"/>
      <c r="DU423" s="214"/>
      <c r="DV423" s="214"/>
      <c r="DW423" s="214"/>
      <c r="DX423" s="214"/>
      <c r="DY423" s="214"/>
      <c r="DZ423" s="214"/>
      <c r="EA423" s="214"/>
      <c r="EB423" s="214"/>
      <c r="EC423" s="214"/>
      <c r="ED423" s="214"/>
      <c r="EE423" s="214"/>
      <c r="EF423" s="214"/>
      <c r="EG423" s="214"/>
      <c r="EH423" s="214"/>
      <c r="EI423" s="214"/>
      <c r="EJ423" s="214"/>
      <c r="EK423" s="214"/>
      <c r="EL423" s="214"/>
      <c r="EM423" s="214"/>
      <c r="EN423" s="214"/>
      <c r="EO423" s="214"/>
      <c r="EP423" s="214"/>
      <c r="EQ423" s="214"/>
      <c r="ER423" s="214"/>
      <c r="ES423" s="214"/>
      <c r="ET423" s="214"/>
      <c r="EU423" s="214"/>
      <c r="EV423" s="214"/>
      <c r="EW423" s="214"/>
      <c r="EX423" s="214"/>
      <c r="EY423" s="214"/>
      <c r="EZ423" s="214"/>
      <c r="FA423" s="214"/>
      <c r="FB423" s="214"/>
      <c r="FC423" s="214"/>
      <c r="FD423" s="214"/>
      <c r="FE423" s="214"/>
      <c r="FF423" s="214"/>
      <c r="FG423" s="214"/>
      <c r="FH423" s="214"/>
      <c r="FI423" s="214"/>
      <c r="FJ423" s="214"/>
      <c r="FK423" s="214"/>
      <c r="FL423" s="214"/>
      <c r="FM423" s="214"/>
      <c r="FN423" s="214"/>
      <c r="FO423" s="214"/>
      <c r="FP423" s="214"/>
      <c r="FQ423" s="214"/>
      <c r="FR423" s="214"/>
      <c r="FS423" s="214"/>
      <c r="FT423" s="214"/>
      <c r="FU423" s="214"/>
      <c r="FV423" s="214"/>
      <c r="FW423" s="214"/>
      <c r="FX423" s="214"/>
    </row>
    <row r="424" spans="1:180" s="268" customFormat="1">
      <c r="A424" s="276"/>
      <c r="B424" s="276"/>
      <c r="C424" s="276"/>
      <c r="D424" s="276"/>
      <c r="E424" s="276"/>
      <c r="F424" s="276"/>
      <c r="G424" s="289"/>
      <c r="H424" s="288"/>
      <c r="I424" s="288"/>
      <c r="J424" s="276"/>
      <c r="K424" s="214"/>
      <c r="L424" s="214"/>
      <c r="M424" s="214"/>
      <c r="N424" s="214"/>
      <c r="O424" s="214"/>
      <c r="P424" s="214"/>
      <c r="Q424" s="214"/>
      <c r="R424" s="214"/>
      <c r="S424" s="214"/>
      <c r="T424" s="214"/>
      <c r="U424" s="214"/>
      <c r="V424" s="214"/>
      <c r="W424" s="214"/>
      <c r="X424" s="214"/>
      <c r="Y424" s="214"/>
      <c r="Z424" s="214"/>
      <c r="AA424" s="214"/>
      <c r="AB424" s="214"/>
      <c r="AC424" s="214"/>
      <c r="AD424" s="214"/>
      <c r="AE424" s="214"/>
      <c r="AF424" s="214"/>
      <c r="AG424" s="214"/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  <c r="BQ424" s="214"/>
      <c r="BR424" s="214"/>
      <c r="BS424" s="214"/>
      <c r="BT424" s="214"/>
      <c r="BU424" s="214"/>
      <c r="BV424" s="214"/>
      <c r="BW424" s="214"/>
      <c r="BX424" s="214"/>
      <c r="BY424" s="214"/>
      <c r="BZ424" s="214"/>
      <c r="CA424" s="214"/>
      <c r="CB424" s="214"/>
      <c r="CC424" s="214"/>
      <c r="CD424" s="214"/>
      <c r="CE424" s="214"/>
      <c r="CF424" s="214"/>
      <c r="CG424" s="214"/>
      <c r="CH424" s="214"/>
      <c r="CI424" s="214"/>
      <c r="CJ424" s="214"/>
      <c r="CK424" s="214"/>
      <c r="CL424" s="214"/>
      <c r="CM424" s="214"/>
      <c r="CN424" s="214"/>
      <c r="CO424" s="214"/>
      <c r="CP424" s="214"/>
      <c r="CQ424" s="214"/>
      <c r="CR424" s="214"/>
      <c r="CS424" s="214"/>
      <c r="CT424" s="214"/>
      <c r="CU424" s="214"/>
      <c r="CV424" s="214"/>
      <c r="CW424" s="214"/>
      <c r="CX424" s="214"/>
      <c r="CY424" s="214"/>
      <c r="CZ424" s="214"/>
      <c r="DA424" s="214"/>
      <c r="DB424" s="214"/>
      <c r="DC424" s="214"/>
      <c r="DD424" s="214"/>
      <c r="DE424" s="214"/>
      <c r="DF424" s="214"/>
      <c r="DG424" s="214"/>
      <c r="DH424" s="214"/>
      <c r="DI424" s="214"/>
      <c r="DJ424" s="214"/>
      <c r="DK424" s="214"/>
      <c r="DL424" s="214"/>
      <c r="DM424" s="214"/>
      <c r="DN424" s="214"/>
      <c r="DO424" s="214"/>
      <c r="DP424" s="214"/>
      <c r="DQ424" s="214"/>
      <c r="DR424" s="214"/>
      <c r="DS424" s="214"/>
      <c r="DT424" s="214"/>
      <c r="DU424" s="214"/>
      <c r="DV424" s="214"/>
      <c r="DW424" s="214"/>
      <c r="DX424" s="214"/>
      <c r="DY424" s="214"/>
      <c r="DZ424" s="214"/>
      <c r="EA424" s="214"/>
      <c r="EB424" s="214"/>
      <c r="EC424" s="214"/>
      <c r="ED424" s="214"/>
      <c r="EE424" s="214"/>
      <c r="EF424" s="214"/>
      <c r="EG424" s="214"/>
      <c r="EH424" s="214"/>
      <c r="EI424" s="214"/>
      <c r="EJ424" s="214"/>
      <c r="EK424" s="214"/>
      <c r="EL424" s="214"/>
      <c r="EM424" s="214"/>
      <c r="EN424" s="214"/>
      <c r="EO424" s="214"/>
      <c r="EP424" s="214"/>
      <c r="EQ424" s="214"/>
      <c r="ER424" s="214"/>
      <c r="ES424" s="214"/>
      <c r="ET424" s="214"/>
      <c r="EU424" s="214"/>
      <c r="EV424" s="214"/>
      <c r="EW424" s="214"/>
      <c r="EX424" s="214"/>
      <c r="EY424" s="214"/>
      <c r="EZ424" s="214"/>
      <c r="FA424" s="214"/>
      <c r="FB424" s="214"/>
      <c r="FC424" s="214"/>
      <c r="FD424" s="214"/>
      <c r="FE424" s="214"/>
      <c r="FF424" s="214"/>
      <c r="FG424" s="214"/>
      <c r="FH424" s="214"/>
      <c r="FI424" s="214"/>
      <c r="FJ424" s="214"/>
      <c r="FK424" s="214"/>
      <c r="FL424" s="214"/>
      <c r="FM424" s="214"/>
      <c r="FN424" s="214"/>
      <c r="FO424" s="214"/>
      <c r="FP424" s="214"/>
      <c r="FQ424" s="214"/>
      <c r="FR424" s="214"/>
      <c r="FS424" s="214"/>
      <c r="FT424" s="214"/>
      <c r="FU424" s="214"/>
      <c r="FV424" s="214"/>
      <c r="FW424" s="214"/>
      <c r="FX424" s="214"/>
    </row>
    <row r="425" spans="1:180" s="268" customFormat="1">
      <c r="A425" s="276"/>
      <c r="B425" s="276"/>
      <c r="C425" s="276"/>
      <c r="D425" s="276"/>
      <c r="E425" s="276"/>
      <c r="F425" s="276"/>
      <c r="G425" s="289"/>
      <c r="H425" s="288"/>
      <c r="I425" s="288"/>
      <c r="J425" s="276"/>
      <c r="K425" s="214"/>
      <c r="L425" s="214"/>
      <c r="M425" s="214"/>
      <c r="N425" s="214"/>
      <c r="O425" s="214"/>
      <c r="P425" s="214"/>
      <c r="Q425" s="214"/>
      <c r="R425" s="214"/>
      <c r="S425" s="214"/>
      <c r="T425" s="214"/>
      <c r="U425" s="214"/>
      <c r="V425" s="214"/>
      <c r="W425" s="214"/>
      <c r="X425" s="214"/>
      <c r="Y425" s="214"/>
      <c r="Z425" s="214"/>
      <c r="AA425" s="214"/>
      <c r="AB425" s="214"/>
      <c r="AC425" s="214"/>
      <c r="AD425" s="214"/>
      <c r="AE425" s="214"/>
      <c r="AF425" s="214"/>
      <c r="AG425" s="214"/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  <c r="BI425" s="214"/>
      <c r="BJ425" s="214"/>
      <c r="BK425" s="214"/>
      <c r="BL425" s="214"/>
      <c r="BM425" s="214"/>
      <c r="BN425" s="214"/>
      <c r="BO425" s="214"/>
      <c r="BP425" s="214"/>
      <c r="BQ425" s="214"/>
      <c r="BR425" s="214"/>
      <c r="BS425" s="214"/>
      <c r="BT425" s="214"/>
      <c r="BU425" s="214"/>
      <c r="BV425" s="214"/>
      <c r="BW425" s="214"/>
      <c r="BX425" s="214"/>
      <c r="BY425" s="214"/>
      <c r="BZ425" s="214"/>
      <c r="CA425" s="214"/>
      <c r="CB425" s="214"/>
      <c r="CC425" s="214"/>
      <c r="CD425" s="214"/>
      <c r="CE425" s="214"/>
      <c r="CF425" s="214"/>
      <c r="CG425" s="214"/>
      <c r="CH425" s="214"/>
      <c r="CI425" s="214"/>
      <c r="CJ425" s="214"/>
      <c r="CK425" s="214"/>
      <c r="CL425" s="214"/>
      <c r="CM425" s="214"/>
      <c r="CN425" s="214"/>
      <c r="CO425" s="214"/>
      <c r="CP425" s="214"/>
      <c r="CQ425" s="214"/>
      <c r="CR425" s="214"/>
      <c r="CS425" s="214"/>
      <c r="CT425" s="214"/>
      <c r="CU425" s="214"/>
      <c r="CV425" s="214"/>
      <c r="CW425" s="214"/>
      <c r="CX425" s="214"/>
      <c r="CY425" s="214"/>
      <c r="CZ425" s="214"/>
      <c r="DA425" s="214"/>
      <c r="DB425" s="214"/>
      <c r="DC425" s="214"/>
      <c r="DD425" s="214"/>
      <c r="DE425" s="214"/>
      <c r="DF425" s="214"/>
      <c r="DG425" s="214"/>
      <c r="DH425" s="214"/>
      <c r="DI425" s="214"/>
      <c r="DJ425" s="214"/>
      <c r="DK425" s="214"/>
      <c r="DL425" s="214"/>
      <c r="DM425" s="214"/>
      <c r="DN425" s="214"/>
      <c r="DO425" s="214"/>
      <c r="DP425" s="214"/>
      <c r="DQ425" s="214"/>
      <c r="DR425" s="214"/>
      <c r="DS425" s="214"/>
      <c r="DT425" s="214"/>
      <c r="DU425" s="214"/>
      <c r="DV425" s="214"/>
      <c r="DW425" s="214"/>
      <c r="DX425" s="214"/>
      <c r="DY425" s="214"/>
      <c r="DZ425" s="214"/>
      <c r="EA425" s="214"/>
      <c r="EB425" s="214"/>
      <c r="EC425" s="214"/>
      <c r="ED425" s="214"/>
      <c r="EE425" s="214"/>
      <c r="EF425" s="214"/>
      <c r="EG425" s="214"/>
      <c r="EH425" s="214"/>
      <c r="EI425" s="214"/>
      <c r="EJ425" s="214"/>
      <c r="EK425" s="214"/>
      <c r="EL425" s="214"/>
      <c r="EM425" s="214"/>
      <c r="EN425" s="214"/>
      <c r="EO425" s="214"/>
      <c r="EP425" s="214"/>
      <c r="EQ425" s="214"/>
      <c r="ER425" s="214"/>
      <c r="ES425" s="214"/>
      <c r="ET425" s="214"/>
      <c r="EU425" s="214"/>
      <c r="EV425" s="214"/>
      <c r="EW425" s="214"/>
      <c r="EX425" s="214"/>
      <c r="EY425" s="214"/>
      <c r="EZ425" s="214"/>
      <c r="FA425" s="214"/>
      <c r="FB425" s="214"/>
      <c r="FC425" s="214"/>
      <c r="FD425" s="214"/>
      <c r="FE425" s="214"/>
      <c r="FF425" s="214"/>
      <c r="FG425" s="214"/>
      <c r="FH425" s="214"/>
      <c r="FI425" s="214"/>
      <c r="FJ425" s="214"/>
      <c r="FK425" s="214"/>
      <c r="FL425" s="214"/>
      <c r="FM425" s="214"/>
      <c r="FN425" s="214"/>
      <c r="FO425" s="214"/>
      <c r="FP425" s="214"/>
      <c r="FQ425" s="214"/>
      <c r="FR425" s="214"/>
      <c r="FS425" s="214"/>
      <c r="FT425" s="214"/>
      <c r="FU425" s="214"/>
      <c r="FV425" s="214"/>
      <c r="FW425" s="214"/>
      <c r="FX425" s="214"/>
    </row>
    <row r="426" spans="1:180" s="268" customFormat="1">
      <c r="A426" s="276"/>
      <c r="B426" s="276"/>
      <c r="C426" s="276"/>
      <c r="D426" s="276"/>
      <c r="E426" s="276"/>
      <c r="F426" s="276"/>
      <c r="G426" s="289"/>
      <c r="H426" s="288"/>
      <c r="I426" s="288"/>
      <c r="J426" s="276"/>
      <c r="K426" s="214"/>
      <c r="L426" s="214"/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14"/>
      <c r="Y426" s="214"/>
      <c r="Z426" s="214"/>
      <c r="AA426" s="214"/>
      <c r="AB426" s="214"/>
      <c r="AC426" s="214"/>
      <c r="AD426" s="214"/>
      <c r="AE426" s="214"/>
      <c r="AF426" s="214"/>
      <c r="AG426" s="214"/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  <c r="BI426" s="214"/>
      <c r="BJ426" s="214"/>
      <c r="BK426" s="214"/>
      <c r="BL426" s="214"/>
      <c r="BM426" s="214"/>
      <c r="BN426" s="214"/>
      <c r="BO426" s="214"/>
      <c r="BP426" s="214"/>
      <c r="BQ426" s="214"/>
      <c r="BR426" s="214"/>
      <c r="BS426" s="214"/>
      <c r="BT426" s="214"/>
      <c r="BU426" s="214"/>
      <c r="BV426" s="214"/>
      <c r="BW426" s="214"/>
      <c r="BX426" s="214"/>
      <c r="BY426" s="214"/>
      <c r="BZ426" s="214"/>
      <c r="CA426" s="214"/>
      <c r="CB426" s="214"/>
      <c r="CC426" s="214"/>
      <c r="CD426" s="214"/>
      <c r="CE426" s="214"/>
      <c r="CF426" s="214"/>
      <c r="CG426" s="214"/>
      <c r="CH426" s="214"/>
      <c r="CI426" s="214"/>
      <c r="CJ426" s="214"/>
      <c r="CK426" s="214"/>
      <c r="CL426" s="214"/>
      <c r="CM426" s="214"/>
      <c r="CN426" s="214"/>
      <c r="CO426" s="214"/>
      <c r="CP426" s="214"/>
      <c r="CQ426" s="214"/>
      <c r="CR426" s="214"/>
      <c r="CS426" s="214"/>
      <c r="CT426" s="214"/>
      <c r="CU426" s="214"/>
      <c r="CV426" s="214"/>
      <c r="CW426" s="214"/>
      <c r="CX426" s="214"/>
      <c r="CY426" s="214"/>
      <c r="CZ426" s="214"/>
      <c r="DA426" s="214"/>
      <c r="DB426" s="214"/>
      <c r="DC426" s="214"/>
      <c r="DD426" s="214"/>
      <c r="DE426" s="214"/>
      <c r="DF426" s="214"/>
      <c r="DG426" s="214"/>
      <c r="DH426" s="214"/>
      <c r="DI426" s="214"/>
      <c r="DJ426" s="214"/>
      <c r="DK426" s="214"/>
      <c r="DL426" s="214"/>
      <c r="DM426" s="214"/>
      <c r="DN426" s="214"/>
      <c r="DO426" s="214"/>
      <c r="DP426" s="214"/>
      <c r="DQ426" s="214"/>
      <c r="DR426" s="214"/>
      <c r="DS426" s="214"/>
      <c r="DT426" s="214"/>
      <c r="DU426" s="214"/>
      <c r="DV426" s="214"/>
      <c r="DW426" s="214"/>
      <c r="DX426" s="214"/>
      <c r="DY426" s="214"/>
      <c r="DZ426" s="214"/>
      <c r="EA426" s="214"/>
      <c r="EB426" s="214"/>
      <c r="EC426" s="214"/>
      <c r="ED426" s="214"/>
      <c r="EE426" s="214"/>
      <c r="EF426" s="214"/>
      <c r="EG426" s="214"/>
      <c r="EH426" s="214"/>
      <c r="EI426" s="214"/>
      <c r="EJ426" s="214"/>
      <c r="EK426" s="214"/>
      <c r="EL426" s="214"/>
      <c r="EM426" s="214"/>
      <c r="EN426" s="214"/>
      <c r="EO426" s="214"/>
      <c r="EP426" s="214"/>
      <c r="EQ426" s="214"/>
      <c r="ER426" s="214"/>
      <c r="ES426" s="214"/>
      <c r="ET426" s="214"/>
      <c r="EU426" s="214"/>
      <c r="EV426" s="214"/>
      <c r="EW426" s="214"/>
      <c r="EX426" s="214"/>
      <c r="EY426" s="214"/>
      <c r="EZ426" s="214"/>
      <c r="FA426" s="214"/>
      <c r="FB426" s="214"/>
      <c r="FC426" s="214"/>
      <c r="FD426" s="214"/>
      <c r="FE426" s="214"/>
      <c r="FF426" s="214"/>
      <c r="FG426" s="214"/>
      <c r="FH426" s="214"/>
      <c r="FI426" s="214"/>
      <c r="FJ426" s="214"/>
      <c r="FK426" s="214"/>
      <c r="FL426" s="214"/>
      <c r="FM426" s="214"/>
      <c r="FN426" s="214"/>
      <c r="FO426" s="214"/>
      <c r="FP426" s="214"/>
      <c r="FQ426" s="214"/>
      <c r="FR426" s="214"/>
      <c r="FS426" s="214"/>
      <c r="FT426" s="214"/>
      <c r="FU426" s="214"/>
      <c r="FV426" s="214"/>
      <c r="FW426" s="214"/>
      <c r="FX426" s="214"/>
    </row>
    <row r="427" spans="1:180" s="268" customFormat="1">
      <c r="A427" s="276"/>
      <c r="B427" s="276"/>
      <c r="C427" s="276"/>
      <c r="D427" s="276"/>
      <c r="E427" s="276"/>
      <c r="F427" s="276"/>
      <c r="G427" s="289"/>
      <c r="H427" s="288"/>
      <c r="I427" s="288"/>
      <c r="J427" s="276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  <c r="AA427" s="214"/>
      <c r="AB427" s="214"/>
      <c r="AC427" s="214"/>
      <c r="AD427" s="214"/>
      <c r="AE427" s="214"/>
      <c r="AF427" s="214"/>
      <c r="AG427" s="214"/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  <c r="BI427" s="214"/>
      <c r="BJ427" s="214"/>
      <c r="BK427" s="214"/>
      <c r="BL427" s="214"/>
      <c r="BM427" s="214"/>
      <c r="BN427" s="214"/>
      <c r="BO427" s="214"/>
      <c r="BP427" s="214"/>
      <c r="BQ427" s="214"/>
      <c r="BR427" s="214"/>
      <c r="BS427" s="214"/>
      <c r="BT427" s="214"/>
      <c r="BU427" s="214"/>
      <c r="BV427" s="214"/>
      <c r="BW427" s="214"/>
      <c r="BX427" s="214"/>
      <c r="BY427" s="214"/>
      <c r="BZ427" s="214"/>
      <c r="CA427" s="214"/>
      <c r="CB427" s="214"/>
      <c r="CC427" s="214"/>
      <c r="CD427" s="214"/>
      <c r="CE427" s="214"/>
      <c r="CF427" s="214"/>
      <c r="CG427" s="214"/>
      <c r="CH427" s="214"/>
      <c r="CI427" s="214"/>
      <c r="CJ427" s="214"/>
      <c r="CK427" s="214"/>
      <c r="CL427" s="214"/>
      <c r="CM427" s="214"/>
      <c r="CN427" s="214"/>
      <c r="CO427" s="214"/>
      <c r="CP427" s="214"/>
      <c r="CQ427" s="214"/>
      <c r="CR427" s="214"/>
      <c r="CS427" s="214"/>
      <c r="CT427" s="214"/>
      <c r="CU427" s="214"/>
      <c r="CV427" s="214"/>
      <c r="CW427" s="214"/>
      <c r="CX427" s="214"/>
      <c r="CY427" s="214"/>
      <c r="CZ427" s="214"/>
      <c r="DA427" s="214"/>
      <c r="DB427" s="214"/>
      <c r="DC427" s="214"/>
      <c r="DD427" s="214"/>
      <c r="DE427" s="214"/>
      <c r="DF427" s="214"/>
      <c r="DG427" s="214"/>
      <c r="DH427" s="214"/>
      <c r="DI427" s="214"/>
      <c r="DJ427" s="214"/>
      <c r="DK427" s="214"/>
      <c r="DL427" s="214"/>
      <c r="DM427" s="214"/>
      <c r="DN427" s="214"/>
      <c r="DO427" s="214"/>
      <c r="DP427" s="214"/>
      <c r="DQ427" s="214"/>
      <c r="DR427" s="214"/>
      <c r="DS427" s="214"/>
      <c r="DT427" s="214"/>
      <c r="DU427" s="214"/>
      <c r="DV427" s="214"/>
      <c r="DW427" s="214"/>
      <c r="DX427" s="214"/>
      <c r="DY427" s="214"/>
      <c r="DZ427" s="214"/>
      <c r="EA427" s="214"/>
      <c r="EB427" s="214"/>
      <c r="EC427" s="214"/>
      <c r="ED427" s="214"/>
      <c r="EE427" s="214"/>
      <c r="EF427" s="214"/>
      <c r="EG427" s="214"/>
      <c r="EH427" s="214"/>
      <c r="EI427" s="214"/>
      <c r="EJ427" s="214"/>
      <c r="EK427" s="214"/>
      <c r="EL427" s="214"/>
      <c r="EM427" s="214"/>
      <c r="EN427" s="214"/>
      <c r="EO427" s="214"/>
      <c r="EP427" s="214"/>
      <c r="EQ427" s="214"/>
      <c r="ER427" s="214"/>
      <c r="ES427" s="214"/>
      <c r="ET427" s="214"/>
      <c r="EU427" s="214"/>
      <c r="EV427" s="214"/>
      <c r="EW427" s="214"/>
      <c r="EX427" s="214"/>
      <c r="EY427" s="214"/>
      <c r="EZ427" s="214"/>
      <c r="FA427" s="214"/>
      <c r="FB427" s="214"/>
      <c r="FC427" s="214"/>
      <c r="FD427" s="214"/>
      <c r="FE427" s="214"/>
      <c r="FF427" s="214"/>
      <c r="FG427" s="214"/>
      <c r="FH427" s="214"/>
      <c r="FI427" s="214"/>
      <c r="FJ427" s="214"/>
      <c r="FK427" s="214"/>
      <c r="FL427" s="214"/>
      <c r="FM427" s="214"/>
      <c r="FN427" s="214"/>
      <c r="FO427" s="214"/>
      <c r="FP427" s="214"/>
      <c r="FQ427" s="214"/>
      <c r="FR427" s="214"/>
      <c r="FS427" s="214"/>
      <c r="FT427" s="214"/>
      <c r="FU427" s="214"/>
      <c r="FV427" s="214"/>
      <c r="FW427" s="214"/>
      <c r="FX427" s="214"/>
    </row>
    <row r="428" spans="1:180" s="268" customFormat="1">
      <c r="A428" s="276"/>
      <c r="B428" s="276"/>
      <c r="C428" s="276"/>
      <c r="D428" s="276"/>
      <c r="E428" s="276"/>
      <c r="F428" s="276"/>
      <c r="G428" s="289"/>
      <c r="H428" s="288"/>
      <c r="I428" s="288"/>
      <c r="J428" s="276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G428" s="214"/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  <c r="BQ428" s="214"/>
      <c r="BR428" s="214"/>
      <c r="BS428" s="214"/>
      <c r="BT428" s="214"/>
      <c r="BU428" s="214"/>
      <c r="BV428" s="214"/>
      <c r="BW428" s="214"/>
      <c r="BX428" s="214"/>
      <c r="BY428" s="214"/>
      <c r="BZ428" s="214"/>
      <c r="CA428" s="214"/>
      <c r="CB428" s="214"/>
      <c r="CC428" s="214"/>
      <c r="CD428" s="214"/>
      <c r="CE428" s="214"/>
      <c r="CF428" s="214"/>
      <c r="CG428" s="214"/>
      <c r="CH428" s="214"/>
      <c r="CI428" s="214"/>
      <c r="CJ428" s="214"/>
      <c r="CK428" s="214"/>
      <c r="CL428" s="214"/>
      <c r="CM428" s="214"/>
      <c r="CN428" s="214"/>
      <c r="CO428" s="214"/>
      <c r="CP428" s="214"/>
      <c r="CQ428" s="214"/>
      <c r="CR428" s="214"/>
      <c r="CS428" s="214"/>
      <c r="CT428" s="214"/>
      <c r="CU428" s="214"/>
      <c r="CV428" s="214"/>
      <c r="CW428" s="214"/>
      <c r="CX428" s="214"/>
      <c r="CY428" s="214"/>
      <c r="CZ428" s="214"/>
      <c r="DA428" s="214"/>
      <c r="DB428" s="214"/>
      <c r="DC428" s="214"/>
      <c r="DD428" s="214"/>
      <c r="DE428" s="214"/>
      <c r="DF428" s="214"/>
      <c r="DG428" s="214"/>
      <c r="DH428" s="214"/>
      <c r="DI428" s="214"/>
      <c r="DJ428" s="214"/>
      <c r="DK428" s="214"/>
      <c r="DL428" s="214"/>
      <c r="DM428" s="214"/>
      <c r="DN428" s="214"/>
      <c r="DO428" s="214"/>
      <c r="DP428" s="214"/>
      <c r="DQ428" s="214"/>
      <c r="DR428" s="214"/>
      <c r="DS428" s="214"/>
      <c r="DT428" s="214"/>
      <c r="DU428" s="214"/>
      <c r="DV428" s="214"/>
      <c r="DW428" s="214"/>
      <c r="DX428" s="214"/>
      <c r="DY428" s="214"/>
      <c r="DZ428" s="214"/>
      <c r="EA428" s="214"/>
      <c r="EB428" s="214"/>
      <c r="EC428" s="214"/>
      <c r="ED428" s="214"/>
      <c r="EE428" s="214"/>
      <c r="EF428" s="214"/>
      <c r="EG428" s="214"/>
      <c r="EH428" s="214"/>
      <c r="EI428" s="214"/>
      <c r="EJ428" s="214"/>
      <c r="EK428" s="214"/>
      <c r="EL428" s="214"/>
      <c r="EM428" s="214"/>
      <c r="EN428" s="214"/>
      <c r="EO428" s="214"/>
      <c r="EP428" s="214"/>
      <c r="EQ428" s="214"/>
      <c r="ER428" s="214"/>
      <c r="ES428" s="214"/>
      <c r="ET428" s="214"/>
      <c r="EU428" s="214"/>
      <c r="EV428" s="214"/>
      <c r="EW428" s="214"/>
      <c r="EX428" s="214"/>
      <c r="EY428" s="214"/>
      <c r="EZ428" s="214"/>
      <c r="FA428" s="214"/>
      <c r="FB428" s="214"/>
      <c r="FC428" s="214"/>
      <c r="FD428" s="214"/>
      <c r="FE428" s="214"/>
      <c r="FF428" s="214"/>
      <c r="FG428" s="214"/>
      <c r="FH428" s="214"/>
      <c r="FI428" s="214"/>
      <c r="FJ428" s="214"/>
      <c r="FK428" s="214"/>
      <c r="FL428" s="214"/>
      <c r="FM428" s="214"/>
      <c r="FN428" s="214"/>
      <c r="FO428" s="214"/>
      <c r="FP428" s="214"/>
      <c r="FQ428" s="214"/>
      <c r="FR428" s="214"/>
      <c r="FS428" s="214"/>
      <c r="FT428" s="214"/>
      <c r="FU428" s="214"/>
      <c r="FV428" s="214"/>
      <c r="FW428" s="214"/>
      <c r="FX428" s="214"/>
    </row>
    <row r="429" spans="1:180" s="268" customFormat="1">
      <c r="A429" s="276"/>
      <c r="B429" s="276"/>
      <c r="C429" s="276"/>
      <c r="D429" s="276"/>
      <c r="E429" s="276"/>
      <c r="F429" s="276"/>
      <c r="G429" s="289"/>
      <c r="H429" s="288"/>
      <c r="I429" s="288"/>
      <c r="J429" s="276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  <c r="BI429" s="214"/>
      <c r="BJ429" s="214"/>
      <c r="BK429" s="214"/>
      <c r="BL429" s="214"/>
      <c r="BM429" s="214"/>
      <c r="BN429" s="214"/>
      <c r="BO429" s="214"/>
      <c r="BP429" s="214"/>
      <c r="BQ429" s="214"/>
      <c r="BR429" s="214"/>
      <c r="BS429" s="214"/>
      <c r="BT429" s="214"/>
      <c r="BU429" s="214"/>
      <c r="BV429" s="214"/>
      <c r="BW429" s="214"/>
      <c r="BX429" s="214"/>
      <c r="BY429" s="214"/>
      <c r="BZ429" s="214"/>
      <c r="CA429" s="214"/>
      <c r="CB429" s="214"/>
      <c r="CC429" s="214"/>
      <c r="CD429" s="214"/>
      <c r="CE429" s="214"/>
      <c r="CF429" s="214"/>
      <c r="CG429" s="214"/>
      <c r="CH429" s="214"/>
      <c r="CI429" s="214"/>
      <c r="CJ429" s="214"/>
      <c r="CK429" s="214"/>
      <c r="CL429" s="214"/>
      <c r="CM429" s="214"/>
      <c r="CN429" s="214"/>
      <c r="CO429" s="214"/>
      <c r="CP429" s="214"/>
      <c r="CQ429" s="214"/>
      <c r="CR429" s="214"/>
      <c r="CS429" s="214"/>
      <c r="CT429" s="214"/>
      <c r="CU429" s="214"/>
      <c r="CV429" s="214"/>
      <c r="CW429" s="214"/>
      <c r="CX429" s="214"/>
      <c r="CY429" s="214"/>
      <c r="CZ429" s="214"/>
      <c r="DA429" s="214"/>
      <c r="DB429" s="214"/>
      <c r="DC429" s="214"/>
      <c r="DD429" s="214"/>
      <c r="DE429" s="214"/>
      <c r="DF429" s="214"/>
      <c r="DG429" s="214"/>
      <c r="DH429" s="214"/>
      <c r="DI429" s="214"/>
      <c r="DJ429" s="214"/>
      <c r="DK429" s="214"/>
      <c r="DL429" s="214"/>
      <c r="DM429" s="214"/>
      <c r="DN429" s="214"/>
      <c r="DO429" s="214"/>
      <c r="DP429" s="214"/>
      <c r="DQ429" s="214"/>
      <c r="DR429" s="214"/>
      <c r="DS429" s="214"/>
      <c r="DT429" s="214"/>
      <c r="DU429" s="214"/>
      <c r="DV429" s="214"/>
      <c r="DW429" s="214"/>
      <c r="DX429" s="214"/>
      <c r="DY429" s="214"/>
      <c r="DZ429" s="214"/>
      <c r="EA429" s="214"/>
      <c r="EB429" s="214"/>
      <c r="EC429" s="214"/>
      <c r="ED429" s="214"/>
      <c r="EE429" s="214"/>
      <c r="EF429" s="214"/>
      <c r="EG429" s="214"/>
      <c r="EH429" s="214"/>
      <c r="EI429" s="214"/>
      <c r="EJ429" s="214"/>
      <c r="EK429" s="214"/>
      <c r="EL429" s="214"/>
      <c r="EM429" s="214"/>
      <c r="EN429" s="214"/>
      <c r="EO429" s="214"/>
      <c r="EP429" s="214"/>
      <c r="EQ429" s="214"/>
      <c r="ER429" s="214"/>
      <c r="ES429" s="214"/>
      <c r="ET429" s="214"/>
      <c r="EU429" s="214"/>
      <c r="EV429" s="214"/>
      <c r="EW429" s="214"/>
      <c r="EX429" s="214"/>
      <c r="EY429" s="214"/>
      <c r="EZ429" s="214"/>
      <c r="FA429" s="214"/>
      <c r="FB429" s="214"/>
      <c r="FC429" s="214"/>
      <c r="FD429" s="214"/>
      <c r="FE429" s="214"/>
      <c r="FF429" s="214"/>
      <c r="FG429" s="214"/>
      <c r="FH429" s="214"/>
      <c r="FI429" s="214"/>
      <c r="FJ429" s="214"/>
      <c r="FK429" s="214"/>
      <c r="FL429" s="214"/>
      <c r="FM429" s="214"/>
      <c r="FN429" s="214"/>
      <c r="FO429" s="214"/>
      <c r="FP429" s="214"/>
      <c r="FQ429" s="214"/>
      <c r="FR429" s="214"/>
      <c r="FS429" s="214"/>
      <c r="FT429" s="214"/>
      <c r="FU429" s="214"/>
      <c r="FV429" s="214"/>
      <c r="FW429" s="214"/>
      <c r="FX429" s="214"/>
    </row>
    <row r="430" spans="1:180" s="268" customFormat="1">
      <c r="A430" s="276"/>
      <c r="B430" s="276"/>
      <c r="C430" s="276"/>
      <c r="D430" s="276"/>
      <c r="E430" s="276"/>
      <c r="F430" s="276"/>
      <c r="G430" s="289"/>
      <c r="H430" s="288"/>
      <c r="I430" s="288"/>
      <c r="J430" s="276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  <c r="AB430" s="214"/>
      <c r="AC430" s="214"/>
      <c r="AD430" s="214"/>
      <c r="AE430" s="214"/>
      <c r="AF430" s="214"/>
      <c r="AG430" s="214"/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  <c r="BI430" s="214"/>
      <c r="BJ430" s="214"/>
      <c r="BK430" s="214"/>
      <c r="BL430" s="214"/>
      <c r="BM430" s="214"/>
      <c r="BN430" s="214"/>
      <c r="BO430" s="214"/>
      <c r="BP430" s="214"/>
      <c r="BQ430" s="214"/>
      <c r="BR430" s="214"/>
      <c r="BS430" s="214"/>
      <c r="BT430" s="214"/>
      <c r="BU430" s="214"/>
      <c r="BV430" s="214"/>
      <c r="BW430" s="214"/>
      <c r="BX430" s="214"/>
      <c r="BY430" s="214"/>
      <c r="BZ430" s="214"/>
      <c r="CA430" s="214"/>
      <c r="CB430" s="214"/>
      <c r="CC430" s="214"/>
      <c r="CD430" s="214"/>
      <c r="CE430" s="214"/>
      <c r="CF430" s="214"/>
      <c r="CG430" s="214"/>
      <c r="CH430" s="214"/>
      <c r="CI430" s="214"/>
      <c r="CJ430" s="214"/>
      <c r="CK430" s="214"/>
      <c r="CL430" s="214"/>
      <c r="CM430" s="214"/>
      <c r="CN430" s="214"/>
      <c r="CO430" s="214"/>
      <c r="CP430" s="214"/>
      <c r="CQ430" s="214"/>
      <c r="CR430" s="214"/>
      <c r="CS430" s="214"/>
      <c r="CT430" s="214"/>
      <c r="CU430" s="214"/>
      <c r="CV430" s="214"/>
      <c r="CW430" s="214"/>
      <c r="CX430" s="214"/>
      <c r="CY430" s="214"/>
      <c r="CZ430" s="214"/>
      <c r="DA430" s="214"/>
      <c r="DB430" s="214"/>
      <c r="DC430" s="214"/>
      <c r="DD430" s="214"/>
      <c r="DE430" s="214"/>
      <c r="DF430" s="214"/>
      <c r="DG430" s="214"/>
      <c r="DH430" s="214"/>
      <c r="DI430" s="214"/>
      <c r="DJ430" s="214"/>
      <c r="DK430" s="214"/>
      <c r="DL430" s="214"/>
      <c r="DM430" s="214"/>
      <c r="DN430" s="214"/>
      <c r="DO430" s="214"/>
      <c r="DP430" s="214"/>
      <c r="DQ430" s="214"/>
      <c r="DR430" s="214"/>
      <c r="DS430" s="214"/>
      <c r="DT430" s="214"/>
      <c r="DU430" s="214"/>
      <c r="DV430" s="214"/>
      <c r="DW430" s="214"/>
      <c r="DX430" s="214"/>
      <c r="DY430" s="214"/>
      <c r="DZ430" s="214"/>
      <c r="EA430" s="214"/>
      <c r="EB430" s="214"/>
      <c r="EC430" s="214"/>
      <c r="ED430" s="214"/>
      <c r="EE430" s="214"/>
      <c r="EF430" s="214"/>
      <c r="EG430" s="214"/>
      <c r="EH430" s="214"/>
      <c r="EI430" s="214"/>
      <c r="EJ430" s="214"/>
      <c r="EK430" s="214"/>
      <c r="EL430" s="214"/>
      <c r="EM430" s="214"/>
      <c r="EN430" s="214"/>
      <c r="EO430" s="214"/>
      <c r="EP430" s="214"/>
      <c r="EQ430" s="214"/>
      <c r="ER430" s="214"/>
      <c r="ES430" s="214"/>
      <c r="ET430" s="214"/>
      <c r="EU430" s="214"/>
      <c r="EV430" s="214"/>
      <c r="EW430" s="214"/>
      <c r="EX430" s="214"/>
      <c r="EY430" s="214"/>
      <c r="EZ430" s="214"/>
      <c r="FA430" s="214"/>
      <c r="FB430" s="214"/>
      <c r="FC430" s="214"/>
      <c r="FD430" s="214"/>
      <c r="FE430" s="214"/>
      <c r="FF430" s="214"/>
      <c r="FG430" s="214"/>
      <c r="FH430" s="214"/>
      <c r="FI430" s="214"/>
      <c r="FJ430" s="214"/>
      <c r="FK430" s="214"/>
      <c r="FL430" s="214"/>
      <c r="FM430" s="214"/>
      <c r="FN430" s="214"/>
      <c r="FO430" s="214"/>
      <c r="FP430" s="214"/>
      <c r="FQ430" s="214"/>
      <c r="FR430" s="214"/>
      <c r="FS430" s="214"/>
      <c r="FT430" s="214"/>
      <c r="FU430" s="214"/>
      <c r="FV430" s="214"/>
      <c r="FW430" s="214"/>
      <c r="FX430" s="214"/>
    </row>
    <row r="431" spans="1:180" s="268" customFormat="1">
      <c r="A431" s="276"/>
      <c r="B431" s="276"/>
      <c r="C431" s="276"/>
      <c r="D431" s="276"/>
      <c r="E431" s="276"/>
      <c r="F431" s="276"/>
      <c r="G431" s="289"/>
      <c r="H431" s="288"/>
      <c r="I431" s="288"/>
      <c r="J431" s="276"/>
      <c r="K431" s="214"/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14"/>
      <c r="Y431" s="214"/>
      <c r="Z431" s="214"/>
      <c r="AA431" s="214"/>
      <c r="AB431" s="214"/>
      <c r="AC431" s="214"/>
      <c r="AD431" s="214"/>
      <c r="AE431" s="214"/>
      <c r="AF431" s="214"/>
      <c r="AG431" s="214"/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  <c r="BI431" s="214"/>
      <c r="BJ431" s="214"/>
      <c r="BK431" s="214"/>
      <c r="BL431" s="214"/>
      <c r="BM431" s="214"/>
      <c r="BN431" s="214"/>
      <c r="BO431" s="214"/>
      <c r="BP431" s="214"/>
      <c r="BQ431" s="214"/>
      <c r="BR431" s="214"/>
      <c r="BS431" s="214"/>
      <c r="BT431" s="214"/>
      <c r="BU431" s="214"/>
      <c r="BV431" s="214"/>
      <c r="BW431" s="214"/>
      <c r="BX431" s="214"/>
      <c r="BY431" s="214"/>
      <c r="BZ431" s="214"/>
      <c r="CA431" s="214"/>
      <c r="CB431" s="214"/>
      <c r="CC431" s="214"/>
      <c r="CD431" s="214"/>
      <c r="CE431" s="214"/>
      <c r="CF431" s="214"/>
      <c r="CG431" s="214"/>
      <c r="CH431" s="214"/>
      <c r="CI431" s="214"/>
      <c r="CJ431" s="214"/>
      <c r="CK431" s="214"/>
      <c r="CL431" s="214"/>
      <c r="CM431" s="214"/>
      <c r="CN431" s="214"/>
      <c r="CO431" s="214"/>
      <c r="CP431" s="214"/>
      <c r="CQ431" s="214"/>
      <c r="CR431" s="214"/>
      <c r="CS431" s="214"/>
      <c r="CT431" s="214"/>
      <c r="CU431" s="214"/>
      <c r="CV431" s="214"/>
      <c r="CW431" s="214"/>
      <c r="CX431" s="214"/>
      <c r="CY431" s="214"/>
      <c r="CZ431" s="214"/>
      <c r="DA431" s="214"/>
      <c r="DB431" s="214"/>
      <c r="DC431" s="214"/>
      <c r="DD431" s="214"/>
      <c r="DE431" s="214"/>
      <c r="DF431" s="214"/>
      <c r="DG431" s="214"/>
      <c r="DH431" s="214"/>
      <c r="DI431" s="214"/>
      <c r="DJ431" s="214"/>
      <c r="DK431" s="214"/>
      <c r="DL431" s="214"/>
      <c r="DM431" s="214"/>
      <c r="DN431" s="214"/>
      <c r="DO431" s="214"/>
      <c r="DP431" s="214"/>
      <c r="DQ431" s="214"/>
      <c r="DR431" s="214"/>
      <c r="DS431" s="214"/>
      <c r="DT431" s="214"/>
      <c r="DU431" s="214"/>
      <c r="DV431" s="214"/>
      <c r="DW431" s="214"/>
      <c r="DX431" s="214"/>
      <c r="DY431" s="214"/>
      <c r="DZ431" s="214"/>
      <c r="EA431" s="214"/>
      <c r="EB431" s="214"/>
      <c r="EC431" s="214"/>
      <c r="ED431" s="214"/>
      <c r="EE431" s="214"/>
      <c r="EF431" s="214"/>
      <c r="EG431" s="214"/>
      <c r="EH431" s="214"/>
      <c r="EI431" s="214"/>
      <c r="EJ431" s="214"/>
      <c r="EK431" s="214"/>
      <c r="EL431" s="214"/>
      <c r="EM431" s="214"/>
      <c r="EN431" s="214"/>
      <c r="EO431" s="214"/>
      <c r="EP431" s="214"/>
      <c r="EQ431" s="214"/>
      <c r="ER431" s="214"/>
      <c r="ES431" s="214"/>
      <c r="ET431" s="214"/>
      <c r="EU431" s="214"/>
      <c r="EV431" s="214"/>
      <c r="EW431" s="214"/>
      <c r="EX431" s="214"/>
      <c r="EY431" s="214"/>
      <c r="EZ431" s="214"/>
      <c r="FA431" s="214"/>
      <c r="FB431" s="214"/>
      <c r="FC431" s="214"/>
      <c r="FD431" s="214"/>
      <c r="FE431" s="214"/>
      <c r="FF431" s="214"/>
      <c r="FG431" s="214"/>
      <c r="FH431" s="214"/>
      <c r="FI431" s="214"/>
      <c r="FJ431" s="214"/>
      <c r="FK431" s="214"/>
      <c r="FL431" s="214"/>
      <c r="FM431" s="214"/>
      <c r="FN431" s="214"/>
      <c r="FO431" s="214"/>
      <c r="FP431" s="214"/>
      <c r="FQ431" s="214"/>
      <c r="FR431" s="214"/>
      <c r="FS431" s="214"/>
      <c r="FT431" s="214"/>
      <c r="FU431" s="214"/>
      <c r="FV431" s="214"/>
      <c r="FW431" s="214"/>
      <c r="FX431" s="214"/>
    </row>
    <row r="432" spans="1:180" s="268" customFormat="1">
      <c r="A432" s="276"/>
      <c r="B432" s="276"/>
      <c r="C432" s="276"/>
      <c r="D432" s="276"/>
      <c r="E432" s="276"/>
      <c r="F432" s="276"/>
      <c r="G432" s="289"/>
      <c r="H432" s="288"/>
      <c r="I432" s="288"/>
      <c r="J432" s="276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  <c r="AA432" s="214"/>
      <c r="AB432" s="214"/>
      <c r="AC432" s="214"/>
      <c r="AD432" s="214"/>
      <c r="AE432" s="214"/>
      <c r="AF432" s="214"/>
      <c r="AG432" s="214"/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  <c r="BI432" s="214"/>
      <c r="BJ432" s="214"/>
      <c r="BK432" s="214"/>
      <c r="BL432" s="214"/>
      <c r="BM432" s="214"/>
      <c r="BN432" s="214"/>
      <c r="BO432" s="214"/>
      <c r="BP432" s="214"/>
      <c r="BQ432" s="214"/>
      <c r="BR432" s="214"/>
      <c r="BS432" s="214"/>
      <c r="BT432" s="214"/>
      <c r="BU432" s="214"/>
      <c r="BV432" s="214"/>
      <c r="BW432" s="214"/>
      <c r="BX432" s="214"/>
      <c r="BY432" s="214"/>
      <c r="BZ432" s="214"/>
      <c r="CA432" s="214"/>
      <c r="CB432" s="214"/>
      <c r="CC432" s="214"/>
      <c r="CD432" s="214"/>
      <c r="CE432" s="214"/>
      <c r="CF432" s="214"/>
      <c r="CG432" s="214"/>
      <c r="CH432" s="214"/>
      <c r="CI432" s="214"/>
      <c r="CJ432" s="214"/>
      <c r="CK432" s="214"/>
      <c r="CL432" s="214"/>
      <c r="CM432" s="214"/>
      <c r="CN432" s="214"/>
      <c r="CO432" s="214"/>
      <c r="CP432" s="214"/>
      <c r="CQ432" s="214"/>
      <c r="CR432" s="214"/>
      <c r="CS432" s="214"/>
      <c r="CT432" s="214"/>
      <c r="CU432" s="214"/>
      <c r="CV432" s="214"/>
      <c r="CW432" s="214"/>
      <c r="CX432" s="214"/>
      <c r="CY432" s="214"/>
      <c r="CZ432" s="214"/>
      <c r="DA432" s="214"/>
      <c r="DB432" s="214"/>
      <c r="DC432" s="214"/>
      <c r="DD432" s="214"/>
      <c r="DE432" s="214"/>
      <c r="DF432" s="214"/>
      <c r="DG432" s="214"/>
      <c r="DH432" s="214"/>
      <c r="DI432" s="214"/>
      <c r="DJ432" s="214"/>
      <c r="DK432" s="214"/>
      <c r="DL432" s="214"/>
      <c r="DM432" s="214"/>
      <c r="DN432" s="214"/>
      <c r="DO432" s="214"/>
      <c r="DP432" s="214"/>
      <c r="DQ432" s="214"/>
      <c r="DR432" s="214"/>
      <c r="DS432" s="214"/>
      <c r="DT432" s="214"/>
      <c r="DU432" s="214"/>
      <c r="DV432" s="214"/>
      <c r="DW432" s="214"/>
      <c r="DX432" s="214"/>
      <c r="DY432" s="214"/>
      <c r="DZ432" s="214"/>
      <c r="EA432" s="214"/>
      <c r="EB432" s="214"/>
      <c r="EC432" s="214"/>
      <c r="ED432" s="214"/>
      <c r="EE432" s="214"/>
      <c r="EF432" s="214"/>
      <c r="EG432" s="214"/>
      <c r="EH432" s="214"/>
      <c r="EI432" s="214"/>
      <c r="EJ432" s="214"/>
      <c r="EK432" s="214"/>
      <c r="EL432" s="214"/>
      <c r="EM432" s="214"/>
      <c r="EN432" s="214"/>
      <c r="EO432" s="214"/>
      <c r="EP432" s="214"/>
      <c r="EQ432" s="214"/>
      <c r="ER432" s="214"/>
      <c r="ES432" s="214"/>
      <c r="ET432" s="214"/>
      <c r="EU432" s="214"/>
      <c r="EV432" s="214"/>
      <c r="EW432" s="214"/>
      <c r="EX432" s="214"/>
      <c r="EY432" s="214"/>
      <c r="EZ432" s="214"/>
      <c r="FA432" s="214"/>
      <c r="FB432" s="214"/>
      <c r="FC432" s="214"/>
      <c r="FD432" s="214"/>
      <c r="FE432" s="214"/>
      <c r="FF432" s="214"/>
      <c r="FG432" s="214"/>
      <c r="FH432" s="214"/>
      <c r="FI432" s="214"/>
      <c r="FJ432" s="214"/>
      <c r="FK432" s="214"/>
      <c r="FL432" s="214"/>
      <c r="FM432" s="214"/>
      <c r="FN432" s="214"/>
      <c r="FO432" s="214"/>
      <c r="FP432" s="214"/>
      <c r="FQ432" s="214"/>
      <c r="FR432" s="214"/>
      <c r="FS432" s="214"/>
      <c r="FT432" s="214"/>
      <c r="FU432" s="214"/>
      <c r="FV432" s="214"/>
      <c r="FW432" s="214"/>
      <c r="FX432" s="214"/>
    </row>
    <row r="433" spans="1:180" s="268" customFormat="1">
      <c r="A433" s="276"/>
      <c r="B433" s="276"/>
      <c r="C433" s="276"/>
      <c r="D433" s="276"/>
      <c r="E433" s="276"/>
      <c r="F433" s="276"/>
      <c r="G433" s="289"/>
      <c r="H433" s="288"/>
      <c r="I433" s="288"/>
      <c r="J433" s="276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14"/>
      <c r="Y433" s="214"/>
      <c r="Z433" s="214"/>
      <c r="AA433" s="214"/>
      <c r="AB433" s="214"/>
      <c r="AC433" s="214"/>
      <c r="AD433" s="214"/>
      <c r="AE433" s="214"/>
      <c r="AF433" s="214"/>
      <c r="AG433" s="214"/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  <c r="BI433" s="214"/>
      <c r="BJ433" s="214"/>
      <c r="BK433" s="214"/>
      <c r="BL433" s="214"/>
      <c r="BM433" s="214"/>
      <c r="BN433" s="214"/>
      <c r="BO433" s="214"/>
      <c r="BP433" s="214"/>
      <c r="BQ433" s="214"/>
      <c r="BR433" s="214"/>
      <c r="BS433" s="214"/>
      <c r="BT433" s="214"/>
      <c r="BU433" s="214"/>
      <c r="BV433" s="214"/>
      <c r="BW433" s="214"/>
      <c r="BX433" s="214"/>
      <c r="BY433" s="214"/>
      <c r="BZ433" s="214"/>
      <c r="CA433" s="214"/>
      <c r="CB433" s="214"/>
      <c r="CC433" s="214"/>
      <c r="CD433" s="214"/>
      <c r="CE433" s="214"/>
      <c r="CF433" s="214"/>
      <c r="CG433" s="214"/>
      <c r="CH433" s="214"/>
      <c r="CI433" s="214"/>
      <c r="CJ433" s="214"/>
      <c r="CK433" s="214"/>
      <c r="CL433" s="214"/>
      <c r="CM433" s="214"/>
      <c r="CN433" s="214"/>
      <c r="CO433" s="214"/>
      <c r="CP433" s="214"/>
      <c r="CQ433" s="214"/>
      <c r="CR433" s="214"/>
      <c r="CS433" s="214"/>
      <c r="CT433" s="214"/>
      <c r="CU433" s="214"/>
      <c r="CV433" s="214"/>
      <c r="CW433" s="214"/>
      <c r="CX433" s="214"/>
      <c r="CY433" s="214"/>
      <c r="CZ433" s="214"/>
      <c r="DA433" s="214"/>
      <c r="DB433" s="214"/>
      <c r="DC433" s="214"/>
      <c r="DD433" s="214"/>
      <c r="DE433" s="214"/>
      <c r="DF433" s="214"/>
      <c r="DG433" s="214"/>
      <c r="DH433" s="214"/>
      <c r="DI433" s="214"/>
      <c r="DJ433" s="214"/>
      <c r="DK433" s="214"/>
      <c r="DL433" s="214"/>
      <c r="DM433" s="214"/>
      <c r="DN433" s="214"/>
      <c r="DO433" s="214"/>
      <c r="DP433" s="214"/>
      <c r="DQ433" s="214"/>
      <c r="DR433" s="214"/>
      <c r="DS433" s="214"/>
      <c r="DT433" s="214"/>
      <c r="DU433" s="214"/>
      <c r="DV433" s="214"/>
      <c r="DW433" s="214"/>
      <c r="DX433" s="214"/>
      <c r="DY433" s="214"/>
      <c r="DZ433" s="214"/>
      <c r="EA433" s="214"/>
      <c r="EB433" s="214"/>
      <c r="EC433" s="214"/>
      <c r="ED433" s="214"/>
      <c r="EE433" s="214"/>
      <c r="EF433" s="214"/>
      <c r="EG433" s="214"/>
      <c r="EH433" s="214"/>
      <c r="EI433" s="214"/>
      <c r="EJ433" s="214"/>
      <c r="EK433" s="214"/>
      <c r="EL433" s="214"/>
      <c r="EM433" s="214"/>
      <c r="EN433" s="214"/>
      <c r="EO433" s="214"/>
      <c r="EP433" s="214"/>
      <c r="EQ433" s="214"/>
      <c r="ER433" s="214"/>
      <c r="ES433" s="214"/>
      <c r="ET433" s="214"/>
      <c r="EU433" s="214"/>
      <c r="EV433" s="214"/>
      <c r="EW433" s="214"/>
      <c r="EX433" s="214"/>
      <c r="EY433" s="214"/>
      <c r="EZ433" s="214"/>
      <c r="FA433" s="214"/>
      <c r="FB433" s="214"/>
      <c r="FC433" s="214"/>
      <c r="FD433" s="214"/>
      <c r="FE433" s="214"/>
      <c r="FF433" s="214"/>
      <c r="FG433" s="214"/>
      <c r="FH433" s="214"/>
      <c r="FI433" s="214"/>
      <c r="FJ433" s="214"/>
      <c r="FK433" s="214"/>
      <c r="FL433" s="214"/>
      <c r="FM433" s="214"/>
      <c r="FN433" s="214"/>
      <c r="FO433" s="214"/>
      <c r="FP433" s="214"/>
      <c r="FQ433" s="214"/>
      <c r="FR433" s="214"/>
      <c r="FS433" s="214"/>
      <c r="FT433" s="214"/>
      <c r="FU433" s="214"/>
      <c r="FV433" s="214"/>
      <c r="FW433" s="214"/>
      <c r="FX433" s="214"/>
    </row>
    <row r="434" spans="1:180" s="268" customFormat="1">
      <c r="A434" s="276"/>
      <c r="B434" s="276"/>
      <c r="C434" s="276"/>
      <c r="D434" s="276"/>
      <c r="E434" s="276"/>
      <c r="F434" s="276"/>
      <c r="G434" s="289"/>
      <c r="H434" s="288"/>
      <c r="I434" s="288"/>
      <c r="J434" s="276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14"/>
      <c r="Y434" s="214"/>
      <c r="Z434" s="214"/>
      <c r="AA434" s="214"/>
      <c r="AB434" s="214"/>
      <c r="AC434" s="214"/>
      <c r="AD434" s="214"/>
      <c r="AE434" s="214"/>
      <c r="AF434" s="214"/>
      <c r="AG434" s="214"/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  <c r="BM434" s="214"/>
      <c r="BN434" s="214"/>
      <c r="BO434" s="214"/>
      <c r="BP434" s="214"/>
      <c r="BQ434" s="214"/>
      <c r="BR434" s="214"/>
      <c r="BS434" s="214"/>
      <c r="BT434" s="214"/>
      <c r="BU434" s="214"/>
      <c r="BV434" s="214"/>
      <c r="BW434" s="214"/>
      <c r="BX434" s="214"/>
      <c r="BY434" s="214"/>
      <c r="BZ434" s="214"/>
      <c r="CA434" s="214"/>
      <c r="CB434" s="214"/>
      <c r="CC434" s="214"/>
      <c r="CD434" s="214"/>
      <c r="CE434" s="214"/>
      <c r="CF434" s="214"/>
      <c r="CG434" s="214"/>
      <c r="CH434" s="214"/>
      <c r="CI434" s="214"/>
      <c r="CJ434" s="214"/>
      <c r="CK434" s="214"/>
      <c r="CL434" s="214"/>
      <c r="CM434" s="214"/>
      <c r="CN434" s="214"/>
      <c r="CO434" s="214"/>
      <c r="CP434" s="214"/>
      <c r="CQ434" s="214"/>
      <c r="CR434" s="214"/>
      <c r="CS434" s="214"/>
      <c r="CT434" s="214"/>
      <c r="CU434" s="214"/>
      <c r="CV434" s="214"/>
      <c r="CW434" s="214"/>
      <c r="CX434" s="214"/>
      <c r="CY434" s="214"/>
      <c r="CZ434" s="214"/>
      <c r="DA434" s="214"/>
      <c r="DB434" s="214"/>
      <c r="DC434" s="214"/>
      <c r="DD434" s="214"/>
      <c r="DE434" s="214"/>
      <c r="DF434" s="214"/>
      <c r="DG434" s="214"/>
      <c r="DH434" s="214"/>
      <c r="DI434" s="214"/>
      <c r="DJ434" s="214"/>
      <c r="DK434" s="214"/>
      <c r="DL434" s="214"/>
      <c r="DM434" s="214"/>
      <c r="DN434" s="214"/>
      <c r="DO434" s="214"/>
      <c r="DP434" s="214"/>
      <c r="DQ434" s="214"/>
      <c r="DR434" s="214"/>
      <c r="DS434" s="214"/>
      <c r="DT434" s="214"/>
      <c r="DU434" s="214"/>
      <c r="DV434" s="214"/>
      <c r="DW434" s="214"/>
      <c r="DX434" s="214"/>
      <c r="DY434" s="214"/>
      <c r="DZ434" s="214"/>
      <c r="EA434" s="214"/>
      <c r="EB434" s="214"/>
      <c r="EC434" s="214"/>
      <c r="ED434" s="214"/>
      <c r="EE434" s="214"/>
      <c r="EF434" s="214"/>
      <c r="EG434" s="214"/>
      <c r="EH434" s="214"/>
      <c r="EI434" s="214"/>
      <c r="EJ434" s="214"/>
      <c r="EK434" s="214"/>
      <c r="EL434" s="214"/>
      <c r="EM434" s="214"/>
      <c r="EN434" s="214"/>
      <c r="EO434" s="214"/>
      <c r="EP434" s="214"/>
      <c r="EQ434" s="214"/>
      <c r="ER434" s="214"/>
      <c r="ES434" s="214"/>
      <c r="ET434" s="214"/>
      <c r="EU434" s="214"/>
      <c r="EV434" s="214"/>
      <c r="EW434" s="214"/>
      <c r="EX434" s="214"/>
      <c r="EY434" s="214"/>
      <c r="EZ434" s="214"/>
      <c r="FA434" s="214"/>
      <c r="FB434" s="214"/>
      <c r="FC434" s="214"/>
      <c r="FD434" s="214"/>
      <c r="FE434" s="214"/>
      <c r="FF434" s="214"/>
      <c r="FG434" s="214"/>
      <c r="FH434" s="214"/>
      <c r="FI434" s="214"/>
      <c r="FJ434" s="214"/>
      <c r="FK434" s="214"/>
      <c r="FL434" s="214"/>
      <c r="FM434" s="214"/>
      <c r="FN434" s="214"/>
      <c r="FO434" s="214"/>
      <c r="FP434" s="214"/>
      <c r="FQ434" s="214"/>
      <c r="FR434" s="214"/>
      <c r="FS434" s="214"/>
      <c r="FT434" s="214"/>
      <c r="FU434" s="214"/>
      <c r="FV434" s="214"/>
      <c r="FW434" s="214"/>
      <c r="FX434" s="214"/>
    </row>
    <row r="435" spans="1:180" s="268" customFormat="1">
      <c r="A435" s="276"/>
      <c r="B435" s="276"/>
      <c r="C435" s="276"/>
      <c r="D435" s="276"/>
      <c r="E435" s="276"/>
      <c r="F435" s="276"/>
      <c r="G435" s="289"/>
      <c r="H435" s="288"/>
      <c r="I435" s="288"/>
      <c r="J435" s="276"/>
      <c r="K435" s="214"/>
      <c r="L435" s="214"/>
      <c r="M435" s="214"/>
      <c r="N435" s="214"/>
      <c r="O435" s="214"/>
      <c r="P435" s="214"/>
      <c r="Q435" s="214"/>
      <c r="R435" s="214"/>
      <c r="S435" s="214"/>
      <c r="T435" s="214"/>
      <c r="U435" s="214"/>
      <c r="V435" s="214"/>
      <c r="W435" s="214"/>
      <c r="X435" s="214"/>
      <c r="Y435" s="214"/>
      <c r="Z435" s="214"/>
      <c r="AA435" s="214"/>
      <c r="AB435" s="214"/>
      <c r="AC435" s="214"/>
      <c r="AD435" s="214"/>
      <c r="AE435" s="214"/>
      <c r="AF435" s="214"/>
      <c r="AG435" s="214"/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  <c r="BI435" s="214"/>
      <c r="BJ435" s="214"/>
      <c r="BK435" s="214"/>
      <c r="BL435" s="214"/>
      <c r="BM435" s="214"/>
      <c r="BN435" s="214"/>
      <c r="BO435" s="214"/>
      <c r="BP435" s="214"/>
      <c r="BQ435" s="214"/>
      <c r="BR435" s="214"/>
      <c r="BS435" s="214"/>
      <c r="BT435" s="214"/>
      <c r="BU435" s="214"/>
      <c r="BV435" s="214"/>
      <c r="BW435" s="214"/>
      <c r="BX435" s="214"/>
      <c r="BY435" s="214"/>
      <c r="BZ435" s="214"/>
      <c r="CA435" s="214"/>
      <c r="CB435" s="214"/>
      <c r="CC435" s="214"/>
      <c r="CD435" s="214"/>
      <c r="CE435" s="214"/>
      <c r="CF435" s="214"/>
      <c r="CG435" s="214"/>
      <c r="CH435" s="214"/>
      <c r="CI435" s="214"/>
      <c r="CJ435" s="214"/>
      <c r="CK435" s="214"/>
      <c r="CL435" s="214"/>
      <c r="CM435" s="214"/>
      <c r="CN435" s="214"/>
      <c r="CO435" s="214"/>
      <c r="CP435" s="214"/>
      <c r="CQ435" s="214"/>
      <c r="CR435" s="214"/>
      <c r="CS435" s="214"/>
      <c r="CT435" s="214"/>
      <c r="CU435" s="214"/>
      <c r="CV435" s="214"/>
      <c r="CW435" s="214"/>
      <c r="CX435" s="214"/>
      <c r="CY435" s="214"/>
      <c r="CZ435" s="214"/>
      <c r="DA435" s="214"/>
      <c r="DB435" s="214"/>
      <c r="DC435" s="214"/>
      <c r="DD435" s="214"/>
      <c r="DE435" s="214"/>
      <c r="DF435" s="214"/>
      <c r="DG435" s="214"/>
      <c r="DH435" s="214"/>
      <c r="DI435" s="214"/>
      <c r="DJ435" s="214"/>
      <c r="DK435" s="214"/>
      <c r="DL435" s="214"/>
      <c r="DM435" s="214"/>
      <c r="DN435" s="214"/>
      <c r="DO435" s="214"/>
      <c r="DP435" s="214"/>
      <c r="DQ435" s="214"/>
      <c r="DR435" s="214"/>
      <c r="DS435" s="214"/>
      <c r="DT435" s="214"/>
      <c r="DU435" s="214"/>
      <c r="DV435" s="214"/>
      <c r="DW435" s="214"/>
      <c r="DX435" s="214"/>
      <c r="DY435" s="214"/>
      <c r="DZ435" s="214"/>
      <c r="EA435" s="214"/>
      <c r="EB435" s="214"/>
      <c r="EC435" s="214"/>
      <c r="ED435" s="214"/>
      <c r="EE435" s="214"/>
      <c r="EF435" s="214"/>
      <c r="EG435" s="214"/>
      <c r="EH435" s="214"/>
      <c r="EI435" s="214"/>
      <c r="EJ435" s="214"/>
      <c r="EK435" s="214"/>
      <c r="EL435" s="214"/>
      <c r="EM435" s="214"/>
      <c r="EN435" s="214"/>
      <c r="EO435" s="214"/>
      <c r="EP435" s="214"/>
      <c r="EQ435" s="214"/>
      <c r="ER435" s="214"/>
      <c r="ES435" s="214"/>
      <c r="ET435" s="214"/>
      <c r="EU435" s="214"/>
      <c r="EV435" s="214"/>
      <c r="EW435" s="214"/>
      <c r="EX435" s="214"/>
      <c r="EY435" s="214"/>
      <c r="EZ435" s="214"/>
      <c r="FA435" s="214"/>
      <c r="FB435" s="214"/>
      <c r="FC435" s="214"/>
      <c r="FD435" s="214"/>
      <c r="FE435" s="214"/>
      <c r="FF435" s="214"/>
      <c r="FG435" s="214"/>
      <c r="FH435" s="214"/>
      <c r="FI435" s="214"/>
      <c r="FJ435" s="214"/>
      <c r="FK435" s="214"/>
      <c r="FL435" s="214"/>
      <c r="FM435" s="214"/>
      <c r="FN435" s="214"/>
      <c r="FO435" s="214"/>
      <c r="FP435" s="214"/>
      <c r="FQ435" s="214"/>
      <c r="FR435" s="214"/>
      <c r="FS435" s="214"/>
      <c r="FT435" s="214"/>
      <c r="FU435" s="214"/>
      <c r="FV435" s="214"/>
      <c r="FW435" s="214"/>
      <c r="FX435" s="214"/>
    </row>
    <row r="436" spans="1:180" s="268" customFormat="1">
      <c r="A436" s="276"/>
      <c r="B436" s="276"/>
      <c r="C436" s="276"/>
      <c r="D436" s="276"/>
      <c r="E436" s="276"/>
      <c r="F436" s="276"/>
      <c r="G436" s="289"/>
      <c r="H436" s="288"/>
      <c r="I436" s="288"/>
      <c r="J436" s="276"/>
      <c r="K436" s="214"/>
      <c r="L436" s="214"/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  <c r="W436" s="214"/>
      <c r="X436" s="214"/>
      <c r="Y436" s="214"/>
      <c r="Z436" s="214"/>
      <c r="AA436" s="214"/>
      <c r="AB436" s="214"/>
      <c r="AC436" s="214"/>
      <c r="AD436" s="214"/>
      <c r="AE436" s="214"/>
      <c r="AF436" s="214"/>
      <c r="AG436" s="214"/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  <c r="BI436" s="214"/>
      <c r="BJ436" s="214"/>
      <c r="BK436" s="214"/>
      <c r="BL436" s="214"/>
      <c r="BM436" s="214"/>
      <c r="BN436" s="214"/>
      <c r="BO436" s="214"/>
      <c r="BP436" s="214"/>
      <c r="BQ436" s="214"/>
      <c r="BR436" s="214"/>
      <c r="BS436" s="214"/>
      <c r="BT436" s="214"/>
      <c r="BU436" s="214"/>
      <c r="BV436" s="214"/>
      <c r="BW436" s="214"/>
      <c r="BX436" s="214"/>
      <c r="BY436" s="214"/>
      <c r="BZ436" s="214"/>
      <c r="CA436" s="214"/>
      <c r="CB436" s="214"/>
      <c r="CC436" s="214"/>
      <c r="CD436" s="214"/>
      <c r="CE436" s="214"/>
      <c r="CF436" s="214"/>
      <c r="CG436" s="214"/>
      <c r="CH436" s="214"/>
      <c r="CI436" s="214"/>
      <c r="CJ436" s="214"/>
      <c r="CK436" s="214"/>
      <c r="CL436" s="214"/>
      <c r="CM436" s="214"/>
      <c r="CN436" s="214"/>
      <c r="CO436" s="214"/>
      <c r="CP436" s="214"/>
      <c r="CQ436" s="214"/>
      <c r="CR436" s="214"/>
      <c r="CS436" s="214"/>
      <c r="CT436" s="214"/>
      <c r="CU436" s="214"/>
      <c r="CV436" s="214"/>
      <c r="CW436" s="214"/>
      <c r="CX436" s="214"/>
      <c r="CY436" s="214"/>
      <c r="CZ436" s="214"/>
      <c r="DA436" s="214"/>
      <c r="DB436" s="214"/>
      <c r="DC436" s="214"/>
      <c r="DD436" s="214"/>
      <c r="DE436" s="214"/>
      <c r="DF436" s="214"/>
      <c r="DG436" s="214"/>
      <c r="DH436" s="214"/>
      <c r="DI436" s="214"/>
      <c r="DJ436" s="214"/>
      <c r="DK436" s="214"/>
      <c r="DL436" s="214"/>
      <c r="DM436" s="214"/>
      <c r="DN436" s="214"/>
      <c r="DO436" s="214"/>
      <c r="DP436" s="214"/>
      <c r="DQ436" s="214"/>
      <c r="DR436" s="214"/>
      <c r="DS436" s="214"/>
      <c r="DT436" s="214"/>
      <c r="DU436" s="214"/>
      <c r="DV436" s="214"/>
      <c r="DW436" s="214"/>
      <c r="DX436" s="214"/>
      <c r="DY436" s="214"/>
      <c r="DZ436" s="214"/>
      <c r="EA436" s="214"/>
      <c r="EB436" s="214"/>
      <c r="EC436" s="214"/>
      <c r="ED436" s="214"/>
      <c r="EE436" s="214"/>
      <c r="EF436" s="214"/>
      <c r="EG436" s="214"/>
      <c r="EH436" s="214"/>
      <c r="EI436" s="214"/>
      <c r="EJ436" s="214"/>
      <c r="EK436" s="214"/>
      <c r="EL436" s="214"/>
      <c r="EM436" s="214"/>
      <c r="EN436" s="214"/>
      <c r="EO436" s="214"/>
      <c r="EP436" s="214"/>
      <c r="EQ436" s="214"/>
      <c r="ER436" s="214"/>
      <c r="ES436" s="214"/>
      <c r="ET436" s="214"/>
      <c r="EU436" s="214"/>
      <c r="EV436" s="214"/>
      <c r="EW436" s="214"/>
      <c r="EX436" s="214"/>
      <c r="EY436" s="214"/>
      <c r="EZ436" s="214"/>
      <c r="FA436" s="214"/>
      <c r="FB436" s="214"/>
      <c r="FC436" s="214"/>
      <c r="FD436" s="214"/>
      <c r="FE436" s="214"/>
      <c r="FF436" s="214"/>
      <c r="FG436" s="214"/>
      <c r="FH436" s="214"/>
      <c r="FI436" s="214"/>
      <c r="FJ436" s="214"/>
      <c r="FK436" s="214"/>
      <c r="FL436" s="214"/>
      <c r="FM436" s="214"/>
      <c r="FN436" s="214"/>
      <c r="FO436" s="214"/>
      <c r="FP436" s="214"/>
      <c r="FQ436" s="214"/>
      <c r="FR436" s="214"/>
      <c r="FS436" s="214"/>
      <c r="FT436" s="214"/>
      <c r="FU436" s="214"/>
      <c r="FV436" s="214"/>
      <c r="FW436" s="214"/>
      <c r="FX436" s="214"/>
    </row>
    <row r="437" spans="1:180" s="268" customFormat="1">
      <c r="A437" s="276"/>
      <c r="B437" s="276"/>
      <c r="C437" s="276"/>
      <c r="D437" s="276"/>
      <c r="E437" s="276"/>
      <c r="F437" s="276"/>
      <c r="G437" s="289"/>
      <c r="H437" s="288"/>
      <c r="I437" s="288"/>
      <c r="J437" s="276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  <c r="AA437" s="214"/>
      <c r="AB437" s="214"/>
      <c r="AC437" s="214"/>
      <c r="AD437" s="214"/>
      <c r="AE437" s="214"/>
      <c r="AF437" s="214"/>
      <c r="AG437" s="214"/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  <c r="BI437" s="214"/>
      <c r="BJ437" s="214"/>
      <c r="BK437" s="214"/>
      <c r="BL437" s="214"/>
      <c r="BM437" s="214"/>
      <c r="BN437" s="214"/>
      <c r="BO437" s="214"/>
      <c r="BP437" s="214"/>
      <c r="BQ437" s="214"/>
      <c r="BR437" s="214"/>
      <c r="BS437" s="214"/>
      <c r="BT437" s="214"/>
      <c r="BU437" s="214"/>
      <c r="BV437" s="214"/>
      <c r="BW437" s="214"/>
      <c r="BX437" s="214"/>
      <c r="BY437" s="214"/>
      <c r="BZ437" s="214"/>
      <c r="CA437" s="214"/>
      <c r="CB437" s="214"/>
      <c r="CC437" s="214"/>
      <c r="CD437" s="214"/>
      <c r="CE437" s="214"/>
      <c r="CF437" s="214"/>
      <c r="CG437" s="214"/>
      <c r="CH437" s="214"/>
      <c r="CI437" s="214"/>
      <c r="CJ437" s="214"/>
      <c r="CK437" s="214"/>
      <c r="CL437" s="214"/>
      <c r="CM437" s="214"/>
      <c r="CN437" s="214"/>
      <c r="CO437" s="214"/>
      <c r="CP437" s="214"/>
      <c r="CQ437" s="214"/>
      <c r="CR437" s="214"/>
      <c r="CS437" s="214"/>
      <c r="CT437" s="214"/>
      <c r="CU437" s="214"/>
      <c r="CV437" s="214"/>
      <c r="CW437" s="214"/>
      <c r="CX437" s="214"/>
      <c r="CY437" s="214"/>
      <c r="CZ437" s="214"/>
      <c r="DA437" s="214"/>
      <c r="DB437" s="214"/>
      <c r="DC437" s="214"/>
      <c r="DD437" s="214"/>
      <c r="DE437" s="214"/>
      <c r="DF437" s="214"/>
      <c r="DG437" s="214"/>
      <c r="DH437" s="214"/>
      <c r="DI437" s="214"/>
      <c r="DJ437" s="214"/>
      <c r="DK437" s="214"/>
      <c r="DL437" s="214"/>
      <c r="DM437" s="214"/>
      <c r="DN437" s="214"/>
      <c r="DO437" s="214"/>
      <c r="DP437" s="214"/>
      <c r="DQ437" s="214"/>
      <c r="DR437" s="214"/>
      <c r="DS437" s="214"/>
      <c r="DT437" s="214"/>
      <c r="DU437" s="214"/>
      <c r="DV437" s="214"/>
      <c r="DW437" s="214"/>
      <c r="DX437" s="214"/>
      <c r="DY437" s="214"/>
      <c r="DZ437" s="214"/>
      <c r="EA437" s="214"/>
      <c r="EB437" s="214"/>
      <c r="EC437" s="214"/>
      <c r="ED437" s="214"/>
      <c r="EE437" s="214"/>
      <c r="EF437" s="214"/>
      <c r="EG437" s="214"/>
      <c r="EH437" s="214"/>
      <c r="EI437" s="214"/>
      <c r="EJ437" s="214"/>
      <c r="EK437" s="214"/>
      <c r="EL437" s="214"/>
      <c r="EM437" s="214"/>
      <c r="EN437" s="214"/>
      <c r="EO437" s="214"/>
      <c r="EP437" s="214"/>
      <c r="EQ437" s="214"/>
      <c r="ER437" s="214"/>
      <c r="ES437" s="214"/>
      <c r="ET437" s="214"/>
      <c r="EU437" s="214"/>
      <c r="EV437" s="214"/>
      <c r="EW437" s="214"/>
      <c r="EX437" s="214"/>
      <c r="EY437" s="214"/>
      <c r="EZ437" s="214"/>
      <c r="FA437" s="214"/>
      <c r="FB437" s="214"/>
      <c r="FC437" s="214"/>
      <c r="FD437" s="214"/>
      <c r="FE437" s="214"/>
      <c r="FF437" s="214"/>
      <c r="FG437" s="214"/>
      <c r="FH437" s="214"/>
      <c r="FI437" s="214"/>
      <c r="FJ437" s="214"/>
      <c r="FK437" s="214"/>
      <c r="FL437" s="214"/>
      <c r="FM437" s="214"/>
      <c r="FN437" s="214"/>
      <c r="FO437" s="214"/>
      <c r="FP437" s="214"/>
      <c r="FQ437" s="214"/>
      <c r="FR437" s="214"/>
      <c r="FS437" s="214"/>
      <c r="FT437" s="214"/>
      <c r="FU437" s="214"/>
      <c r="FV437" s="214"/>
      <c r="FW437" s="214"/>
      <c r="FX437" s="214"/>
    </row>
    <row r="438" spans="1:180" s="268" customFormat="1">
      <c r="A438" s="276"/>
      <c r="B438" s="276"/>
      <c r="C438" s="276"/>
      <c r="D438" s="276"/>
      <c r="E438" s="276"/>
      <c r="F438" s="276"/>
      <c r="G438" s="289"/>
      <c r="H438" s="288"/>
      <c r="I438" s="288"/>
      <c r="J438" s="276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  <c r="AA438" s="214"/>
      <c r="AB438" s="214"/>
      <c r="AC438" s="214"/>
      <c r="AD438" s="214"/>
      <c r="AE438" s="214"/>
      <c r="AF438" s="214"/>
      <c r="AG438" s="214"/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  <c r="BI438" s="214"/>
      <c r="BJ438" s="214"/>
      <c r="BK438" s="214"/>
      <c r="BL438" s="214"/>
      <c r="BM438" s="214"/>
      <c r="BN438" s="214"/>
      <c r="BO438" s="214"/>
      <c r="BP438" s="214"/>
      <c r="BQ438" s="214"/>
      <c r="BR438" s="214"/>
      <c r="BS438" s="214"/>
      <c r="BT438" s="214"/>
      <c r="BU438" s="214"/>
      <c r="BV438" s="214"/>
      <c r="BW438" s="214"/>
      <c r="BX438" s="214"/>
      <c r="BY438" s="214"/>
      <c r="BZ438" s="214"/>
      <c r="CA438" s="214"/>
      <c r="CB438" s="214"/>
      <c r="CC438" s="214"/>
      <c r="CD438" s="214"/>
      <c r="CE438" s="214"/>
      <c r="CF438" s="214"/>
      <c r="CG438" s="214"/>
      <c r="CH438" s="214"/>
      <c r="CI438" s="214"/>
      <c r="CJ438" s="214"/>
      <c r="CK438" s="214"/>
      <c r="CL438" s="214"/>
      <c r="CM438" s="214"/>
      <c r="CN438" s="214"/>
      <c r="CO438" s="214"/>
      <c r="CP438" s="214"/>
      <c r="CQ438" s="214"/>
      <c r="CR438" s="214"/>
      <c r="CS438" s="214"/>
      <c r="CT438" s="214"/>
      <c r="CU438" s="214"/>
      <c r="CV438" s="214"/>
      <c r="CW438" s="214"/>
      <c r="CX438" s="214"/>
      <c r="CY438" s="214"/>
      <c r="CZ438" s="214"/>
      <c r="DA438" s="214"/>
      <c r="DB438" s="214"/>
      <c r="DC438" s="214"/>
      <c r="DD438" s="214"/>
      <c r="DE438" s="214"/>
      <c r="DF438" s="214"/>
      <c r="DG438" s="214"/>
      <c r="DH438" s="214"/>
      <c r="DI438" s="214"/>
      <c r="DJ438" s="214"/>
      <c r="DK438" s="214"/>
      <c r="DL438" s="214"/>
      <c r="DM438" s="214"/>
      <c r="DN438" s="214"/>
      <c r="DO438" s="214"/>
      <c r="DP438" s="214"/>
      <c r="DQ438" s="214"/>
      <c r="DR438" s="214"/>
      <c r="DS438" s="214"/>
      <c r="DT438" s="214"/>
      <c r="DU438" s="214"/>
      <c r="DV438" s="214"/>
      <c r="DW438" s="214"/>
      <c r="DX438" s="214"/>
      <c r="DY438" s="214"/>
      <c r="DZ438" s="214"/>
      <c r="EA438" s="214"/>
      <c r="EB438" s="214"/>
      <c r="EC438" s="214"/>
      <c r="ED438" s="214"/>
      <c r="EE438" s="214"/>
      <c r="EF438" s="214"/>
      <c r="EG438" s="214"/>
      <c r="EH438" s="214"/>
      <c r="EI438" s="214"/>
      <c r="EJ438" s="214"/>
      <c r="EK438" s="214"/>
      <c r="EL438" s="214"/>
      <c r="EM438" s="214"/>
      <c r="EN438" s="214"/>
      <c r="EO438" s="214"/>
      <c r="EP438" s="214"/>
      <c r="EQ438" s="214"/>
      <c r="ER438" s="214"/>
      <c r="ES438" s="214"/>
      <c r="ET438" s="214"/>
      <c r="EU438" s="214"/>
      <c r="EV438" s="214"/>
      <c r="EW438" s="214"/>
      <c r="EX438" s="214"/>
      <c r="EY438" s="214"/>
      <c r="EZ438" s="214"/>
      <c r="FA438" s="214"/>
      <c r="FB438" s="214"/>
      <c r="FC438" s="214"/>
      <c r="FD438" s="214"/>
      <c r="FE438" s="214"/>
      <c r="FF438" s="214"/>
      <c r="FG438" s="214"/>
      <c r="FH438" s="214"/>
      <c r="FI438" s="214"/>
      <c r="FJ438" s="214"/>
      <c r="FK438" s="214"/>
      <c r="FL438" s="214"/>
      <c r="FM438" s="214"/>
      <c r="FN438" s="214"/>
      <c r="FO438" s="214"/>
      <c r="FP438" s="214"/>
      <c r="FQ438" s="214"/>
      <c r="FR438" s="214"/>
      <c r="FS438" s="214"/>
      <c r="FT438" s="214"/>
      <c r="FU438" s="214"/>
      <c r="FV438" s="214"/>
      <c r="FW438" s="214"/>
      <c r="FX438" s="214"/>
    </row>
    <row r="439" spans="1:180" s="268" customFormat="1">
      <c r="A439" s="276"/>
      <c r="B439" s="276"/>
      <c r="C439" s="276"/>
      <c r="D439" s="276"/>
      <c r="E439" s="276"/>
      <c r="F439" s="276"/>
      <c r="G439" s="289"/>
      <c r="H439" s="288"/>
      <c r="I439" s="288"/>
      <c r="J439" s="276"/>
      <c r="K439" s="214"/>
      <c r="L439" s="214"/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  <c r="W439" s="214"/>
      <c r="X439" s="214"/>
      <c r="Y439" s="214"/>
      <c r="Z439" s="214"/>
      <c r="AA439" s="214"/>
      <c r="AB439" s="214"/>
      <c r="AC439" s="214"/>
      <c r="AD439" s="214"/>
      <c r="AE439" s="214"/>
      <c r="AF439" s="214"/>
      <c r="AG439" s="214"/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  <c r="BI439" s="214"/>
      <c r="BJ439" s="214"/>
      <c r="BK439" s="214"/>
      <c r="BL439" s="214"/>
      <c r="BM439" s="214"/>
      <c r="BN439" s="214"/>
      <c r="BO439" s="214"/>
      <c r="BP439" s="214"/>
      <c r="BQ439" s="214"/>
      <c r="BR439" s="214"/>
      <c r="BS439" s="214"/>
      <c r="BT439" s="214"/>
      <c r="BU439" s="214"/>
      <c r="BV439" s="214"/>
      <c r="BW439" s="214"/>
      <c r="BX439" s="214"/>
      <c r="BY439" s="214"/>
      <c r="BZ439" s="214"/>
      <c r="CA439" s="214"/>
      <c r="CB439" s="214"/>
      <c r="CC439" s="214"/>
      <c r="CD439" s="214"/>
      <c r="CE439" s="214"/>
      <c r="CF439" s="214"/>
      <c r="CG439" s="214"/>
      <c r="CH439" s="214"/>
      <c r="CI439" s="214"/>
      <c r="CJ439" s="214"/>
      <c r="CK439" s="214"/>
      <c r="CL439" s="214"/>
      <c r="CM439" s="214"/>
      <c r="CN439" s="214"/>
      <c r="CO439" s="214"/>
      <c r="CP439" s="214"/>
      <c r="CQ439" s="214"/>
      <c r="CR439" s="214"/>
      <c r="CS439" s="214"/>
      <c r="CT439" s="214"/>
      <c r="CU439" s="214"/>
      <c r="CV439" s="214"/>
      <c r="CW439" s="214"/>
      <c r="CX439" s="214"/>
      <c r="CY439" s="214"/>
      <c r="CZ439" s="214"/>
      <c r="DA439" s="214"/>
      <c r="DB439" s="214"/>
      <c r="DC439" s="214"/>
      <c r="DD439" s="214"/>
      <c r="DE439" s="214"/>
      <c r="DF439" s="214"/>
      <c r="DG439" s="214"/>
      <c r="DH439" s="214"/>
      <c r="DI439" s="214"/>
      <c r="DJ439" s="214"/>
      <c r="DK439" s="214"/>
      <c r="DL439" s="214"/>
      <c r="DM439" s="214"/>
      <c r="DN439" s="214"/>
      <c r="DO439" s="214"/>
      <c r="DP439" s="214"/>
      <c r="DQ439" s="214"/>
      <c r="DR439" s="214"/>
      <c r="DS439" s="214"/>
      <c r="DT439" s="214"/>
      <c r="DU439" s="214"/>
      <c r="DV439" s="214"/>
      <c r="DW439" s="214"/>
      <c r="DX439" s="214"/>
      <c r="DY439" s="214"/>
      <c r="DZ439" s="214"/>
      <c r="EA439" s="214"/>
      <c r="EB439" s="214"/>
      <c r="EC439" s="214"/>
      <c r="ED439" s="214"/>
      <c r="EE439" s="214"/>
      <c r="EF439" s="214"/>
      <c r="EG439" s="214"/>
      <c r="EH439" s="214"/>
      <c r="EI439" s="214"/>
      <c r="EJ439" s="214"/>
      <c r="EK439" s="214"/>
      <c r="EL439" s="214"/>
      <c r="EM439" s="214"/>
      <c r="EN439" s="214"/>
      <c r="EO439" s="214"/>
      <c r="EP439" s="214"/>
      <c r="EQ439" s="214"/>
      <c r="ER439" s="214"/>
      <c r="ES439" s="214"/>
      <c r="ET439" s="214"/>
      <c r="EU439" s="214"/>
      <c r="EV439" s="214"/>
      <c r="EW439" s="214"/>
      <c r="EX439" s="214"/>
      <c r="EY439" s="214"/>
      <c r="EZ439" s="214"/>
      <c r="FA439" s="214"/>
      <c r="FB439" s="214"/>
      <c r="FC439" s="214"/>
      <c r="FD439" s="214"/>
      <c r="FE439" s="214"/>
      <c r="FF439" s="214"/>
      <c r="FG439" s="214"/>
      <c r="FH439" s="214"/>
      <c r="FI439" s="214"/>
      <c r="FJ439" s="214"/>
      <c r="FK439" s="214"/>
      <c r="FL439" s="214"/>
      <c r="FM439" s="214"/>
      <c r="FN439" s="214"/>
      <c r="FO439" s="214"/>
      <c r="FP439" s="214"/>
      <c r="FQ439" s="214"/>
      <c r="FR439" s="214"/>
      <c r="FS439" s="214"/>
      <c r="FT439" s="214"/>
      <c r="FU439" s="214"/>
      <c r="FV439" s="214"/>
      <c r="FW439" s="214"/>
      <c r="FX439" s="214"/>
    </row>
    <row r="440" spans="1:180" s="268" customFormat="1">
      <c r="A440" s="276"/>
      <c r="B440" s="276"/>
      <c r="C440" s="276"/>
      <c r="D440" s="276"/>
      <c r="E440" s="276"/>
      <c r="F440" s="276"/>
      <c r="G440" s="289"/>
      <c r="H440" s="288"/>
      <c r="I440" s="288"/>
      <c r="J440" s="276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14"/>
      <c r="Y440" s="214"/>
      <c r="Z440" s="214"/>
      <c r="AA440" s="214"/>
      <c r="AB440" s="214"/>
      <c r="AC440" s="214"/>
      <c r="AD440" s="214"/>
      <c r="AE440" s="214"/>
      <c r="AF440" s="214"/>
      <c r="AG440" s="214"/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  <c r="BI440" s="214"/>
      <c r="BJ440" s="214"/>
      <c r="BK440" s="214"/>
      <c r="BL440" s="214"/>
      <c r="BM440" s="214"/>
      <c r="BN440" s="214"/>
      <c r="BO440" s="214"/>
      <c r="BP440" s="214"/>
      <c r="BQ440" s="214"/>
      <c r="BR440" s="214"/>
      <c r="BS440" s="214"/>
      <c r="BT440" s="214"/>
      <c r="BU440" s="214"/>
      <c r="BV440" s="214"/>
      <c r="BW440" s="214"/>
      <c r="BX440" s="214"/>
      <c r="BY440" s="214"/>
      <c r="BZ440" s="214"/>
      <c r="CA440" s="214"/>
      <c r="CB440" s="214"/>
      <c r="CC440" s="214"/>
      <c r="CD440" s="214"/>
      <c r="CE440" s="214"/>
      <c r="CF440" s="214"/>
      <c r="CG440" s="214"/>
      <c r="CH440" s="214"/>
      <c r="CI440" s="214"/>
      <c r="CJ440" s="214"/>
      <c r="CK440" s="214"/>
      <c r="CL440" s="214"/>
      <c r="CM440" s="214"/>
      <c r="CN440" s="214"/>
      <c r="CO440" s="214"/>
      <c r="CP440" s="214"/>
      <c r="CQ440" s="214"/>
      <c r="CR440" s="214"/>
      <c r="CS440" s="214"/>
      <c r="CT440" s="214"/>
      <c r="CU440" s="214"/>
      <c r="CV440" s="214"/>
      <c r="CW440" s="214"/>
      <c r="CX440" s="214"/>
      <c r="CY440" s="214"/>
      <c r="CZ440" s="214"/>
      <c r="DA440" s="214"/>
      <c r="DB440" s="214"/>
      <c r="DC440" s="214"/>
      <c r="DD440" s="214"/>
      <c r="DE440" s="214"/>
      <c r="DF440" s="214"/>
      <c r="DG440" s="214"/>
      <c r="DH440" s="214"/>
      <c r="DI440" s="214"/>
      <c r="DJ440" s="214"/>
      <c r="DK440" s="214"/>
      <c r="DL440" s="214"/>
      <c r="DM440" s="214"/>
      <c r="DN440" s="214"/>
      <c r="DO440" s="214"/>
      <c r="DP440" s="214"/>
      <c r="DQ440" s="214"/>
      <c r="DR440" s="214"/>
      <c r="DS440" s="214"/>
      <c r="DT440" s="214"/>
      <c r="DU440" s="214"/>
      <c r="DV440" s="214"/>
      <c r="DW440" s="214"/>
      <c r="DX440" s="214"/>
      <c r="DY440" s="214"/>
      <c r="DZ440" s="214"/>
      <c r="EA440" s="214"/>
      <c r="EB440" s="214"/>
      <c r="EC440" s="214"/>
      <c r="ED440" s="214"/>
      <c r="EE440" s="214"/>
      <c r="EF440" s="214"/>
      <c r="EG440" s="214"/>
      <c r="EH440" s="214"/>
      <c r="EI440" s="214"/>
      <c r="EJ440" s="214"/>
      <c r="EK440" s="214"/>
      <c r="EL440" s="214"/>
      <c r="EM440" s="214"/>
      <c r="EN440" s="214"/>
      <c r="EO440" s="214"/>
      <c r="EP440" s="214"/>
      <c r="EQ440" s="214"/>
      <c r="ER440" s="214"/>
      <c r="ES440" s="214"/>
      <c r="ET440" s="214"/>
      <c r="EU440" s="214"/>
      <c r="EV440" s="214"/>
      <c r="EW440" s="214"/>
      <c r="EX440" s="214"/>
      <c r="EY440" s="214"/>
      <c r="EZ440" s="214"/>
      <c r="FA440" s="214"/>
      <c r="FB440" s="214"/>
      <c r="FC440" s="214"/>
      <c r="FD440" s="214"/>
      <c r="FE440" s="214"/>
      <c r="FF440" s="214"/>
      <c r="FG440" s="214"/>
      <c r="FH440" s="214"/>
      <c r="FI440" s="214"/>
      <c r="FJ440" s="214"/>
      <c r="FK440" s="214"/>
      <c r="FL440" s="214"/>
      <c r="FM440" s="214"/>
      <c r="FN440" s="214"/>
      <c r="FO440" s="214"/>
      <c r="FP440" s="214"/>
      <c r="FQ440" s="214"/>
      <c r="FR440" s="214"/>
      <c r="FS440" s="214"/>
      <c r="FT440" s="214"/>
      <c r="FU440" s="214"/>
      <c r="FV440" s="214"/>
      <c r="FW440" s="214"/>
      <c r="FX440" s="214"/>
    </row>
    <row r="441" spans="1:180" s="268" customFormat="1">
      <c r="A441" s="276"/>
      <c r="B441" s="276"/>
      <c r="C441" s="276"/>
      <c r="D441" s="276"/>
      <c r="E441" s="276"/>
      <c r="F441" s="276"/>
      <c r="G441" s="289"/>
      <c r="H441" s="288"/>
      <c r="I441" s="288"/>
      <c r="J441" s="276"/>
      <c r="K441" s="214"/>
      <c r="L441" s="214"/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14"/>
      <c r="Y441" s="214"/>
      <c r="Z441" s="214"/>
      <c r="AA441" s="214"/>
      <c r="AB441" s="214"/>
      <c r="AC441" s="214"/>
      <c r="AD441" s="214"/>
      <c r="AE441" s="214"/>
      <c r="AF441" s="214"/>
      <c r="AG441" s="214"/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  <c r="BI441" s="214"/>
      <c r="BJ441" s="214"/>
      <c r="BK441" s="214"/>
      <c r="BL441" s="214"/>
      <c r="BM441" s="214"/>
      <c r="BN441" s="214"/>
      <c r="BO441" s="214"/>
      <c r="BP441" s="214"/>
      <c r="BQ441" s="214"/>
      <c r="BR441" s="214"/>
      <c r="BS441" s="214"/>
      <c r="BT441" s="214"/>
      <c r="BU441" s="214"/>
      <c r="BV441" s="214"/>
      <c r="BW441" s="214"/>
      <c r="BX441" s="214"/>
      <c r="BY441" s="214"/>
      <c r="BZ441" s="214"/>
      <c r="CA441" s="214"/>
      <c r="CB441" s="214"/>
      <c r="CC441" s="214"/>
      <c r="CD441" s="214"/>
      <c r="CE441" s="214"/>
      <c r="CF441" s="214"/>
      <c r="CG441" s="214"/>
      <c r="CH441" s="214"/>
      <c r="CI441" s="214"/>
      <c r="CJ441" s="214"/>
      <c r="CK441" s="214"/>
      <c r="CL441" s="214"/>
      <c r="CM441" s="214"/>
      <c r="CN441" s="214"/>
      <c r="CO441" s="214"/>
      <c r="CP441" s="214"/>
      <c r="CQ441" s="214"/>
      <c r="CR441" s="214"/>
      <c r="CS441" s="214"/>
      <c r="CT441" s="214"/>
      <c r="CU441" s="214"/>
      <c r="CV441" s="214"/>
      <c r="CW441" s="214"/>
      <c r="CX441" s="214"/>
      <c r="CY441" s="214"/>
      <c r="CZ441" s="214"/>
      <c r="DA441" s="214"/>
      <c r="DB441" s="214"/>
      <c r="DC441" s="214"/>
      <c r="DD441" s="214"/>
      <c r="DE441" s="214"/>
      <c r="DF441" s="214"/>
      <c r="DG441" s="214"/>
      <c r="DH441" s="214"/>
      <c r="DI441" s="214"/>
      <c r="DJ441" s="214"/>
      <c r="DK441" s="214"/>
      <c r="DL441" s="214"/>
      <c r="DM441" s="214"/>
      <c r="DN441" s="214"/>
      <c r="DO441" s="214"/>
      <c r="DP441" s="214"/>
      <c r="DQ441" s="214"/>
      <c r="DR441" s="214"/>
      <c r="DS441" s="214"/>
      <c r="DT441" s="214"/>
      <c r="DU441" s="214"/>
      <c r="DV441" s="214"/>
      <c r="DW441" s="214"/>
      <c r="DX441" s="214"/>
      <c r="DY441" s="214"/>
      <c r="DZ441" s="214"/>
      <c r="EA441" s="214"/>
      <c r="EB441" s="214"/>
      <c r="EC441" s="214"/>
      <c r="ED441" s="214"/>
      <c r="EE441" s="214"/>
      <c r="EF441" s="214"/>
      <c r="EG441" s="214"/>
      <c r="EH441" s="214"/>
      <c r="EI441" s="214"/>
      <c r="EJ441" s="214"/>
      <c r="EK441" s="214"/>
      <c r="EL441" s="214"/>
      <c r="EM441" s="214"/>
      <c r="EN441" s="214"/>
      <c r="EO441" s="214"/>
      <c r="EP441" s="214"/>
      <c r="EQ441" s="214"/>
      <c r="ER441" s="214"/>
      <c r="ES441" s="214"/>
      <c r="ET441" s="214"/>
      <c r="EU441" s="214"/>
      <c r="EV441" s="214"/>
      <c r="EW441" s="214"/>
      <c r="EX441" s="214"/>
      <c r="EY441" s="214"/>
      <c r="EZ441" s="214"/>
      <c r="FA441" s="214"/>
      <c r="FB441" s="214"/>
      <c r="FC441" s="214"/>
      <c r="FD441" s="214"/>
      <c r="FE441" s="214"/>
      <c r="FF441" s="214"/>
      <c r="FG441" s="214"/>
      <c r="FH441" s="214"/>
      <c r="FI441" s="214"/>
      <c r="FJ441" s="214"/>
      <c r="FK441" s="214"/>
      <c r="FL441" s="214"/>
      <c r="FM441" s="214"/>
      <c r="FN441" s="214"/>
      <c r="FO441" s="214"/>
      <c r="FP441" s="214"/>
      <c r="FQ441" s="214"/>
      <c r="FR441" s="214"/>
      <c r="FS441" s="214"/>
      <c r="FT441" s="214"/>
      <c r="FU441" s="214"/>
      <c r="FV441" s="214"/>
      <c r="FW441" s="214"/>
      <c r="FX441" s="214"/>
    </row>
    <row r="442" spans="1:180" s="268" customFormat="1">
      <c r="A442" s="276"/>
      <c r="B442" s="276"/>
      <c r="C442" s="276"/>
      <c r="D442" s="276"/>
      <c r="E442" s="276"/>
      <c r="F442" s="276"/>
      <c r="G442" s="289"/>
      <c r="H442" s="288"/>
      <c r="I442" s="288"/>
      <c r="J442" s="276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  <c r="AB442" s="214"/>
      <c r="AC442" s="214"/>
      <c r="AD442" s="214"/>
      <c r="AE442" s="214"/>
      <c r="AF442" s="214"/>
      <c r="AG442" s="214"/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  <c r="BI442" s="214"/>
      <c r="BJ442" s="214"/>
      <c r="BK442" s="214"/>
      <c r="BL442" s="214"/>
      <c r="BM442" s="214"/>
      <c r="BN442" s="214"/>
      <c r="BO442" s="214"/>
      <c r="BP442" s="214"/>
      <c r="BQ442" s="214"/>
      <c r="BR442" s="214"/>
      <c r="BS442" s="214"/>
      <c r="BT442" s="214"/>
      <c r="BU442" s="214"/>
      <c r="BV442" s="214"/>
      <c r="BW442" s="214"/>
      <c r="BX442" s="214"/>
      <c r="BY442" s="214"/>
      <c r="BZ442" s="214"/>
      <c r="CA442" s="214"/>
      <c r="CB442" s="214"/>
      <c r="CC442" s="214"/>
      <c r="CD442" s="214"/>
      <c r="CE442" s="214"/>
      <c r="CF442" s="214"/>
      <c r="CG442" s="214"/>
      <c r="CH442" s="214"/>
      <c r="CI442" s="214"/>
      <c r="CJ442" s="214"/>
      <c r="CK442" s="214"/>
      <c r="CL442" s="214"/>
      <c r="CM442" s="214"/>
      <c r="CN442" s="214"/>
      <c r="CO442" s="214"/>
      <c r="CP442" s="214"/>
      <c r="CQ442" s="214"/>
      <c r="CR442" s="214"/>
      <c r="CS442" s="214"/>
      <c r="CT442" s="214"/>
      <c r="CU442" s="214"/>
      <c r="CV442" s="214"/>
      <c r="CW442" s="214"/>
      <c r="CX442" s="214"/>
      <c r="CY442" s="214"/>
      <c r="CZ442" s="214"/>
      <c r="DA442" s="214"/>
      <c r="DB442" s="214"/>
      <c r="DC442" s="214"/>
      <c r="DD442" s="214"/>
      <c r="DE442" s="214"/>
      <c r="DF442" s="214"/>
      <c r="DG442" s="214"/>
      <c r="DH442" s="214"/>
      <c r="DI442" s="214"/>
      <c r="DJ442" s="214"/>
      <c r="DK442" s="214"/>
      <c r="DL442" s="214"/>
      <c r="DM442" s="214"/>
      <c r="DN442" s="214"/>
      <c r="DO442" s="214"/>
      <c r="DP442" s="214"/>
      <c r="DQ442" s="214"/>
      <c r="DR442" s="214"/>
      <c r="DS442" s="214"/>
      <c r="DT442" s="214"/>
      <c r="DU442" s="214"/>
      <c r="DV442" s="214"/>
      <c r="DW442" s="214"/>
      <c r="DX442" s="214"/>
      <c r="DY442" s="214"/>
      <c r="DZ442" s="214"/>
      <c r="EA442" s="214"/>
      <c r="EB442" s="214"/>
      <c r="EC442" s="214"/>
      <c r="ED442" s="214"/>
      <c r="EE442" s="214"/>
      <c r="EF442" s="214"/>
      <c r="EG442" s="214"/>
      <c r="EH442" s="214"/>
      <c r="EI442" s="214"/>
      <c r="EJ442" s="214"/>
      <c r="EK442" s="214"/>
      <c r="EL442" s="214"/>
      <c r="EM442" s="214"/>
      <c r="EN442" s="214"/>
      <c r="EO442" s="214"/>
      <c r="EP442" s="214"/>
      <c r="EQ442" s="214"/>
      <c r="ER442" s="214"/>
      <c r="ES442" s="214"/>
      <c r="ET442" s="214"/>
      <c r="EU442" s="214"/>
      <c r="EV442" s="214"/>
      <c r="EW442" s="214"/>
      <c r="EX442" s="214"/>
      <c r="EY442" s="214"/>
      <c r="EZ442" s="214"/>
      <c r="FA442" s="214"/>
      <c r="FB442" s="214"/>
      <c r="FC442" s="214"/>
      <c r="FD442" s="214"/>
      <c r="FE442" s="214"/>
      <c r="FF442" s="214"/>
      <c r="FG442" s="214"/>
      <c r="FH442" s="214"/>
      <c r="FI442" s="214"/>
      <c r="FJ442" s="214"/>
      <c r="FK442" s="214"/>
      <c r="FL442" s="214"/>
      <c r="FM442" s="214"/>
      <c r="FN442" s="214"/>
      <c r="FO442" s="214"/>
      <c r="FP442" s="214"/>
      <c r="FQ442" s="214"/>
      <c r="FR442" s="214"/>
      <c r="FS442" s="214"/>
      <c r="FT442" s="214"/>
      <c r="FU442" s="214"/>
      <c r="FV442" s="214"/>
      <c r="FW442" s="214"/>
      <c r="FX442" s="214"/>
    </row>
    <row r="443" spans="1:180" s="268" customFormat="1">
      <c r="A443" s="276"/>
      <c r="B443" s="276"/>
      <c r="C443" s="276"/>
      <c r="D443" s="276"/>
      <c r="E443" s="276"/>
      <c r="F443" s="276"/>
      <c r="G443" s="289"/>
      <c r="H443" s="288"/>
      <c r="I443" s="288"/>
      <c r="J443" s="276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  <c r="AA443" s="214"/>
      <c r="AB443" s="214"/>
      <c r="AC443" s="214"/>
      <c r="AD443" s="214"/>
      <c r="AE443" s="214"/>
      <c r="AF443" s="214"/>
      <c r="AG443" s="214"/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  <c r="BI443" s="214"/>
      <c r="BJ443" s="214"/>
      <c r="BK443" s="214"/>
      <c r="BL443" s="214"/>
      <c r="BM443" s="214"/>
      <c r="BN443" s="214"/>
      <c r="BO443" s="214"/>
      <c r="BP443" s="214"/>
      <c r="BQ443" s="214"/>
      <c r="BR443" s="214"/>
      <c r="BS443" s="214"/>
      <c r="BT443" s="214"/>
      <c r="BU443" s="214"/>
      <c r="BV443" s="214"/>
      <c r="BW443" s="214"/>
      <c r="BX443" s="214"/>
      <c r="BY443" s="214"/>
      <c r="BZ443" s="214"/>
      <c r="CA443" s="214"/>
      <c r="CB443" s="214"/>
      <c r="CC443" s="214"/>
      <c r="CD443" s="214"/>
      <c r="CE443" s="214"/>
      <c r="CF443" s="214"/>
      <c r="CG443" s="214"/>
      <c r="CH443" s="214"/>
      <c r="CI443" s="214"/>
      <c r="CJ443" s="214"/>
      <c r="CK443" s="214"/>
      <c r="CL443" s="214"/>
      <c r="CM443" s="214"/>
      <c r="CN443" s="214"/>
      <c r="CO443" s="214"/>
      <c r="CP443" s="214"/>
      <c r="CQ443" s="214"/>
      <c r="CR443" s="214"/>
      <c r="CS443" s="214"/>
      <c r="CT443" s="214"/>
      <c r="CU443" s="214"/>
      <c r="CV443" s="214"/>
      <c r="CW443" s="214"/>
      <c r="CX443" s="214"/>
      <c r="CY443" s="214"/>
      <c r="CZ443" s="214"/>
      <c r="DA443" s="214"/>
      <c r="DB443" s="214"/>
      <c r="DC443" s="214"/>
      <c r="DD443" s="214"/>
      <c r="DE443" s="214"/>
      <c r="DF443" s="214"/>
      <c r="DG443" s="214"/>
      <c r="DH443" s="214"/>
      <c r="DI443" s="214"/>
      <c r="DJ443" s="214"/>
      <c r="DK443" s="214"/>
      <c r="DL443" s="214"/>
      <c r="DM443" s="214"/>
      <c r="DN443" s="214"/>
      <c r="DO443" s="214"/>
      <c r="DP443" s="214"/>
      <c r="DQ443" s="214"/>
      <c r="DR443" s="214"/>
      <c r="DS443" s="214"/>
      <c r="DT443" s="214"/>
      <c r="DU443" s="214"/>
      <c r="DV443" s="214"/>
      <c r="DW443" s="214"/>
      <c r="DX443" s="214"/>
      <c r="DY443" s="214"/>
      <c r="DZ443" s="214"/>
      <c r="EA443" s="214"/>
      <c r="EB443" s="214"/>
      <c r="EC443" s="214"/>
      <c r="ED443" s="214"/>
      <c r="EE443" s="214"/>
      <c r="EF443" s="214"/>
      <c r="EG443" s="214"/>
      <c r="EH443" s="214"/>
      <c r="EI443" s="214"/>
      <c r="EJ443" s="214"/>
      <c r="EK443" s="214"/>
      <c r="EL443" s="214"/>
      <c r="EM443" s="214"/>
      <c r="EN443" s="214"/>
      <c r="EO443" s="214"/>
      <c r="EP443" s="214"/>
      <c r="EQ443" s="214"/>
      <c r="ER443" s="214"/>
      <c r="ES443" s="214"/>
      <c r="ET443" s="214"/>
      <c r="EU443" s="214"/>
      <c r="EV443" s="214"/>
      <c r="EW443" s="214"/>
      <c r="EX443" s="214"/>
      <c r="EY443" s="214"/>
      <c r="EZ443" s="214"/>
      <c r="FA443" s="214"/>
      <c r="FB443" s="214"/>
      <c r="FC443" s="214"/>
      <c r="FD443" s="214"/>
      <c r="FE443" s="214"/>
      <c r="FF443" s="214"/>
      <c r="FG443" s="214"/>
      <c r="FH443" s="214"/>
      <c r="FI443" s="214"/>
      <c r="FJ443" s="214"/>
      <c r="FK443" s="214"/>
      <c r="FL443" s="214"/>
      <c r="FM443" s="214"/>
      <c r="FN443" s="214"/>
      <c r="FO443" s="214"/>
      <c r="FP443" s="214"/>
      <c r="FQ443" s="214"/>
      <c r="FR443" s="214"/>
      <c r="FS443" s="214"/>
      <c r="FT443" s="214"/>
      <c r="FU443" s="214"/>
      <c r="FV443" s="214"/>
      <c r="FW443" s="214"/>
      <c r="FX443" s="214"/>
    </row>
    <row r="444" spans="1:180" s="268" customFormat="1">
      <c r="A444" s="276"/>
      <c r="B444" s="276"/>
      <c r="C444" s="276"/>
      <c r="D444" s="276"/>
      <c r="E444" s="276"/>
      <c r="F444" s="276"/>
      <c r="G444" s="289"/>
      <c r="H444" s="288"/>
      <c r="I444" s="288"/>
      <c r="J444" s="276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14"/>
      <c r="Y444" s="214"/>
      <c r="Z444" s="214"/>
      <c r="AA444" s="214"/>
      <c r="AB444" s="214"/>
      <c r="AC444" s="214"/>
      <c r="AD444" s="214"/>
      <c r="AE444" s="214"/>
      <c r="AF444" s="214"/>
      <c r="AG444" s="214"/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  <c r="BI444" s="214"/>
      <c r="BJ444" s="214"/>
      <c r="BK444" s="214"/>
      <c r="BL444" s="214"/>
      <c r="BM444" s="214"/>
      <c r="BN444" s="214"/>
      <c r="BO444" s="214"/>
      <c r="BP444" s="214"/>
      <c r="BQ444" s="214"/>
      <c r="BR444" s="214"/>
      <c r="BS444" s="214"/>
      <c r="BT444" s="214"/>
      <c r="BU444" s="214"/>
      <c r="BV444" s="214"/>
      <c r="BW444" s="214"/>
      <c r="BX444" s="214"/>
      <c r="BY444" s="214"/>
      <c r="BZ444" s="214"/>
      <c r="CA444" s="214"/>
      <c r="CB444" s="214"/>
      <c r="CC444" s="214"/>
      <c r="CD444" s="214"/>
      <c r="CE444" s="214"/>
      <c r="CF444" s="214"/>
      <c r="CG444" s="214"/>
      <c r="CH444" s="214"/>
      <c r="CI444" s="214"/>
      <c r="CJ444" s="214"/>
      <c r="CK444" s="214"/>
      <c r="CL444" s="214"/>
      <c r="CM444" s="214"/>
      <c r="CN444" s="214"/>
      <c r="CO444" s="214"/>
      <c r="CP444" s="214"/>
      <c r="CQ444" s="214"/>
      <c r="CR444" s="214"/>
      <c r="CS444" s="214"/>
      <c r="CT444" s="214"/>
      <c r="CU444" s="214"/>
      <c r="CV444" s="214"/>
      <c r="CW444" s="214"/>
      <c r="CX444" s="214"/>
      <c r="CY444" s="214"/>
      <c r="CZ444" s="214"/>
      <c r="DA444" s="214"/>
      <c r="DB444" s="214"/>
      <c r="DC444" s="214"/>
      <c r="DD444" s="214"/>
      <c r="DE444" s="214"/>
      <c r="DF444" s="214"/>
      <c r="DG444" s="214"/>
      <c r="DH444" s="214"/>
      <c r="DI444" s="214"/>
      <c r="DJ444" s="214"/>
      <c r="DK444" s="214"/>
      <c r="DL444" s="214"/>
      <c r="DM444" s="214"/>
      <c r="DN444" s="214"/>
      <c r="DO444" s="214"/>
      <c r="DP444" s="214"/>
      <c r="DQ444" s="214"/>
      <c r="DR444" s="214"/>
      <c r="DS444" s="214"/>
      <c r="DT444" s="214"/>
      <c r="DU444" s="214"/>
      <c r="DV444" s="214"/>
      <c r="DW444" s="214"/>
      <c r="DX444" s="214"/>
      <c r="DY444" s="214"/>
      <c r="DZ444" s="214"/>
      <c r="EA444" s="214"/>
      <c r="EB444" s="214"/>
      <c r="EC444" s="214"/>
      <c r="ED444" s="214"/>
      <c r="EE444" s="214"/>
      <c r="EF444" s="214"/>
      <c r="EG444" s="214"/>
      <c r="EH444" s="214"/>
      <c r="EI444" s="214"/>
      <c r="EJ444" s="214"/>
      <c r="EK444" s="214"/>
      <c r="EL444" s="214"/>
      <c r="EM444" s="214"/>
      <c r="EN444" s="214"/>
      <c r="EO444" s="214"/>
      <c r="EP444" s="214"/>
      <c r="EQ444" s="214"/>
      <c r="ER444" s="214"/>
      <c r="ES444" s="214"/>
      <c r="ET444" s="214"/>
      <c r="EU444" s="214"/>
      <c r="EV444" s="214"/>
      <c r="EW444" s="214"/>
      <c r="EX444" s="214"/>
      <c r="EY444" s="214"/>
      <c r="EZ444" s="214"/>
      <c r="FA444" s="214"/>
      <c r="FB444" s="214"/>
      <c r="FC444" s="214"/>
      <c r="FD444" s="214"/>
      <c r="FE444" s="214"/>
      <c r="FF444" s="214"/>
      <c r="FG444" s="214"/>
      <c r="FH444" s="214"/>
      <c r="FI444" s="214"/>
      <c r="FJ444" s="214"/>
      <c r="FK444" s="214"/>
      <c r="FL444" s="214"/>
      <c r="FM444" s="214"/>
      <c r="FN444" s="214"/>
      <c r="FO444" s="214"/>
      <c r="FP444" s="214"/>
      <c r="FQ444" s="214"/>
      <c r="FR444" s="214"/>
      <c r="FS444" s="214"/>
      <c r="FT444" s="214"/>
      <c r="FU444" s="214"/>
      <c r="FV444" s="214"/>
      <c r="FW444" s="214"/>
      <c r="FX444" s="214"/>
    </row>
    <row r="445" spans="1:180" s="268" customFormat="1">
      <c r="A445" s="276"/>
      <c r="B445" s="276"/>
      <c r="C445" s="276"/>
      <c r="D445" s="276"/>
      <c r="E445" s="276"/>
      <c r="F445" s="276"/>
      <c r="G445" s="289"/>
      <c r="H445" s="288"/>
      <c r="I445" s="288"/>
      <c r="J445" s="276"/>
      <c r="K445" s="214"/>
      <c r="L445" s="214"/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  <c r="W445" s="214"/>
      <c r="X445" s="214"/>
      <c r="Y445" s="214"/>
      <c r="Z445" s="214"/>
      <c r="AA445" s="214"/>
      <c r="AB445" s="214"/>
      <c r="AC445" s="214"/>
      <c r="AD445" s="214"/>
      <c r="AE445" s="214"/>
      <c r="AF445" s="214"/>
      <c r="AG445" s="214"/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  <c r="BI445" s="214"/>
      <c r="BJ445" s="214"/>
      <c r="BK445" s="214"/>
      <c r="BL445" s="214"/>
      <c r="BM445" s="214"/>
      <c r="BN445" s="214"/>
      <c r="BO445" s="214"/>
      <c r="BP445" s="214"/>
      <c r="BQ445" s="214"/>
      <c r="BR445" s="214"/>
      <c r="BS445" s="214"/>
      <c r="BT445" s="214"/>
      <c r="BU445" s="214"/>
      <c r="BV445" s="214"/>
      <c r="BW445" s="214"/>
      <c r="BX445" s="214"/>
      <c r="BY445" s="214"/>
      <c r="BZ445" s="214"/>
      <c r="CA445" s="214"/>
      <c r="CB445" s="214"/>
      <c r="CC445" s="214"/>
      <c r="CD445" s="214"/>
      <c r="CE445" s="214"/>
      <c r="CF445" s="214"/>
      <c r="CG445" s="214"/>
      <c r="CH445" s="214"/>
      <c r="CI445" s="214"/>
      <c r="CJ445" s="214"/>
      <c r="CK445" s="214"/>
      <c r="CL445" s="214"/>
      <c r="CM445" s="214"/>
      <c r="CN445" s="214"/>
      <c r="CO445" s="214"/>
      <c r="CP445" s="214"/>
      <c r="CQ445" s="214"/>
      <c r="CR445" s="214"/>
      <c r="CS445" s="214"/>
      <c r="CT445" s="214"/>
      <c r="CU445" s="214"/>
      <c r="CV445" s="214"/>
      <c r="CW445" s="214"/>
      <c r="CX445" s="214"/>
      <c r="CY445" s="214"/>
      <c r="CZ445" s="214"/>
      <c r="DA445" s="214"/>
      <c r="DB445" s="214"/>
      <c r="DC445" s="214"/>
      <c r="DD445" s="214"/>
      <c r="DE445" s="214"/>
      <c r="DF445" s="214"/>
      <c r="DG445" s="214"/>
      <c r="DH445" s="214"/>
      <c r="DI445" s="214"/>
      <c r="DJ445" s="214"/>
      <c r="DK445" s="214"/>
      <c r="DL445" s="214"/>
      <c r="DM445" s="214"/>
      <c r="DN445" s="214"/>
      <c r="DO445" s="214"/>
      <c r="DP445" s="214"/>
      <c r="DQ445" s="214"/>
      <c r="DR445" s="214"/>
      <c r="DS445" s="214"/>
      <c r="DT445" s="214"/>
      <c r="DU445" s="214"/>
      <c r="DV445" s="214"/>
      <c r="DW445" s="214"/>
      <c r="DX445" s="214"/>
      <c r="DY445" s="214"/>
      <c r="DZ445" s="214"/>
      <c r="EA445" s="214"/>
      <c r="EB445" s="214"/>
      <c r="EC445" s="214"/>
      <c r="ED445" s="214"/>
      <c r="EE445" s="214"/>
      <c r="EF445" s="214"/>
      <c r="EG445" s="214"/>
      <c r="EH445" s="214"/>
      <c r="EI445" s="214"/>
      <c r="EJ445" s="214"/>
      <c r="EK445" s="214"/>
      <c r="EL445" s="214"/>
      <c r="EM445" s="214"/>
      <c r="EN445" s="214"/>
      <c r="EO445" s="214"/>
      <c r="EP445" s="214"/>
      <c r="EQ445" s="214"/>
      <c r="ER445" s="214"/>
      <c r="ES445" s="214"/>
      <c r="ET445" s="214"/>
      <c r="EU445" s="214"/>
      <c r="EV445" s="214"/>
      <c r="EW445" s="214"/>
      <c r="EX445" s="214"/>
      <c r="EY445" s="214"/>
      <c r="EZ445" s="214"/>
      <c r="FA445" s="214"/>
      <c r="FB445" s="214"/>
      <c r="FC445" s="214"/>
      <c r="FD445" s="214"/>
      <c r="FE445" s="214"/>
      <c r="FF445" s="214"/>
      <c r="FG445" s="214"/>
      <c r="FH445" s="214"/>
      <c r="FI445" s="214"/>
      <c r="FJ445" s="214"/>
      <c r="FK445" s="214"/>
      <c r="FL445" s="214"/>
      <c r="FM445" s="214"/>
      <c r="FN445" s="214"/>
      <c r="FO445" s="214"/>
      <c r="FP445" s="214"/>
      <c r="FQ445" s="214"/>
      <c r="FR445" s="214"/>
      <c r="FS445" s="214"/>
      <c r="FT445" s="214"/>
      <c r="FU445" s="214"/>
      <c r="FV445" s="214"/>
      <c r="FW445" s="214"/>
      <c r="FX445" s="214"/>
    </row>
    <row r="446" spans="1:180" s="268" customFormat="1">
      <c r="A446" s="276"/>
      <c r="B446" s="276"/>
      <c r="C446" s="276"/>
      <c r="D446" s="276"/>
      <c r="E446" s="276"/>
      <c r="F446" s="276"/>
      <c r="G446" s="289"/>
      <c r="H446" s="288"/>
      <c r="I446" s="288"/>
      <c r="J446" s="276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14"/>
      <c r="Y446" s="214"/>
      <c r="Z446" s="214"/>
      <c r="AA446" s="214"/>
      <c r="AB446" s="214"/>
      <c r="AC446" s="214"/>
      <c r="AD446" s="214"/>
      <c r="AE446" s="214"/>
      <c r="AF446" s="214"/>
      <c r="AG446" s="214"/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  <c r="BI446" s="214"/>
      <c r="BJ446" s="214"/>
      <c r="BK446" s="214"/>
      <c r="BL446" s="214"/>
      <c r="BM446" s="214"/>
      <c r="BN446" s="214"/>
      <c r="BO446" s="214"/>
      <c r="BP446" s="214"/>
      <c r="BQ446" s="214"/>
      <c r="BR446" s="214"/>
      <c r="BS446" s="214"/>
      <c r="BT446" s="214"/>
      <c r="BU446" s="214"/>
      <c r="BV446" s="214"/>
      <c r="BW446" s="214"/>
      <c r="BX446" s="214"/>
      <c r="BY446" s="214"/>
      <c r="BZ446" s="214"/>
      <c r="CA446" s="214"/>
      <c r="CB446" s="214"/>
      <c r="CC446" s="214"/>
      <c r="CD446" s="214"/>
      <c r="CE446" s="214"/>
      <c r="CF446" s="214"/>
      <c r="CG446" s="214"/>
      <c r="CH446" s="214"/>
      <c r="CI446" s="214"/>
      <c r="CJ446" s="214"/>
      <c r="CK446" s="214"/>
      <c r="CL446" s="214"/>
      <c r="CM446" s="214"/>
      <c r="CN446" s="214"/>
      <c r="CO446" s="214"/>
      <c r="CP446" s="214"/>
      <c r="CQ446" s="214"/>
      <c r="CR446" s="214"/>
      <c r="CS446" s="214"/>
      <c r="CT446" s="214"/>
      <c r="CU446" s="214"/>
      <c r="CV446" s="214"/>
      <c r="CW446" s="214"/>
      <c r="CX446" s="214"/>
      <c r="CY446" s="214"/>
      <c r="CZ446" s="214"/>
      <c r="DA446" s="214"/>
      <c r="DB446" s="214"/>
      <c r="DC446" s="214"/>
      <c r="DD446" s="214"/>
      <c r="DE446" s="214"/>
      <c r="DF446" s="214"/>
      <c r="DG446" s="214"/>
      <c r="DH446" s="214"/>
      <c r="DI446" s="214"/>
      <c r="DJ446" s="214"/>
      <c r="DK446" s="214"/>
      <c r="DL446" s="214"/>
      <c r="DM446" s="214"/>
      <c r="DN446" s="214"/>
      <c r="DO446" s="214"/>
      <c r="DP446" s="214"/>
      <c r="DQ446" s="214"/>
      <c r="DR446" s="214"/>
      <c r="DS446" s="214"/>
      <c r="DT446" s="214"/>
      <c r="DU446" s="214"/>
      <c r="DV446" s="214"/>
      <c r="DW446" s="214"/>
      <c r="DX446" s="214"/>
      <c r="DY446" s="214"/>
      <c r="DZ446" s="214"/>
      <c r="EA446" s="214"/>
      <c r="EB446" s="214"/>
      <c r="EC446" s="214"/>
      <c r="ED446" s="214"/>
      <c r="EE446" s="214"/>
      <c r="EF446" s="214"/>
      <c r="EG446" s="214"/>
      <c r="EH446" s="214"/>
      <c r="EI446" s="214"/>
      <c r="EJ446" s="214"/>
      <c r="EK446" s="214"/>
      <c r="EL446" s="214"/>
      <c r="EM446" s="214"/>
      <c r="EN446" s="214"/>
      <c r="EO446" s="214"/>
      <c r="EP446" s="214"/>
      <c r="EQ446" s="214"/>
      <c r="ER446" s="214"/>
      <c r="ES446" s="214"/>
      <c r="ET446" s="214"/>
      <c r="EU446" s="214"/>
      <c r="EV446" s="214"/>
      <c r="EW446" s="214"/>
      <c r="EX446" s="214"/>
      <c r="EY446" s="214"/>
      <c r="EZ446" s="214"/>
      <c r="FA446" s="214"/>
      <c r="FB446" s="214"/>
      <c r="FC446" s="214"/>
      <c r="FD446" s="214"/>
      <c r="FE446" s="214"/>
      <c r="FF446" s="214"/>
      <c r="FG446" s="214"/>
      <c r="FH446" s="214"/>
      <c r="FI446" s="214"/>
      <c r="FJ446" s="214"/>
      <c r="FK446" s="214"/>
      <c r="FL446" s="214"/>
      <c r="FM446" s="214"/>
      <c r="FN446" s="214"/>
      <c r="FO446" s="214"/>
      <c r="FP446" s="214"/>
      <c r="FQ446" s="214"/>
      <c r="FR446" s="214"/>
      <c r="FS446" s="214"/>
      <c r="FT446" s="214"/>
      <c r="FU446" s="214"/>
      <c r="FV446" s="214"/>
      <c r="FW446" s="214"/>
      <c r="FX446" s="214"/>
    </row>
    <row r="447" spans="1:180" s="268" customFormat="1">
      <c r="A447" s="276"/>
      <c r="B447" s="276"/>
      <c r="C447" s="276"/>
      <c r="D447" s="276"/>
      <c r="E447" s="276"/>
      <c r="F447" s="276"/>
      <c r="G447" s="289"/>
      <c r="H447" s="288"/>
      <c r="I447" s="288"/>
      <c r="J447" s="276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4"/>
      <c r="AB447" s="214"/>
      <c r="AC447" s="214"/>
      <c r="AD447" s="214"/>
      <c r="AE447" s="214"/>
      <c r="AF447" s="214"/>
      <c r="AG447" s="214"/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  <c r="BI447" s="214"/>
      <c r="BJ447" s="214"/>
      <c r="BK447" s="214"/>
      <c r="BL447" s="214"/>
      <c r="BM447" s="214"/>
      <c r="BN447" s="214"/>
      <c r="BO447" s="214"/>
      <c r="BP447" s="214"/>
      <c r="BQ447" s="214"/>
      <c r="BR447" s="214"/>
      <c r="BS447" s="214"/>
      <c r="BT447" s="214"/>
      <c r="BU447" s="214"/>
      <c r="BV447" s="214"/>
      <c r="BW447" s="214"/>
      <c r="BX447" s="214"/>
      <c r="BY447" s="214"/>
      <c r="BZ447" s="214"/>
      <c r="CA447" s="214"/>
      <c r="CB447" s="214"/>
      <c r="CC447" s="214"/>
      <c r="CD447" s="214"/>
      <c r="CE447" s="214"/>
      <c r="CF447" s="214"/>
      <c r="CG447" s="214"/>
      <c r="CH447" s="214"/>
      <c r="CI447" s="214"/>
      <c r="CJ447" s="214"/>
      <c r="CK447" s="214"/>
      <c r="CL447" s="214"/>
      <c r="CM447" s="214"/>
      <c r="CN447" s="214"/>
      <c r="CO447" s="214"/>
      <c r="CP447" s="214"/>
      <c r="CQ447" s="214"/>
      <c r="CR447" s="214"/>
      <c r="CS447" s="214"/>
      <c r="CT447" s="214"/>
      <c r="CU447" s="214"/>
      <c r="CV447" s="214"/>
      <c r="CW447" s="214"/>
      <c r="CX447" s="214"/>
      <c r="CY447" s="214"/>
      <c r="CZ447" s="214"/>
      <c r="DA447" s="214"/>
      <c r="DB447" s="214"/>
      <c r="DC447" s="214"/>
      <c r="DD447" s="214"/>
      <c r="DE447" s="214"/>
      <c r="DF447" s="214"/>
      <c r="DG447" s="214"/>
      <c r="DH447" s="214"/>
      <c r="DI447" s="214"/>
      <c r="DJ447" s="214"/>
      <c r="DK447" s="214"/>
      <c r="DL447" s="214"/>
      <c r="DM447" s="214"/>
      <c r="DN447" s="214"/>
      <c r="DO447" s="214"/>
      <c r="DP447" s="214"/>
      <c r="DQ447" s="214"/>
      <c r="DR447" s="214"/>
      <c r="DS447" s="214"/>
      <c r="DT447" s="214"/>
      <c r="DU447" s="214"/>
      <c r="DV447" s="214"/>
      <c r="DW447" s="214"/>
      <c r="DX447" s="214"/>
      <c r="DY447" s="214"/>
      <c r="DZ447" s="214"/>
      <c r="EA447" s="214"/>
      <c r="EB447" s="214"/>
      <c r="EC447" s="214"/>
      <c r="ED447" s="214"/>
      <c r="EE447" s="214"/>
      <c r="EF447" s="214"/>
      <c r="EG447" s="214"/>
      <c r="EH447" s="214"/>
      <c r="EI447" s="214"/>
      <c r="EJ447" s="214"/>
      <c r="EK447" s="214"/>
      <c r="EL447" s="214"/>
      <c r="EM447" s="214"/>
      <c r="EN447" s="214"/>
      <c r="EO447" s="214"/>
      <c r="EP447" s="214"/>
      <c r="EQ447" s="214"/>
      <c r="ER447" s="214"/>
      <c r="ES447" s="214"/>
      <c r="ET447" s="214"/>
      <c r="EU447" s="214"/>
      <c r="EV447" s="214"/>
      <c r="EW447" s="214"/>
      <c r="EX447" s="214"/>
      <c r="EY447" s="214"/>
      <c r="EZ447" s="214"/>
      <c r="FA447" s="214"/>
      <c r="FB447" s="214"/>
      <c r="FC447" s="214"/>
      <c r="FD447" s="214"/>
      <c r="FE447" s="214"/>
      <c r="FF447" s="214"/>
      <c r="FG447" s="214"/>
      <c r="FH447" s="214"/>
      <c r="FI447" s="214"/>
      <c r="FJ447" s="214"/>
      <c r="FK447" s="214"/>
      <c r="FL447" s="214"/>
      <c r="FM447" s="214"/>
      <c r="FN447" s="214"/>
      <c r="FO447" s="214"/>
      <c r="FP447" s="214"/>
      <c r="FQ447" s="214"/>
      <c r="FR447" s="214"/>
      <c r="FS447" s="214"/>
      <c r="FT447" s="214"/>
      <c r="FU447" s="214"/>
      <c r="FV447" s="214"/>
      <c r="FW447" s="214"/>
      <c r="FX447" s="214"/>
    </row>
    <row r="448" spans="1:180" s="268" customFormat="1">
      <c r="A448" s="276"/>
      <c r="B448" s="276"/>
      <c r="C448" s="276"/>
      <c r="D448" s="276"/>
      <c r="E448" s="276"/>
      <c r="F448" s="276"/>
      <c r="G448" s="289"/>
      <c r="H448" s="288"/>
      <c r="I448" s="288"/>
      <c r="J448" s="276"/>
      <c r="K448" s="214"/>
      <c r="L448" s="214"/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  <c r="AA448" s="214"/>
      <c r="AB448" s="214"/>
      <c r="AC448" s="214"/>
      <c r="AD448" s="214"/>
      <c r="AE448" s="214"/>
      <c r="AF448" s="214"/>
      <c r="AG448" s="214"/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  <c r="BI448" s="214"/>
      <c r="BJ448" s="214"/>
      <c r="BK448" s="214"/>
      <c r="BL448" s="214"/>
      <c r="BM448" s="214"/>
      <c r="BN448" s="214"/>
      <c r="BO448" s="214"/>
      <c r="BP448" s="214"/>
      <c r="BQ448" s="214"/>
      <c r="BR448" s="214"/>
      <c r="BS448" s="214"/>
      <c r="BT448" s="214"/>
      <c r="BU448" s="214"/>
      <c r="BV448" s="214"/>
      <c r="BW448" s="214"/>
      <c r="BX448" s="214"/>
      <c r="BY448" s="214"/>
      <c r="BZ448" s="214"/>
      <c r="CA448" s="214"/>
      <c r="CB448" s="214"/>
      <c r="CC448" s="214"/>
      <c r="CD448" s="214"/>
      <c r="CE448" s="214"/>
      <c r="CF448" s="214"/>
      <c r="CG448" s="214"/>
      <c r="CH448" s="214"/>
      <c r="CI448" s="214"/>
      <c r="CJ448" s="214"/>
      <c r="CK448" s="214"/>
      <c r="CL448" s="214"/>
      <c r="CM448" s="214"/>
      <c r="CN448" s="214"/>
      <c r="CO448" s="214"/>
      <c r="CP448" s="214"/>
      <c r="CQ448" s="214"/>
      <c r="CR448" s="214"/>
      <c r="CS448" s="214"/>
      <c r="CT448" s="214"/>
      <c r="CU448" s="214"/>
      <c r="CV448" s="214"/>
      <c r="CW448" s="214"/>
      <c r="CX448" s="214"/>
      <c r="CY448" s="214"/>
      <c r="CZ448" s="214"/>
      <c r="DA448" s="214"/>
      <c r="DB448" s="214"/>
      <c r="DC448" s="214"/>
      <c r="DD448" s="214"/>
      <c r="DE448" s="214"/>
      <c r="DF448" s="214"/>
      <c r="DG448" s="214"/>
      <c r="DH448" s="214"/>
      <c r="DI448" s="214"/>
      <c r="DJ448" s="214"/>
      <c r="DK448" s="214"/>
      <c r="DL448" s="214"/>
      <c r="DM448" s="214"/>
      <c r="DN448" s="214"/>
      <c r="DO448" s="214"/>
      <c r="DP448" s="214"/>
      <c r="DQ448" s="214"/>
      <c r="DR448" s="214"/>
      <c r="DS448" s="214"/>
      <c r="DT448" s="214"/>
      <c r="DU448" s="214"/>
      <c r="DV448" s="214"/>
      <c r="DW448" s="214"/>
      <c r="DX448" s="214"/>
      <c r="DY448" s="214"/>
      <c r="DZ448" s="214"/>
      <c r="EA448" s="214"/>
      <c r="EB448" s="214"/>
      <c r="EC448" s="214"/>
      <c r="ED448" s="214"/>
      <c r="EE448" s="214"/>
      <c r="EF448" s="214"/>
      <c r="EG448" s="214"/>
      <c r="EH448" s="214"/>
      <c r="EI448" s="214"/>
      <c r="EJ448" s="214"/>
      <c r="EK448" s="214"/>
      <c r="EL448" s="214"/>
      <c r="EM448" s="214"/>
      <c r="EN448" s="214"/>
      <c r="EO448" s="214"/>
      <c r="EP448" s="214"/>
      <c r="EQ448" s="214"/>
      <c r="ER448" s="214"/>
      <c r="ES448" s="214"/>
      <c r="ET448" s="214"/>
      <c r="EU448" s="214"/>
      <c r="EV448" s="214"/>
      <c r="EW448" s="214"/>
      <c r="EX448" s="214"/>
      <c r="EY448" s="214"/>
      <c r="EZ448" s="214"/>
      <c r="FA448" s="214"/>
      <c r="FB448" s="214"/>
      <c r="FC448" s="214"/>
      <c r="FD448" s="214"/>
      <c r="FE448" s="214"/>
      <c r="FF448" s="214"/>
      <c r="FG448" s="214"/>
      <c r="FH448" s="214"/>
      <c r="FI448" s="214"/>
      <c r="FJ448" s="214"/>
      <c r="FK448" s="214"/>
      <c r="FL448" s="214"/>
      <c r="FM448" s="214"/>
      <c r="FN448" s="214"/>
      <c r="FO448" s="214"/>
      <c r="FP448" s="214"/>
      <c r="FQ448" s="214"/>
      <c r="FR448" s="214"/>
      <c r="FS448" s="214"/>
      <c r="FT448" s="214"/>
      <c r="FU448" s="214"/>
      <c r="FV448" s="214"/>
      <c r="FW448" s="214"/>
      <c r="FX448" s="214"/>
    </row>
    <row r="449" spans="1:180" s="268" customFormat="1">
      <c r="A449" s="276"/>
      <c r="B449" s="276"/>
      <c r="C449" s="276"/>
      <c r="D449" s="276"/>
      <c r="E449" s="276"/>
      <c r="F449" s="276"/>
      <c r="G449" s="289"/>
      <c r="H449" s="288"/>
      <c r="I449" s="288"/>
      <c r="J449" s="276"/>
      <c r="K449" s="214"/>
      <c r="L449" s="214"/>
      <c r="M449" s="214"/>
      <c r="N449" s="214"/>
      <c r="O449" s="214"/>
      <c r="P449" s="214"/>
      <c r="Q449" s="214"/>
      <c r="R449" s="214"/>
      <c r="S449" s="214"/>
      <c r="T449" s="214"/>
      <c r="U449" s="214"/>
      <c r="V449" s="214"/>
      <c r="W449" s="214"/>
      <c r="X449" s="214"/>
      <c r="Y449" s="214"/>
      <c r="Z449" s="214"/>
      <c r="AA449" s="214"/>
      <c r="AB449" s="214"/>
      <c r="AC449" s="214"/>
      <c r="AD449" s="214"/>
      <c r="AE449" s="214"/>
      <c r="AF449" s="214"/>
      <c r="AG449" s="214"/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  <c r="BI449" s="214"/>
      <c r="BJ449" s="214"/>
      <c r="BK449" s="214"/>
      <c r="BL449" s="214"/>
      <c r="BM449" s="214"/>
      <c r="BN449" s="214"/>
      <c r="BO449" s="214"/>
      <c r="BP449" s="214"/>
      <c r="BQ449" s="214"/>
      <c r="BR449" s="214"/>
      <c r="BS449" s="214"/>
      <c r="BT449" s="214"/>
      <c r="BU449" s="214"/>
      <c r="BV449" s="214"/>
      <c r="BW449" s="214"/>
      <c r="BX449" s="214"/>
      <c r="BY449" s="214"/>
      <c r="BZ449" s="214"/>
      <c r="CA449" s="214"/>
      <c r="CB449" s="214"/>
      <c r="CC449" s="214"/>
      <c r="CD449" s="214"/>
      <c r="CE449" s="214"/>
      <c r="CF449" s="214"/>
      <c r="CG449" s="214"/>
      <c r="CH449" s="214"/>
      <c r="CI449" s="214"/>
      <c r="CJ449" s="214"/>
      <c r="CK449" s="214"/>
      <c r="CL449" s="214"/>
      <c r="CM449" s="214"/>
      <c r="CN449" s="214"/>
      <c r="CO449" s="214"/>
      <c r="CP449" s="214"/>
      <c r="CQ449" s="214"/>
      <c r="CR449" s="214"/>
      <c r="CS449" s="214"/>
      <c r="CT449" s="214"/>
      <c r="CU449" s="214"/>
      <c r="CV449" s="214"/>
      <c r="CW449" s="214"/>
      <c r="CX449" s="214"/>
      <c r="CY449" s="214"/>
      <c r="CZ449" s="214"/>
      <c r="DA449" s="214"/>
      <c r="DB449" s="214"/>
      <c r="DC449" s="214"/>
      <c r="DD449" s="214"/>
      <c r="DE449" s="214"/>
      <c r="DF449" s="214"/>
      <c r="DG449" s="214"/>
      <c r="DH449" s="214"/>
      <c r="DI449" s="214"/>
      <c r="DJ449" s="214"/>
      <c r="DK449" s="214"/>
      <c r="DL449" s="214"/>
      <c r="DM449" s="214"/>
      <c r="DN449" s="214"/>
      <c r="DO449" s="214"/>
      <c r="DP449" s="214"/>
      <c r="DQ449" s="214"/>
      <c r="DR449" s="214"/>
      <c r="DS449" s="214"/>
      <c r="DT449" s="214"/>
      <c r="DU449" s="214"/>
      <c r="DV449" s="214"/>
      <c r="DW449" s="214"/>
      <c r="DX449" s="214"/>
      <c r="DY449" s="214"/>
      <c r="DZ449" s="214"/>
      <c r="EA449" s="214"/>
      <c r="EB449" s="214"/>
      <c r="EC449" s="214"/>
      <c r="ED449" s="214"/>
      <c r="EE449" s="214"/>
      <c r="EF449" s="214"/>
      <c r="EG449" s="214"/>
      <c r="EH449" s="214"/>
      <c r="EI449" s="214"/>
      <c r="EJ449" s="214"/>
      <c r="EK449" s="214"/>
      <c r="EL449" s="214"/>
      <c r="EM449" s="214"/>
      <c r="EN449" s="214"/>
      <c r="EO449" s="214"/>
      <c r="EP449" s="214"/>
      <c r="EQ449" s="214"/>
      <c r="ER449" s="214"/>
      <c r="ES449" s="214"/>
      <c r="ET449" s="214"/>
      <c r="EU449" s="214"/>
      <c r="EV449" s="214"/>
      <c r="EW449" s="214"/>
      <c r="EX449" s="214"/>
      <c r="EY449" s="214"/>
      <c r="EZ449" s="214"/>
      <c r="FA449" s="214"/>
      <c r="FB449" s="214"/>
      <c r="FC449" s="214"/>
      <c r="FD449" s="214"/>
      <c r="FE449" s="214"/>
      <c r="FF449" s="214"/>
      <c r="FG449" s="214"/>
      <c r="FH449" s="214"/>
      <c r="FI449" s="214"/>
      <c r="FJ449" s="214"/>
      <c r="FK449" s="214"/>
      <c r="FL449" s="214"/>
      <c r="FM449" s="214"/>
      <c r="FN449" s="214"/>
      <c r="FO449" s="214"/>
      <c r="FP449" s="214"/>
      <c r="FQ449" s="214"/>
      <c r="FR449" s="214"/>
      <c r="FS449" s="214"/>
      <c r="FT449" s="214"/>
      <c r="FU449" s="214"/>
      <c r="FV449" s="214"/>
      <c r="FW449" s="214"/>
      <c r="FX449" s="214"/>
    </row>
    <row r="450" spans="1:180" s="268" customFormat="1">
      <c r="A450" s="276"/>
      <c r="B450" s="276"/>
      <c r="C450" s="276"/>
      <c r="D450" s="276"/>
      <c r="E450" s="276"/>
      <c r="F450" s="276"/>
      <c r="G450" s="289"/>
      <c r="H450" s="288"/>
      <c r="I450" s="288"/>
      <c r="J450" s="276"/>
      <c r="K450" s="214"/>
      <c r="L450" s="214"/>
      <c r="M450" s="214"/>
      <c r="N450" s="214"/>
      <c r="O450" s="214"/>
      <c r="P450" s="214"/>
      <c r="Q450" s="214"/>
      <c r="R450" s="214"/>
      <c r="S450" s="214"/>
      <c r="T450" s="214"/>
      <c r="U450" s="214"/>
      <c r="V450" s="214"/>
      <c r="W450" s="214"/>
      <c r="X450" s="214"/>
      <c r="Y450" s="214"/>
      <c r="Z450" s="214"/>
      <c r="AA450" s="214"/>
      <c r="AB450" s="214"/>
      <c r="AC450" s="214"/>
      <c r="AD450" s="214"/>
      <c r="AE450" s="214"/>
      <c r="AF450" s="214"/>
      <c r="AG450" s="214"/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  <c r="BI450" s="214"/>
      <c r="BJ450" s="214"/>
      <c r="BK450" s="214"/>
      <c r="BL450" s="214"/>
      <c r="BM450" s="214"/>
      <c r="BN450" s="214"/>
      <c r="BO450" s="214"/>
      <c r="BP450" s="214"/>
      <c r="BQ450" s="214"/>
      <c r="BR450" s="214"/>
      <c r="BS450" s="214"/>
      <c r="BT450" s="214"/>
      <c r="BU450" s="214"/>
      <c r="BV450" s="214"/>
      <c r="BW450" s="214"/>
      <c r="BX450" s="214"/>
      <c r="BY450" s="214"/>
      <c r="BZ450" s="214"/>
      <c r="CA450" s="214"/>
      <c r="CB450" s="214"/>
      <c r="CC450" s="214"/>
      <c r="CD450" s="214"/>
      <c r="CE450" s="214"/>
      <c r="CF450" s="214"/>
      <c r="CG450" s="214"/>
      <c r="CH450" s="214"/>
      <c r="CI450" s="214"/>
      <c r="CJ450" s="214"/>
      <c r="CK450" s="214"/>
      <c r="CL450" s="214"/>
      <c r="CM450" s="214"/>
      <c r="CN450" s="214"/>
      <c r="CO450" s="214"/>
      <c r="CP450" s="214"/>
      <c r="CQ450" s="214"/>
      <c r="CR450" s="214"/>
      <c r="CS450" s="214"/>
      <c r="CT450" s="214"/>
      <c r="CU450" s="214"/>
      <c r="CV450" s="214"/>
      <c r="CW450" s="214"/>
      <c r="CX450" s="214"/>
      <c r="CY450" s="214"/>
      <c r="CZ450" s="214"/>
      <c r="DA450" s="214"/>
      <c r="DB450" s="214"/>
      <c r="DC450" s="214"/>
      <c r="DD450" s="214"/>
      <c r="DE450" s="214"/>
      <c r="DF450" s="214"/>
      <c r="DG450" s="214"/>
      <c r="DH450" s="214"/>
      <c r="DI450" s="214"/>
      <c r="DJ450" s="214"/>
      <c r="DK450" s="214"/>
      <c r="DL450" s="214"/>
      <c r="DM450" s="214"/>
      <c r="DN450" s="214"/>
      <c r="DO450" s="214"/>
      <c r="DP450" s="214"/>
      <c r="DQ450" s="214"/>
      <c r="DR450" s="214"/>
      <c r="DS450" s="214"/>
      <c r="DT450" s="214"/>
      <c r="DU450" s="214"/>
      <c r="DV450" s="214"/>
      <c r="DW450" s="214"/>
      <c r="DX450" s="214"/>
      <c r="DY450" s="214"/>
      <c r="DZ450" s="214"/>
      <c r="EA450" s="214"/>
      <c r="EB450" s="214"/>
      <c r="EC450" s="214"/>
      <c r="ED450" s="214"/>
      <c r="EE450" s="214"/>
      <c r="EF450" s="214"/>
      <c r="EG450" s="214"/>
      <c r="EH450" s="214"/>
      <c r="EI450" s="214"/>
      <c r="EJ450" s="214"/>
      <c r="EK450" s="214"/>
      <c r="EL450" s="214"/>
      <c r="EM450" s="214"/>
      <c r="EN450" s="214"/>
      <c r="EO450" s="214"/>
      <c r="EP450" s="214"/>
      <c r="EQ450" s="214"/>
      <c r="ER450" s="214"/>
      <c r="ES450" s="214"/>
      <c r="ET450" s="214"/>
      <c r="EU450" s="214"/>
      <c r="EV450" s="214"/>
      <c r="EW450" s="214"/>
      <c r="EX450" s="214"/>
      <c r="EY450" s="214"/>
      <c r="EZ450" s="214"/>
      <c r="FA450" s="214"/>
      <c r="FB450" s="214"/>
      <c r="FC450" s="214"/>
      <c r="FD450" s="214"/>
      <c r="FE450" s="214"/>
      <c r="FF450" s="214"/>
      <c r="FG450" s="214"/>
      <c r="FH450" s="214"/>
      <c r="FI450" s="214"/>
      <c r="FJ450" s="214"/>
      <c r="FK450" s="214"/>
      <c r="FL450" s="214"/>
      <c r="FM450" s="214"/>
      <c r="FN450" s="214"/>
      <c r="FO450" s="214"/>
      <c r="FP450" s="214"/>
      <c r="FQ450" s="214"/>
      <c r="FR450" s="214"/>
      <c r="FS450" s="214"/>
      <c r="FT450" s="214"/>
      <c r="FU450" s="214"/>
      <c r="FV450" s="214"/>
      <c r="FW450" s="214"/>
      <c r="FX450" s="214"/>
    </row>
    <row r="451" spans="1:180" s="268" customFormat="1">
      <c r="A451" s="276"/>
      <c r="B451" s="276"/>
      <c r="C451" s="276"/>
      <c r="D451" s="276"/>
      <c r="E451" s="276"/>
      <c r="F451" s="276"/>
      <c r="G451" s="289"/>
      <c r="H451" s="288"/>
      <c r="I451" s="288"/>
      <c r="J451" s="276"/>
      <c r="K451" s="214"/>
      <c r="L451" s="214"/>
      <c r="M451" s="214"/>
      <c r="N451" s="214"/>
      <c r="O451" s="214"/>
      <c r="P451" s="214"/>
      <c r="Q451" s="214"/>
      <c r="R451" s="214"/>
      <c r="S451" s="214"/>
      <c r="T451" s="214"/>
      <c r="U451" s="214"/>
      <c r="V451" s="214"/>
      <c r="W451" s="214"/>
      <c r="X451" s="214"/>
      <c r="Y451" s="214"/>
      <c r="Z451" s="214"/>
      <c r="AA451" s="214"/>
      <c r="AB451" s="214"/>
      <c r="AC451" s="214"/>
      <c r="AD451" s="214"/>
      <c r="AE451" s="214"/>
      <c r="AF451" s="214"/>
      <c r="AG451" s="214"/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  <c r="BI451" s="214"/>
      <c r="BJ451" s="214"/>
      <c r="BK451" s="214"/>
      <c r="BL451" s="214"/>
      <c r="BM451" s="214"/>
      <c r="BN451" s="214"/>
      <c r="BO451" s="214"/>
      <c r="BP451" s="214"/>
      <c r="BQ451" s="214"/>
      <c r="BR451" s="214"/>
      <c r="BS451" s="214"/>
      <c r="BT451" s="214"/>
      <c r="BU451" s="214"/>
      <c r="BV451" s="214"/>
      <c r="BW451" s="214"/>
      <c r="BX451" s="214"/>
      <c r="BY451" s="214"/>
      <c r="BZ451" s="214"/>
      <c r="CA451" s="214"/>
      <c r="CB451" s="214"/>
      <c r="CC451" s="214"/>
      <c r="CD451" s="214"/>
      <c r="CE451" s="214"/>
      <c r="CF451" s="214"/>
      <c r="CG451" s="214"/>
      <c r="CH451" s="214"/>
      <c r="CI451" s="214"/>
      <c r="CJ451" s="214"/>
      <c r="CK451" s="214"/>
      <c r="CL451" s="214"/>
      <c r="CM451" s="214"/>
      <c r="CN451" s="214"/>
      <c r="CO451" s="214"/>
      <c r="CP451" s="214"/>
      <c r="CQ451" s="214"/>
      <c r="CR451" s="214"/>
      <c r="CS451" s="214"/>
      <c r="CT451" s="214"/>
      <c r="CU451" s="214"/>
      <c r="CV451" s="214"/>
      <c r="CW451" s="214"/>
      <c r="CX451" s="214"/>
      <c r="CY451" s="214"/>
      <c r="CZ451" s="214"/>
      <c r="DA451" s="214"/>
      <c r="DB451" s="214"/>
      <c r="DC451" s="214"/>
      <c r="DD451" s="214"/>
      <c r="DE451" s="214"/>
      <c r="DF451" s="214"/>
      <c r="DG451" s="214"/>
      <c r="DH451" s="214"/>
      <c r="DI451" s="214"/>
      <c r="DJ451" s="214"/>
      <c r="DK451" s="214"/>
      <c r="DL451" s="214"/>
      <c r="DM451" s="214"/>
      <c r="DN451" s="214"/>
      <c r="DO451" s="214"/>
      <c r="DP451" s="214"/>
      <c r="DQ451" s="214"/>
      <c r="DR451" s="214"/>
      <c r="DS451" s="214"/>
      <c r="DT451" s="214"/>
      <c r="DU451" s="214"/>
      <c r="DV451" s="214"/>
      <c r="DW451" s="214"/>
      <c r="DX451" s="214"/>
      <c r="DY451" s="214"/>
      <c r="DZ451" s="214"/>
      <c r="EA451" s="214"/>
      <c r="EB451" s="214"/>
      <c r="EC451" s="214"/>
      <c r="ED451" s="214"/>
      <c r="EE451" s="214"/>
      <c r="EF451" s="214"/>
      <c r="EG451" s="214"/>
      <c r="EH451" s="214"/>
      <c r="EI451" s="214"/>
      <c r="EJ451" s="214"/>
      <c r="EK451" s="214"/>
      <c r="EL451" s="214"/>
      <c r="EM451" s="214"/>
      <c r="EN451" s="214"/>
      <c r="EO451" s="214"/>
      <c r="EP451" s="214"/>
      <c r="EQ451" s="214"/>
      <c r="ER451" s="214"/>
      <c r="ES451" s="214"/>
      <c r="ET451" s="214"/>
      <c r="EU451" s="214"/>
      <c r="EV451" s="214"/>
      <c r="EW451" s="214"/>
      <c r="EX451" s="214"/>
      <c r="EY451" s="214"/>
      <c r="EZ451" s="214"/>
      <c r="FA451" s="214"/>
      <c r="FB451" s="214"/>
      <c r="FC451" s="214"/>
      <c r="FD451" s="214"/>
      <c r="FE451" s="214"/>
      <c r="FF451" s="214"/>
      <c r="FG451" s="214"/>
      <c r="FH451" s="214"/>
      <c r="FI451" s="214"/>
      <c r="FJ451" s="214"/>
      <c r="FK451" s="214"/>
      <c r="FL451" s="214"/>
      <c r="FM451" s="214"/>
      <c r="FN451" s="214"/>
      <c r="FO451" s="214"/>
      <c r="FP451" s="214"/>
      <c r="FQ451" s="214"/>
      <c r="FR451" s="214"/>
      <c r="FS451" s="214"/>
      <c r="FT451" s="214"/>
      <c r="FU451" s="214"/>
      <c r="FV451" s="214"/>
      <c r="FW451" s="214"/>
      <c r="FX451" s="214"/>
    </row>
    <row r="452" spans="1:180" s="268" customFormat="1">
      <c r="A452" s="276"/>
      <c r="B452" s="276"/>
      <c r="C452" s="276"/>
      <c r="D452" s="276"/>
      <c r="E452" s="276"/>
      <c r="F452" s="276"/>
      <c r="G452" s="289"/>
      <c r="H452" s="288"/>
      <c r="I452" s="288"/>
      <c r="J452" s="276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14"/>
      <c r="Y452" s="214"/>
      <c r="Z452" s="214"/>
      <c r="AA452" s="214"/>
      <c r="AB452" s="214"/>
      <c r="AC452" s="214"/>
      <c r="AD452" s="214"/>
      <c r="AE452" s="214"/>
      <c r="AF452" s="214"/>
      <c r="AG452" s="214"/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  <c r="BI452" s="214"/>
      <c r="BJ452" s="214"/>
      <c r="BK452" s="214"/>
      <c r="BL452" s="214"/>
      <c r="BM452" s="214"/>
      <c r="BN452" s="214"/>
      <c r="BO452" s="214"/>
      <c r="BP452" s="214"/>
      <c r="BQ452" s="214"/>
      <c r="BR452" s="214"/>
      <c r="BS452" s="214"/>
      <c r="BT452" s="214"/>
      <c r="BU452" s="214"/>
      <c r="BV452" s="214"/>
      <c r="BW452" s="214"/>
      <c r="BX452" s="214"/>
      <c r="BY452" s="214"/>
      <c r="BZ452" s="214"/>
      <c r="CA452" s="214"/>
      <c r="CB452" s="214"/>
      <c r="CC452" s="214"/>
      <c r="CD452" s="214"/>
      <c r="CE452" s="214"/>
      <c r="CF452" s="214"/>
      <c r="CG452" s="214"/>
      <c r="CH452" s="214"/>
      <c r="CI452" s="214"/>
      <c r="CJ452" s="214"/>
      <c r="CK452" s="214"/>
      <c r="CL452" s="214"/>
      <c r="CM452" s="214"/>
      <c r="CN452" s="214"/>
      <c r="CO452" s="214"/>
      <c r="CP452" s="214"/>
      <c r="CQ452" s="214"/>
      <c r="CR452" s="214"/>
      <c r="CS452" s="214"/>
      <c r="CT452" s="214"/>
      <c r="CU452" s="214"/>
      <c r="CV452" s="214"/>
      <c r="CW452" s="214"/>
      <c r="CX452" s="214"/>
      <c r="CY452" s="214"/>
      <c r="CZ452" s="214"/>
      <c r="DA452" s="214"/>
      <c r="DB452" s="214"/>
      <c r="DC452" s="214"/>
      <c r="DD452" s="214"/>
      <c r="DE452" s="214"/>
      <c r="DF452" s="214"/>
      <c r="DG452" s="214"/>
      <c r="DH452" s="214"/>
      <c r="DI452" s="214"/>
      <c r="DJ452" s="214"/>
      <c r="DK452" s="214"/>
      <c r="DL452" s="214"/>
      <c r="DM452" s="214"/>
      <c r="DN452" s="214"/>
      <c r="DO452" s="214"/>
      <c r="DP452" s="214"/>
      <c r="DQ452" s="214"/>
      <c r="DR452" s="214"/>
      <c r="DS452" s="214"/>
      <c r="DT452" s="214"/>
      <c r="DU452" s="214"/>
      <c r="DV452" s="214"/>
      <c r="DW452" s="214"/>
      <c r="DX452" s="214"/>
      <c r="DY452" s="214"/>
      <c r="DZ452" s="214"/>
      <c r="EA452" s="214"/>
      <c r="EB452" s="214"/>
      <c r="EC452" s="214"/>
      <c r="ED452" s="214"/>
      <c r="EE452" s="214"/>
      <c r="EF452" s="214"/>
      <c r="EG452" s="214"/>
      <c r="EH452" s="214"/>
      <c r="EI452" s="214"/>
      <c r="EJ452" s="214"/>
      <c r="EK452" s="214"/>
      <c r="EL452" s="214"/>
      <c r="EM452" s="214"/>
      <c r="EN452" s="214"/>
      <c r="EO452" s="214"/>
      <c r="EP452" s="214"/>
      <c r="EQ452" s="214"/>
      <c r="ER452" s="214"/>
      <c r="ES452" s="214"/>
      <c r="ET452" s="214"/>
      <c r="EU452" s="214"/>
      <c r="EV452" s="214"/>
      <c r="EW452" s="214"/>
      <c r="EX452" s="214"/>
      <c r="EY452" s="214"/>
      <c r="EZ452" s="214"/>
      <c r="FA452" s="214"/>
      <c r="FB452" s="214"/>
      <c r="FC452" s="214"/>
      <c r="FD452" s="214"/>
      <c r="FE452" s="214"/>
      <c r="FF452" s="214"/>
      <c r="FG452" s="214"/>
      <c r="FH452" s="214"/>
      <c r="FI452" s="214"/>
      <c r="FJ452" s="214"/>
      <c r="FK452" s="214"/>
      <c r="FL452" s="214"/>
      <c r="FM452" s="214"/>
      <c r="FN452" s="214"/>
      <c r="FO452" s="214"/>
      <c r="FP452" s="214"/>
      <c r="FQ452" s="214"/>
      <c r="FR452" s="214"/>
      <c r="FS452" s="214"/>
      <c r="FT452" s="214"/>
      <c r="FU452" s="214"/>
      <c r="FV452" s="214"/>
      <c r="FW452" s="214"/>
      <c r="FX452" s="214"/>
    </row>
    <row r="453" spans="1:180" s="268" customFormat="1">
      <c r="A453" s="276"/>
      <c r="B453" s="276"/>
      <c r="C453" s="276"/>
      <c r="D453" s="276"/>
      <c r="E453" s="276"/>
      <c r="F453" s="276"/>
      <c r="G453" s="289"/>
      <c r="H453" s="288"/>
      <c r="I453" s="288"/>
      <c r="J453" s="276"/>
      <c r="K453" s="214"/>
      <c r="L453" s="214"/>
      <c r="M453" s="214"/>
      <c r="N453" s="214"/>
      <c r="O453" s="214"/>
      <c r="P453" s="214"/>
      <c r="Q453" s="214"/>
      <c r="R453" s="214"/>
      <c r="S453" s="214"/>
      <c r="T453" s="214"/>
      <c r="U453" s="214"/>
      <c r="V453" s="214"/>
      <c r="W453" s="214"/>
      <c r="X453" s="214"/>
      <c r="Y453" s="214"/>
      <c r="Z453" s="214"/>
      <c r="AA453" s="214"/>
      <c r="AB453" s="214"/>
      <c r="AC453" s="214"/>
      <c r="AD453" s="214"/>
      <c r="AE453" s="214"/>
      <c r="AF453" s="214"/>
      <c r="AG453" s="214"/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  <c r="BI453" s="214"/>
      <c r="BJ453" s="214"/>
      <c r="BK453" s="214"/>
      <c r="BL453" s="214"/>
      <c r="BM453" s="214"/>
      <c r="BN453" s="214"/>
      <c r="BO453" s="214"/>
      <c r="BP453" s="214"/>
      <c r="BQ453" s="214"/>
      <c r="BR453" s="214"/>
      <c r="BS453" s="214"/>
      <c r="BT453" s="214"/>
      <c r="BU453" s="214"/>
      <c r="BV453" s="214"/>
      <c r="BW453" s="214"/>
      <c r="BX453" s="214"/>
      <c r="BY453" s="214"/>
      <c r="BZ453" s="214"/>
      <c r="CA453" s="214"/>
      <c r="CB453" s="214"/>
      <c r="CC453" s="214"/>
      <c r="CD453" s="214"/>
      <c r="CE453" s="214"/>
      <c r="CF453" s="214"/>
      <c r="CG453" s="214"/>
      <c r="CH453" s="214"/>
      <c r="CI453" s="214"/>
      <c r="CJ453" s="214"/>
      <c r="CK453" s="214"/>
      <c r="CL453" s="214"/>
      <c r="CM453" s="214"/>
      <c r="CN453" s="214"/>
      <c r="CO453" s="214"/>
      <c r="CP453" s="214"/>
      <c r="CQ453" s="214"/>
      <c r="CR453" s="214"/>
      <c r="CS453" s="214"/>
      <c r="CT453" s="214"/>
      <c r="CU453" s="214"/>
      <c r="CV453" s="214"/>
      <c r="CW453" s="214"/>
      <c r="CX453" s="214"/>
      <c r="CY453" s="214"/>
      <c r="CZ453" s="214"/>
      <c r="DA453" s="214"/>
      <c r="DB453" s="214"/>
      <c r="DC453" s="214"/>
      <c r="DD453" s="214"/>
      <c r="DE453" s="214"/>
      <c r="DF453" s="214"/>
      <c r="DG453" s="214"/>
      <c r="DH453" s="214"/>
      <c r="DI453" s="214"/>
      <c r="DJ453" s="214"/>
      <c r="DK453" s="214"/>
      <c r="DL453" s="214"/>
      <c r="DM453" s="214"/>
      <c r="DN453" s="214"/>
      <c r="DO453" s="214"/>
      <c r="DP453" s="214"/>
      <c r="DQ453" s="214"/>
      <c r="DR453" s="214"/>
      <c r="DS453" s="214"/>
      <c r="DT453" s="214"/>
      <c r="DU453" s="214"/>
      <c r="DV453" s="214"/>
      <c r="DW453" s="214"/>
      <c r="DX453" s="214"/>
      <c r="DY453" s="214"/>
      <c r="DZ453" s="214"/>
      <c r="EA453" s="214"/>
      <c r="EB453" s="214"/>
      <c r="EC453" s="214"/>
      <c r="ED453" s="214"/>
      <c r="EE453" s="214"/>
      <c r="EF453" s="214"/>
      <c r="EG453" s="214"/>
      <c r="EH453" s="214"/>
      <c r="EI453" s="214"/>
      <c r="EJ453" s="214"/>
      <c r="EK453" s="214"/>
      <c r="EL453" s="214"/>
      <c r="EM453" s="214"/>
      <c r="EN453" s="214"/>
      <c r="EO453" s="214"/>
      <c r="EP453" s="214"/>
      <c r="EQ453" s="214"/>
      <c r="ER453" s="214"/>
      <c r="ES453" s="214"/>
      <c r="ET453" s="214"/>
      <c r="EU453" s="214"/>
      <c r="EV453" s="214"/>
      <c r="EW453" s="214"/>
      <c r="EX453" s="214"/>
      <c r="EY453" s="214"/>
      <c r="EZ453" s="214"/>
      <c r="FA453" s="214"/>
      <c r="FB453" s="214"/>
      <c r="FC453" s="214"/>
      <c r="FD453" s="214"/>
      <c r="FE453" s="214"/>
      <c r="FF453" s="214"/>
      <c r="FG453" s="214"/>
      <c r="FH453" s="214"/>
      <c r="FI453" s="214"/>
      <c r="FJ453" s="214"/>
      <c r="FK453" s="214"/>
      <c r="FL453" s="214"/>
      <c r="FM453" s="214"/>
      <c r="FN453" s="214"/>
      <c r="FO453" s="214"/>
      <c r="FP453" s="214"/>
      <c r="FQ453" s="214"/>
      <c r="FR453" s="214"/>
      <c r="FS453" s="214"/>
      <c r="FT453" s="214"/>
      <c r="FU453" s="214"/>
      <c r="FV453" s="214"/>
      <c r="FW453" s="214"/>
      <c r="FX453" s="214"/>
    </row>
    <row r="454" spans="1:180" s="268" customFormat="1">
      <c r="A454" s="276"/>
      <c r="B454" s="276"/>
      <c r="C454" s="276"/>
      <c r="D454" s="276"/>
      <c r="E454" s="276"/>
      <c r="F454" s="276"/>
      <c r="G454" s="289"/>
      <c r="H454" s="288"/>
      <c r="I454" s="288"/>
      <c r="J454" s="276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214"/>
      <c r="BN454" s="214"/>
      <c r="BO454" s="214"/>
      <c r="BP454" s="214"/>
      <c r="BQ454" s="214"/>
      <c r="BR454" s="214"/>
      <c r="BS454" s="214"/>
      <c r="BT454" s="214"/>
      <c r="BU454" s="214"/>
      <c r="BV454" s="214"/>
      <c r="BW454" s="214"/>
      <c r="BX454" s="214"/>
      <c r="BY454" s="214"/>
      <c r="BZ454" s="214"/>
      <c r="CA454" s="214"/>
      <c r="CB454" s="214"/>
      <c r="CC454" s="214"/>
      <c r="CD454" s="214"/>
      <c r="CE454" s="214"/>
      <c r="CF454" s="214"/>
      <c r="CG454" s="214"/>
      <c r="CH454" s="214"/>
      <c r="CI454" s="214"/>
      <c r="CJ454" s="214"/>
      <c r="CK454" s="214"/>
      <c r="CL454" s="214"/>
      <c r="CM454" s="214"/>
      <c r="CN454" s="214"/>
      <c r="CO454" s="214"/>
      <c r="CP454" s="214"/>
      <c r="CQ454" s="214"/>
      <c r="CR454" s="214"/>
      <c r="CS454" s="214"/>
      <c r="CT454" s="214"/>
      <c r="CU454" s="214"/>
      <c r="CV454" s="214"/>
      <c r="CW454" s="214"/>
      <c r="CX454" s="214"/>
      <c r="CY454" s="214"/>
      <c r="CZ454" s="214"/>
      <c r="DA454" s="214"/>
      <c r="DB454" s="214"/>
      <c r="DC454" s="214"/>
      <c r="DD454" s="214"/>
      <c r="DE454" s="214"/>
      <c r="DF454" s="214"/>
      <c r="DG454" s="214"/>
      <c r="DH454" s="214"/>
      <c r="DI454" s="214"/>
      <c r="DJ454" s="214"/>
      <c r="DK454" s="214"/>
      <c r="DL454" s="214"/>
      <c r="DM454" s="214"/>
      <c r="DN454" s="214"/>
      <c r="DO454" s="214"/>
      <c r="DP454" s="214"/>
      <c r="DQ454" s="214"/>
      <c r="DR454" s="214"/>
      <c r="DS454" s="214"/>
      <c r="DT454" s="214"/>
      <c r="DU454" s="214"/>
      <c r="DV454" s="214"/>
      <c r="DW454" s="214"/>
      <c r="DX454" s="214"/>
      <c r="DY454" s="214"/>
      <c r="DZ454" s="214"/>
      <c r="EA454" s="214"/>
      <c r="EB454" s="214"/>
      <c r="EC454" s="214"/>
      <c r="ED454" s="214"/>
      <c r="EE454" s="214"/>
      <c r="EF454" s="214"/>
      <c r="EG454" s="214"/>
      <c r="EH454" s="214"/>
      <c r="EI454" s="214"/>
      <c r="EJ454" s="214"/>
      <c r="EK454" s="214"/>
      <c r="EL454" s="214"/>
      <c r="EM454" s="214"/>
      <c r="EN454" s="214"/>
      <c r="EO454" s="214"/>
      <c r="EP454" s="214"/>
      <c r="EQ454" s="214"/>
      <c r="ER454" s="214"/>
      <c r="ES454" s="214"/>
      <c r="ET454" s="214"/>
      <c r="EU454" s="214"/>
      <c r="EV454" s="214"/>
      <c r="EW454" s="214"/>
      <c r="EX454" s="214"/>
      <c r="EY454" s="214"/>
      <c r="EZ454" s="214"/>
      <c r="FA454" s="214"/>
      <c r="FB454" s="214"/>
      <c r="FC454" s="214"/>
      <c r="FD454" s="214"/>
      <c r="FE454" s="214"/>
      <c r="FF454" s="214"/>
      <c r="FG454" s="214"/>
      <c r="FH454" s="214"/>
      <c r="FI454" s="214"/>
      <c r="FJ454" s="214"/>
      <c r="FK454" s="214"/>
      <c r="FL454" s="214"/>
      <c r="FM454" s="214"/>
      <c r="FN454" s="214"/>
      <c r="FO454" s="214"/>
      <c r="FP454" s="214"/>
      <c r="FQ454" s="214"/>
      <c r="FR454" s="214"/>
      <c r="FS454" s="214"/>
      <c r="FT454" s="214"/>
      <c r="FU454" s="214"/>
      <c r="FV454" s="214"/>
      <c r="FW454" s="214"/>
      <c r="FX454" s="214"/>
    </row>
    <row r="455" spans="1:180" s="268" customFormat="1">
      <c r="A455" s="276"/>
      <c r="B455" s="276"/>
      <c r="C455" s="276"/>
      <c r="D455" s="276"/>
      <c r="E455" s="276"/>
      <c r="F455" s="276"/>
      <c r="G455" s="289"/>
      <c r="H455" s="288"/>
      <c r="I455" s="288"/>
      <c r="J455" s="276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  <c r="BI455" s="214"/>
      <c r="BJ455" s="214"/>
      <c r="BK455" s="214"/>
      <c r="BL455" s="214"/>
      <c r="BM455" s="214"/>
      <c r="BN455" s="214"/>
      <c r="BO455" s="214"/>
      <c r="BP455" s="214"/>
      <c r="BQ455" s="214"/>
      <c r="BR455" s="214"/>
      <c r="BS455" s="214"/>
      <c r="BT455" s="214"/>
      <c r="BU455" s="214"/>
      <c r="BV455" s="214"/>
      <c r="BW455" s="214"/>
      <c r="BX455" s="214"/>
      <c r="BY455" s="214"/>
      <c r="BZ455" s="214"/>
      <c r="CA455" s="214"/>
      <c r="CB455" s="214"/>
      <c r="CC455" s="214"/>
      <c r="CD455" s="214"/>
      <c r="CE455" s="214"/>
      <c r="CF455" s="214"/>
      <c r="CG455" s="214"/>
      <c r="CH455" s="214"/>
      <c r="CI455" s="214"/>
      <c r="CJ455" s="214"/>
      <c r="CK455" s="214"/>
      <c r="CL455" s="214"/>
      <c r="CM455" s="214"/>
      <c r="CN455" s="214"/>
      <c r="CO455" s="214"/>
      <c r="CP455" s="214"/>
      <c r="CQ455" s="214"/>
      <c r="CR455" s="214"/>
      <c r="CS455" s="214"/>
      <c r="CT455" s="214"/>
      <c r="CU455" s="214"/>
      <c r="CV455" s="214"/>
      <c r="CW455" s="214"/>
      <c r="CX455" s="214"/>
      <c r="CY455" s="214"/>
      <c r="CZ455" s="214"/>
      <c r="DA455" s="214"/>
      <c r="DB455" s="214"/>
      <c r="DC455" s="214"/>
      <c r="DD455" s="214"/>
      <c r="DE455" s="214"/>
      <c r="DF455" s="214"/>
      <c r="DG455" s="214"/>
      <c r="DH455" s="214"/>
      <c r="DI455" s="214"/>
      <c r="DJ455" s="214"/>
      <c r="DK455" s="214"/>
      <c r="DL455" s="214"/>
      <c r="DM455" s="214"/>
      <c r="DN455" s="214"/>
      <c r="DO455" s="214"/>
      <c r="DP455" s="214"/>
      <c r="DQ455" s="214"/>
      <c r="DR455" s="214"/>
      <c r="DS455" s="214"/>
      <c r="DT455" s="214"/>
      <c r="DU455" s="214"/>
      <c r="DV455" s="214"/>
      <c r="DW455" s="214"/>
      <c r="DX455" s="214"/>
      <c r="DY455" s="214"/>
      <c r="DZ455" s="214"/>
      <c r="EA455" s="214"/>
      <c r="EB455" s="214"/>
      <c r="EC455" s="214"/>
      <c r="ED455" s="214"/>
      <c r="EE455" s="214"/>
      <c r="EF455" s="214"/>
      <c r="EG455" s="214"/>
      <c r="EH455" s="214"/>
      <c r="EI455" s="214"/>
      <c r="EJ455" s="214"/>
      <c r="EK455" s="214"/>
      <c r="EL455" s="214"/>
      <c r="EM455" s="214"/>
      <c r="EN455" s="214"/>
      <c r="EO455" s="214"/>
      <c r="EP455" s="214"/>
      <c r="EQ455" s="214"/>
      <c r="ER455" s="214"/>
      <c r="ES455" s="214"/>
      <c r="ET455" s="214"/>
      <c r="EU455" s="214"/>
      <c r="EV455" s="214"/>
      <c r="EW455" s="214"/>
      <c r="EX455" s="214"/>
      <c r="EY455" s="214"/>
      <c r="EZ455" s="214"/>
      <c r="FA455" s="214"/>
      <c r="FB455" s="214"/>
      <c r="FC455" s="214"/>
      <c r="FD455" s="214"/>
      <c r="FE455" s="214"/>
      <c r="FF455" s="214"/>
      <c r="FG455" s="214"/>
      <c r="FH455" s="214"/>
      <c r="FI455" s="214"/>
      <c r="FJ455" s="214"/>
      <c r="FK455" s="214"/>
      <c r="FL455" s="214"/>
      <c r="FM455" s="214"/>
      <c r="FN455" s="214"/>
      <c r="FO455" s="214"/>
      <c r="FP455" s="214"/>
      <c r="FQ455" s="214"/>
      <c r="FR455" s="214"/>
      <c r="FS455" s="214"/>
      <c r="FT455" s="214"/>
      <c r="FU455" s="214"/>
      <c r="FV455" s="214"/>
      <c r="FW455" s="214"/>
      <c r="FX455" s="214"/>
    </row>
    <row r="456" spans="1:180" s="268" customFormat="1">
      <c r="A456" s="276"/>
      <c r="B456" s="276"/>
      <c r="C456" s="276"/>
      <c r="D456" s="276"/>
      <c r="E456" s="276"/>
      <c r="F456" s="276"/>
      <c r="G456" s="289"/>
      <c r="H456" s="288"/>
      <c r="I456" s="288"/>
      <c r="J456" s="276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4"/>
      <c r="BN456" s="214"/>
      <c r="BO456" s="214"/>
      <c r="BP456" s="214"/>
      <c r="BQ456" s="214"/>
      <c r="BR456" s="214"/>
      <c r="BS456" s="214"/>
      <c r="BT456" s="214"/>
      <c r="BU456" s="214"/>
      <c r="BV456" s="214"/>
      <c r="BW456" s="214"/>
      <c r="BX456" s="214"/>
      <c r="BY456" s="214"/>
      <c r="BZ456" s="214"/>
      <c r="CA456" s="214"/>
      <c r="CB456" s="214"/>
      <c r="CC456" s="214"/>
      <c r="CD456" s="214"/>
      <c r="CE456" s="214"/>
      <c r="CF456" s="214"/>
      <c r="CG456" s="214"/>
      <c r="CH456" s="214"/>
      <c r="CI456" s="214"/>
      <c r="CJ456" s="214"/>
      <c r="CK456" s="214"/>
      <c r="CL456" s="214"/>
      <c r="CM456" s="214"/>
      <c r="CN456" s="214"/>
      <c r="CO456" s="214"/>
      <c r="CP456" s="214"/>
      <c r="CQ456" s="214"/>
      <c r="CR456" s="214"/>
      <c r="CS456" s="214"/>
      <c r="CT456" s="214"/>
      <c r="CU456" s="214"/>
      <c r="CV456" s="214"/>
      <c r="CW456" s="214"/>
      <c r="CX456" s="214"/>
      <c r="CY456" s="214"/>
      <c r="CZ456" s="214"/>
      <c r="DA456" s="214"/>
      <c r="DB456" s="214"/>
      <c r="DC456" s="214"/>
      <c r="DD456" s="214"/>
      <c r="DE456" s="214"/>
      <c r="DF456" s="214"/>
      <c r="DG456" s="214"/>
      <c r="DH456" s="214"/>
      <c r="DI456" s="214"/>
      <c r="DJ456" s="214"/>
      <c r="DK456" s="214"/>
      <c r="DL456" s="214"/>
      <c r="DM456" s="214"/>
      <c r="DN456" s="214"/>
      <c r="DO456" s="214"/>
      <c r="DP456" s="214"/>
      <c r="DQ456" s="214"/>
      <c r="DR456" s="214"/>
      <c r="DS456" s="214"/>
      <c r="DT456" s="214"/>
      <c r="DU456" s="214"/>
      <c r="DV456" s="214"/>
      <c r="DW456" s="214"/>
      <c r="DX456" s="214"/>
      <c r="DY456" s="214"/>
      <c r="DZ456" s="214"/>
      <c r="EA456" s="214"/>
      <c r="EB456" s="214"/>
      <c r="EC456" s="214"/>
      <c r="ED456" s="214"/>
      <c r="EE456" s="214"/>
      <c r="EF456" s="214"/>
      <c r="EG456" s="214"/>
      <c r="EH456" s="214"/>
      <c r="EI456" s="214"/>
      <c r="EJ456" s="214"/>
      <c r="EK456" s="214"/>
      <c r="EL456" s="214"/>
      <c r="EM456" s="214"/>
      <c r="EN456" s="214"/>
      <c r="EO456" s="214"/>
      <c r="EP456" s="214"/>
      <c r="EQ456" s="214"/>
      <c r="ER456" s="214"/>
      <c r="ES456" s="214"/>
      <c r="ET456" s="214"/>
      <c r="EU456" s="214"/>
      <c r="EV456" s="214"/>
      <c r="EW456" s="214"/>
      <c r="EX456" s="214"/>
      <c r="EY456" s="214"/>
      <c r="EZ456" s="214"/>
      <c r="FA456" s="214"/>
      <c r="FB456" s="214"/>
      <c r="FC456" s="214"/>
      <c r="FD456" s="214"/>
      <c r="FE456" s="214"/>
      <c r="FF456" s="214"/>
      <c r="FG456" s="214"/>
      <c r="FH456" s="214"/>
      <c r="FI456" s="214"/>
      <c r="FJ456" s="214"/>
      <c r="FK456" s="214"/>
      <c r="FL456" s="214"/>
      <c r="FM456" s="214"/>
      <c r="FN456" s="214"/>
      <c r="FO456" s="214"/>
      <c r="FP456" s="214"/>
      <c r="FQ456" s="214"/>
      <c r="FR456" s="214"/>
      <c r="FS456" s="214"/>
      <c r="FT456" s="214"/>
      <c r="FU456" s="214"/>
      <c r="FV456" s="214"/>
      <c r="FW456" s="214"/>
      <c r="FX456" s="214"/>
    </row>
    <row r="457" spans="1:180" s="268" customFormat="1">
      <c r="A457" s="276"/>
      <c r="B457" s="276"/>
      <c r="C457" s="276"/>
      <c r="D457" s="276"/>
      <c r="E457" s="276"/>
      <c r="F457" s="276"/>
      <c r="G457" s="289"/>
      <c r="H457" s="288"/>
      <c r="I457" s="288"/>
      <c r="J457" s="276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4"/>
      <c r="BN457" s="214"/>
      <c r="BO457" s="214"/>
      <c r="BP457" s="214"/>
      <c r="BQ457" s="214"/>
      <c r="BR457" s="214"/>
      <c r="BS457" s="214"/>
      <c r="BT457" s="214"/>
      <c r="BU457" s="214"/>
      <c r="BV457" s="214"/>
      <c r="BW457" s="214"/>
      <c r="BX457" s="214"/>
      <c r="BY457" s="214"/>
      <c r="BZ457" s="214"/>
      <c r="CA457" s="214"/>
      <c r="CB457" s="214"/>
      <c r="CC457" s="214"/>
      <c r="CD457" s="214"/>
      <c r="CE457" s="214"/>
      <c r="CF457" s="214"/>
      <c r="CG457" s="214"/>
      <c r="CH457" s="214"/>
      <c r="CI457" s="214"/>
      <c r="CJ457" s="214"/>
      <c r="CK457" s="214"/>
      <c r="CL457" s="214"/>
      <c r="CM457" s="214"/>
      <c r="CN457" s="214"/>
      <c r="CO457" s="214"/>
      <c r="CP457" s="214"/>
      <c r="CQ457" s="214"/>
      <c r="CR457" s="214"/>
      <c r="CS457" s="214"/>
      <c r="CT457" s="214"/>
      <c r="CU457" s="214"/>
      <c r="CV457" s="214"/>
      <c r="CW457" s="214"/>
      <c r="CX457" s="214"/>
      <c r="CY457" s="214"/>
      <c r="CZ457" s="214"/>
      <c r="DA457" s="214"/>
      <c r="DB457" s="214"/>
      <c r="DC457" s="214"/>
      <c r="DD457" s="214"/>
      <c r="DE457" s="214"/>
      <c r="DF457" s="214"/>
      <c r="DG457" s="214"/>
      <c r="DH457" s="214"/>
      <c r="DI457" s="214"/>
      <c r="DJ457" s="214"/>
      <c r="DK457" s="214"/>
      <c r="DL457" s="214"/>
      <c r="DM457" s="214"/>
      <c r="DN457" s="214"/>
      <c r="DO457" s="214"/>
      <c r="DP457" s="214"/>
      <c r="DQ457" s="214"/>
      <c r="DR457" s="214"/>
      <c r="DS457" s="214"/>
      <c r="DT457" s="214"/>
      <c r="DU457" s="214"/>
      <c r="DV457" s="214"/>
      <c r="DW457" s="214"/>
      <c r="DX457" s="214"/>
      <c r="DY457" s="214"/>
      <c r="DZ457" s="214"/>
      <c r="EA457" s="214"/>
      <c r="EB457" s="214"/>
      <c r="EC457" s="214"/>
      <c r="ED457" s="214"/>
      <c r="EE457" s="214"/>
      <c r="EF457" s="214"/>
      <c r="EG457" s="214"/>
      <c r="EH457" s="214"/>
      <c r="EI457" s="214"/>
      <c r="EJ457" s="214"/>
      <c r="EK457" s="214"/>
      <c r="EL457" s="214"/>
      <c r="EM457" s="214"/>
      <c r="EN457" s="214"/>
      <c r="EO457" s="214"/>
      <c r="EP457" s="214"/>
      <c r="EQ457" s="214"/>
      <c r="ER457" s="214"/>
      <c r="ES457" s="214"/>
      <c r="ET457" s="214"/>
      <c r="EU457" s="214"/>
      <c r="EV457" s="214"/>
      <c r="EW457" s="214"/>
      <c r="EX457" s="214"/>
      <c r="EY457" s="214"/>
      <c r="EZ457" s="214"/>
      <c r="FA457" s="214"/>
      <c r="FB457" s="214"/>
      <c r="FC457" s="214"/>
      <c r="FD457" s="214"/>
      <c r="FE457" s="214"/>
      <c r="FF457" s="214"/>
      <c r="FG457" s="214"/>
      <c r="FH457" s="214"/>
      <c r="FI457" s="214"/>
      <c r="FJ457" s="214"/>
      <c r="FK457" s="214"/>
      <c r="FL457" s="214"/>
      <c r="FM457" s="214"/>
      <c r="FN457" s="214"/>
      <c r="FO457" s="214"/>
      <c r="FP457" s="214"/>
      <c r="FQ457" s="214"/>
      <c r="FR457" s="214"/>
      <c r="FS457" s="214"/>
      <c r="FT457" s="214"/>
      <c r="FU457" s="214"/>
      <c r="FV457" s="214"/>
      <c r="FW457" s="214"/>
      <c r="FX457" s="214"/>
    </row>
    <row r="458" spans="1:180" s="268" customFormat="1">
      <c r="A458" s="276"/>
      <c r="B458" s="276"/>
      <c r="C458" s="276"/>
      <c r="D458" s="276"/>
      <c r="E458" s="276"/>
      <c r="F458" s="276"/>
      <c r="G458" s="289"/>
      <c r="H458" s="288"/>
      <c r="I458" s="288"/>
      <c r="J458" s="276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4"/>
      <c r="BN458" s="214"/>
      <c r="BO458" s="214"/>
      <c r="BP458" s="214"/>
      <c r="BQ458" s="214"/>
      <c r="BR458" s="214"/>
      <c r="BS458" s="214"/>
      <c r="BT458" s="214"/>
      <c r="BU458" s="214"/>
      <c r="BV458" s="214"/>
      <c r="BW458" s="214"/>
      <c r="BX458" s="214"/>
      <c r="BY458" s="214"/>
      <c r="BZ458" s="214"/>
      <c r="CA458" s="214"/>
      <c r="CB458" s="214"/>
      <c r="CC458" s="214"/>
      <c r="CD458" s="214"/>
      <c r="CE458" s="214"/>
      <c r="CF458" s="214"/>
      <c r="CG458" s="214"/>
      <c r="CH458" s="214"/>
      <c r="CI458" s="214"/>
      <c r="CJ458" s="214"/>
      <c r="CK458" s="214"/>
      <c r="CL458" s="214"/>
      <c r="CM458" s="214"/>
      <c r="CN458" s="214"/>
      <c r="CO458" s="214"/>
      <c r="CP458" s="214"/>
      <c r="CQ458" s="214"/>
      <c r="CR458" s="214"/>
      <c r="CS458" s="214"/>
      <c r="CT458" s="214"/>
      <c r="CU458" s="214"/>
      <c r="CV458" s="214"/>
      <c r="CW458" s="214"/>
      <c r="CX458" s="214"/>
      <c r="CY458" s="214"/>
      <c r="CZ458" s="214"/>
      <c r="DA458" s="214"/>
      <c r="DB458" s="214"/>
      <c r="DC458" s="214"/>
      <c r="DD458" s="214"/>
      <c r="DE458" s="214"/>
      <c r="DF458" s="214"/>
      <c r="DG458" s="214"/>
      <c r="DH458" s="214"/>
      <c r="DI458" s="214"/>
      <c r="DJ458" s="214"/>
      <c r="DK458" s="214"/>
      <c r="DL458" s="214"/>
      <c r="DM458" s="214"/>
      <c r="DN458" s="214"/>
      <c r="DO458" s="214"/>
      <c r="DP458" s="214"/>
      <c r="DQ458" s="214"/>
      <c r="DR458" s="214"/>
      <c r="DS458" s="214"/>
      <c r="DT458" s="214"/>
      <c r="DU458" s="214"/>
      <c r="DV458" s="214"/>
      <c r="DW458" s="214"/>
      <c r="DX458" s="214"/>
      <c r="DY458" s="214"/>
      <c r="DZ458" s="214"/>
      <c r="EA458" s="214"/>
      <c r="EB458" s="214"/>
      <c r="EC458" s="214"/>
      <c r="ED458" s="214"/>
      <c r="EE458" s="214"/>
      <c r="EF458" s="214"/>
      <c r="EG458" s="214"/>
      <c r="EH458" s="214"/>
      <c r="EI458" s="214"/>
      <c r="EJ458" s="214"/>
      <c r="EK458" s="214"/>
      <c r="EL458" s="214"/>
      <c r="EM458" s="214"/>
      <c r="EN458" s="214"/>
      <c r="EO458" s="214"/>
      <c r="EP458" s="214"/>
      <c r="EQ458" s="214"/>
      <c r="ER458" s="214"/>
      <c r="ES458" s="214"/>
      <c r="ET458" s="214"/>
      <c r="EU458" s="214"/>
      <c r="EV458" s="214"/>
      <c r="EW458" s="214"/>
      <c r="EX458" s="214"/>
      <c r="EY458" s="214"/>
      <c r="EZ458" s="214"/>
      <c r="FA458" s="214"/>
      <c r="FB458" s="214"/>
      <c r="FC458" s="214"/>
      <c r="FD458" s="214"/>
      <c r="FE458" s="214"/>
      <c r="FF458" s="214"/>
      <c r="FG458" s="214"/>
      <c r="FH458" s="214"/>
      <c r="FI458" s="214"/>
      <c r="FJ458" s="214"/>
      <c r="FK458" s="214"/>
      <c r="FL458" s="214"/>
      <c r="FM458" s="214"/>
      <c r="FN458" s="214"/>
      <c r="FO458" s="214"/>
      <c r="FP458" s="214"/>
      <c r="FQ458" s="214"/>
      <c r="FR458" s="214"/>
      <c r="FS458" s="214"/>
      <c r="FT458" s="214"/>
      <c r="FU458" s="214"/>
      <c r="FV458" s="214"/>
      <c r="FW458" s="214"/>
      <c r="FX458" s="214"/>
    </row>
    <row r="459" spans="1:180" s="268" customFormat="1">
      <c r="A459" s="276"/>
      <c r="B459" s="276"/>
      <c r="C459" s="276"/>
      <c r="D459" s="276"/>
      <c r="E459" s="276"/>
      <c r="F459" s="276"/>
      <c r="G459" s="289"/>
      <c r="H459" s="288"/>
      <c r="I459" s="288"/>
      <c r="J459" s="276"/>
      <c r="K459" s="214"/>
      <c r="L459" s="214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  <c r="AB459" s="214"/>
      <c r="AC459" s="214"/>
      <c r="AD459" s="214"/>
      <c r="AE459" s="214"/>
      <c r="AF459" s="214"/>
      <c r="AG459" s="214"/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  <c r="BI459" s="214"/>
      <c r="BJ459" s="214"/>
      <c r="BK459" s="214"/>
      <c r="BL459" s="214"/>
      <c r="BM459" s="214"/>
      <c r="BN459" s="214"/>
      <c r="BO459" s="214"/>
      <c r="BP459" s="214"/>
      <c r="BQ459" s="214"/>
      <c r="BR459" s="214"/>
      <c r="BS459" s="214"/>
      <c r="BT459" s="214"/>
      <c r="BU459" s="214"/>
      <c r="BV459" s="214"/>
      <c r="BW459" s="214"/>
      <c r="BX459" s="214"/>
      <c r="BY459" s="214"/>
      <c r="BZ459" s="214"/>
      <c r="CA459" s="214"/>
      <c r="CB459" s="214"/>
      <c r="CC459" s="214"/>
      <c r="CD459" s="214"/>
      <c r="CE459" s="214"/>
      <c r="CF459" s="214"/>
      <c r="CG459" s="214"/>
      <c r="CH459" s="214"/>
      <c r="CI459" s="214"/>
      <c r="CJ459" s="214"/>
      <c r="CK459" s="214"/>
      <c r="CL459" s="214"/>
      <c r="CM459" s="214"/>
      <c r="CN459" s="214"/>
      <c r="CO459" s="214"/>
      <c r="CP459" s="214"/>
      <c r="CQ459" s="214"/>
      <c r="CR459" s="214"/>
      <c r="CS459" s="214"/>
      <c r="CT459" s="214"/>
      <c r="CU459" s="214"/>
      <c r="CV459" s="214"/>
      <c r="CW459" s="214"/>
      <c r="CX459" s="214"/>
      <c r="CY459" s="214"/>
      <c r="CZ459" s="214"/>
      <c r="DA459" s="214"/>
      <c r="DB459" s="214"/>
      <c r="DC459" s="214"/>
      <c r="DD459" s="214"/>
      <c r="DE459" s="214"/>
      <c r="DF459" s="214"/>
      <c r="DG459" s="214"/>
      <c r="DH459" s="214"/>
      <c r="DI459" s="214"/>
      <c r="DJ459" s="214"/>
      <c r="DK459" s="214"/>
      <c r="DL459" s="214"/>
      <c r="DM459" s="214"/>
      <c r="DN459" s="214"/>
      <c r="DO459" s="214"/>
      <c r="DP459" s="214"/>
      <c r="DQ459" s="214"/>
      <c r="DR459" s="214"/>
      <c r="DS459" s="214"/>
      <c r="DT459" s="214"/>
      <c r="DU459" s="214"/>
      <c r="DV459" s="214"/>
      <c r="DW459" s="214"/>
      <c r="DX459" s="214"/>
      <c r="DY459" s="214"/>
      <c r="DZ459" s="214"/>
      <c r="EA459" s="214"/>
      <c r="EB459" s="214"/>
      <c r="EC459" s="214"/>
      <c r="ED459" s="214"/>
      <c r="EE459" s="214"/>
      <c r="EF459" s="214"/>
      <c r="EG459" s="214"/>
      <c r="EH459" s="214"/>
      <c r="EI459" s="214"/>
      <c r="EJ459" s="214"/>
      <c r="EK459" s="214"/>
      <c r="EL459" s="214"/>
      <c r="EM459" s="214"/>
      <c r="EN459" s="214"/>
      <c r="EO459" s="214"/>
      <c r="EP459" s="214"/>
      <c r="EQ459" s="214"/>
      <c r="ER459" s="214"/>
      <c r="ES459" s="214"/>
      <c r="ET459" s="214"/>
      <c r="EU459" s="214"/>
      <c r="EV459" s="214"/>
      <c r="EW459" s="214"/>
      <c r="EX459" s="214"/>
      <c r="EY459" s="214"/>
      <c r="EZ459" s="214"/>
      <c r="FA459" s="214"/>
      <c r="FB459" s="214"/>
      <c r="FC459" s="214"/>
      <c r="FD459" s="214"/>
      <c r="FE459" s="214"/>
      <c r="FF459" s="214"/>
      <c r="FG459" s="214"/>
      <c r="FH459" s="214"/>
      <c r="FI459" s="214"/>
      <c r="FJ459" s="214"/>
      <c r="FK459" s="214"/>
      <c r="FL459" s="214"/>
      <c r="FM459" s="214"/>
      <c r="FN459" s="214"/>
      <c r="FO459" s="214"/>
      <c r="FP459" s="214"/>
      <c r="FQ459" s="214"/>
      <c r="FR459" s="214"/>
      <c r="FS459" s="214"/>
      <c r="FT459" s="214"/>
      <c r="FU459" s="214"/>
      <c r="FV459" s="214"/>
      <c r="FW459" s="214"/>
      <c r="FX459" s="214"/>
    </row>
    <row r="460" spans="1:180" s="268" customFormat="1">
      <c r="A460" s="276"/>
      <c r="B460" s="276"/>
      <c r="C460" s="276"/>
      <c r="D460" s="276"/>
      <c r="E460" s="276"/>
      <c r="F460" s="276"/>
      <c r="G460" s="289"/>
      <c r="H460" s="288"/>
      <c r="I460" s="288"/>
      <c r="J460" s="276"/>
      <c r="K460" s="214"/>
      <c r="L460" s="214"/>
      <c r="M460" s="214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14"/>
      <c r="Y460" s="214"/>
      <c r="Z460" s="214"/>
      <c r="AA460" s="214"/>
      <c r="AB460" s="214"/>
      <c r="AC460" s="214"/>
      <c r="AD460" s="214"/>
      <c r="AE460" s="214"/>
      <c r="AF460" s="214"/>
      <c r="AG460" s="214"/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  <c r="BI460" s="214"/>
      <c r="BJ460" s="214"/>
      <c r="BK460" s="214"/>
      <c r="BL460" s="214"/>
      <c r="BM460" s="214"/>
      <c r="BN460" s="214"/>
      <c r="BO460" s="214"/>
      <c r="BP460" s="214"/>
      <c r="BQ460" s="214"/>
      <c r="BR460" s="214"/>
      <c r="BS460" s="214"/>
      <c r="BT460" s="214"/>
      <c r="BU460" s="214"/>
      <c r="BV460" s="214"/>
      <c r="BW460" s="214"/>
      <c r="BX460" s="214"/>
      <c r="BY460" s="214"/>
      <c r="BZ460" s="214"/>
      <c r="CA460" s="214"/>
      <c r="CB460" s="214"/>
      <c r="CC460" s="214"/>
      <c r="CD460" s="214"/>
      <c r="CE460" s="214"/>
      <c r="CF460" s="214"/>
      <c r="CG460" s="214"/>
      <c r="CH460" s="214"/>
      <c r="CI460" s="214"/>
      <c r="CJ460" s="214"/>
      <c r="CK460" s="214"/>
      <c r="CL460" s="214"/>
      <c r="CM460" s="214"/>
      <c r="CN460" s="214"/>
      <c r="CO460" s="214"/>
      <c r="CP460" s="214"/>
      <c r="CQ460" s="214"/>
      <c r="CR460" s="214"/>
      <c r="CS460" s="214"/>
      <c r="CT460" s="214"/>
      <c r="CU460" s="214"/>
      <c r="CV460" s="214"/>
      <c r="CW460" s="214"/>
      <c r="CX460" s="214"/>
      <c r="CY460" s="214"/>
      <c r="CZ460" s="214"/>
      <c r="DA460" s="214"/>
      <c r="DB460" s="214"/>
      <c r="DC460" s="214"/>
      <c r="DD460" s="214"/>
      <c r="DE460" s="214"/>
      <c r="DF460" s="214"/>
      <c r="DG460" s="214"/>
      <c r="DH460" s="214"/>
      <c r="DI460" s="214"/>
      <c r="DJ460" s="214"/>
      <c r="DK460" s="214"/>
      <c r="DL460" s="214"/>
      <c r="DM460" s="214"/>
      <c r="DN460" s="214"/>
      <c r="DO460" s="214"/>
      <c r="DP460" s="214"/>
      <c r="DQ460" s="214"/>
      <c r="DR460" s="214"/>
      <c r="DS460" s="214"/>
      <c r="DT460" s="214"/>
      <c r="DU460" s="214"/>
      <c r="DV460" s="214"/>
      <c r="DW460" s="214"/>
      <c r="DX460" s="214"/>
      <c r="DY460" s="214"/>
      <c r="DZ460" s="214"/>
      <c r="EA460" s="214"/>
      <c r="EB460" s="214"/>
      <c r="EC460" s="214"/>
      <c r="ED460" s="214"/>
      <c r="EE460" s="214"/>
      <c r="EF460" s="214"/>
      <c r="EG460" s="214"/>
      <c r="EH460" s="214"/>
      <c r="EI460" s="214"/>
      <c r="EJ460" s="214"/>
      <c r="EK460" s="214"/>
      <c r="EL460" s="214"/>
      <c r="EM460" s="214"/>
      <c r="EN460" s="214"/>
      <c r="EO460" s="214"/>
      <c r="EP460" s="214"/>
      <c r="EQ460" s="214"/>
      <c r="ER460" s="214"/>
      <c r="ES460" s="214"/>
      <c r="ET460" s="214"/>
      <c r="EU460" s="214"/>
      <c r="EV460" s="214"/>
      <c r="EW460" s="214"/>
      <c r="EX460" s="214"/>
      <c r="EY460" s="214"/>
      <c r="EZ460" s="214"/>
      <c r="FA460" s="214"/>
      <c r="FB460" s="214"/>
      <c r="FC460" s="214"/>
      <c r="FD460" s="214"/>
      <c r="FE460" s="214"/>
      <c r="FF460" s="214"/>
      <c r="FG460" s="214"/>
      <c r="FH460" s="214"/>
      <c r="FI460" s="214"/>
      <c r="FJ460" s="214"/>
      <c r="FK460" s="214"/>
      <c r="FL460" s="214"/>
      <c r="FM460" s="214"/>
      <c r="FN460" s="214"/>
      <c r="FO460" s="214"/>
      <c r="FP460" s="214"/>
      <c r="FQ460" s="214"/>
      <c r="FR460" s="214"/>
      <c r="FS460" s="214"/>
      <c r="FT460" s="214"/>
      <c r="FU460" s="214"/>
      <c r="FV460" s="214"/>
      <c r="FW460" s="214"/>
      <c r="FX460" s="214"/>
    </row>
    <row r="461" spans="1:180" s="268" customFormat="1">
      <c r="A461" s="276"/>
      <c r="B461" s="276"/>
      <c r="C461" s="276"/>
      <c r="D461" s="276"/>
      <c r="E461" s="276"/>
      <c r="F461" s="276"/>
      <c r="G461" s="289"/>
      <c r="H461" s="288"/>
      <c r="I461" s="288"/>
      <c r="J461" s="276"/>
      <c r="K461" s="214"/>
      <c r="L461" s="214"/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14"/>
      <c r="Y461" s="214"/>
      <c r="Z461" s="214"/>
      <c r="AA461" s="214"/>
      <c r="AB461" s="214"/>
      <c r="AC461" s="214"/>
      <c r="AD461" s="214"/>
      <c r="AE461" s="214"/>
      <c r="AF461" s="214"/>
      <c r="AG461" s="214"/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  <c r="BI461" s="214"/>
      <c r="BJ461" s="214"/>
      <c r="BK461" s="214"/>
      <c r="BL461" s="214"/>
      <c r="BM461" s="214"/>
      <c r="BN461" s="214"/>
      <c r="BO461" s="214"/>
      <c r="BP461" s="214"/>
      <c r="BQ461" s="214"/>
      <c r="BR461" s="214"/>
      <c r="BS461" s="214"/>
      <c r="BT461" s="214"/>
      <c r="BU461" s="214"/>
      <c r="BV461" s="214"/>
      <c r="BW461" s="214"/>
      <c r="BX461" s="214"/>
      <c r="BY461" s="214"/>
      <c r="BZ461" s="214"/>
      <c r="CA461" s="214"/>
      <c r="CB461" s="214"/>
      <c r="CC461" s="214"/>
      <c r="CD461" s="214"/>
      <c r="CE461" s="214"/>
      <c r="CF461" s="214"/>
      <c r="CG461" s="214"/>
      <c r="CH461" s="214"/>
      <c r="CI461" s="214"/>
      <c r="CJ461" s="214"/>
      <c r="CK461" s="214"/>
      <c r="CL461" s="214"/>
      <c r="CM461" s="214"/>
      <c r="CN461" s="214"/>
      <c r="CO461" s="214"/>
      <c r="CP461" s="214"/>
      <c r="CQ461" s="214"/>
      <c r="CR461" s="214"/>
      <c r="CS461" s="214"/>
      <c r="CT461" s="214"/>
      <c r="CU461" s="214"/>
      <c r="CV461" s="214"/>
      <c r="CW461" s="214"/>
      <c r="CX461" s="214"/>
      <c r="CY461" s="214"/>
      <c r="CZ461" s="214"/>
      <c r="DA461" s="214"/>
      <c r="DB461" s="214"/>
      <c r="DC461" s="214"/>
      <c r="DD461" s="214"/>
      <c r="DE461" s="214"/>
      <c r="DF461" s="214"/>
      <c r="DG461" s="214"/>
      <c r="DH461" s="214"/>
      <c r="DI461" s="214"/>
      <c r="DJ461" s="214"/>
      <c r="DK461" s="214"/>
      <c r="DL461" s="214"/>
      <c r="DM461" s="214"/>
      <c r="DN461" s="214"/>
      <c r="DO461" s="214"/>
      <c r="DP461" s="214"/>
      <c r="DQ461" s="214"/>
      <c r="DR461" s="214"/>
      <c r="DS461" s="214"/>
      <c r="DT461" s="214"/>
      <c r="DU461" s="214"/>
      <c r="DV461" s="214"/>
      <c r="DW461" s="214"/>
      <c r="DX461" s="214"/>
      <c r="DY461" s="214"/>
      <c r="DZ461" s="214"/>
      <c r="EA461" s="214"/>
      <c r="EB461" s="214"/>
      <c r="EC461" s="214"/>
      <c r="ED461" s="214"/>
      <c r="EE461" s="214"/>
      <c r="EF461" s="214"/>
      <c r="EG461" s="214"/>
      <c r="EH461" s="214"/>
      <c r="EI461" s="214"/>
      <c r="EJ461" s="214"/>
      <c r="EK461" s="214"/>
      <c r="EL461" s="214"/>
      <c r="EM461" s="214"/>
      <c r="EN461" s="214"/>
      <c r="EO461" s="214"/>
      <c r="EP461" s="214"/>
      <c r="EQ461" s="214"/>
      <c r="ER461" s="214"/>
      <c r="ES461" s="214"/>
      <c r="ET461" s="214"/>
      <c r="EU461" s="214"/>
      <c r="EV461" s="214"/>
      <c r="EW461" s="214"/>
      <c r="EX461" s="214"/>
      <c r="EY461" s="214"/>
      <c r="EZ461" s="214"/>
      <c r="FA461" s="214"/>
      <c r="FB461" s="214"/>
      <c r="FC461" s="214"/>
      <c r="FD461" s="214"/>
      <c r="FE461" s="214"/>
      <c r="FF461" s="214"/>
      <c r="FG461" s="214"/>
      <c r="FH461" s="214"/>
      <c r="FI461" s="214"/>
      <c r="FJ461" s="214"/>
      <c r="FK461" s="214"/>
      <c r="FL461" s="214"/>
      <c r="FM461" s="214"/>
      <c r="FN461" s="214"/>
      <c r="FO461" s="214"/>
      <c r="FP461" s="214"/>
      <c r="FQ461" s="214"/>
      <c r="FR461" s="214"/>
      <c r="FS461" s="214"/>
      <c r="FT461" s="214"/>
      <c r="FU461" s="214"/>
      <c r="FV461" s="214"/>
      <c r="FW461" s="214"/>
      <c r="FX461" s="214"/>
    </row>
    <row r="462" spans="1:180" s="268" customFormat="1">
      <c r="A462" s="276"/>
      <c r="B462" s="276"/>
      <c r="C462" s="276"/>
      <c r="D462" s="276"/>
      <c r="E462" s="276"/>
      <c r="F462" s="276"/>
      <c r="G462" s="289"/>
      <c r="H462" s="288"/>
      <c r="I462" s="288"/>
      <c r="J462" s="276"/>
      <c r="K462" s="214"/>
      <c r="L462" s="214"/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14"/>
      <c r="Y462" s="214"/>
      <c r="Z462" s="214"/>
      <c r="AA462" s="214"/>
      <c r="AB462" s="214"/>
      <c r="AC462" s="214"/>
      <c r="AD462" s="214"/>
      <c r="AE462" s="214"/>
      <c r="AF462" s="214"/>
      <c r="AG462" s="214"/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  <c r="BI462" s="214"/>
      <c r="BJ462" s="214"/>
      <c r="BK462" s="214"/>
      <c r="BL462" s="214"/>
      <c r="BM462" s="214"/>
      <c r="BN462" s="214"/>
      <c r="BO462" s="214"/>
      <c r="BP462" s="214"/>
      <c r="BQ462" s="214"/>
      <c r="BR462" s="214"/>
      <c r="BS462" s="214"/>
      <c r="BT462" s="214"/>
      <c r="BU462" s="214"/>
      <c r="BV462" s="214"/>
      <c r="BW462" s="214"/>
      <c r="BX462" s="214"/>
      <c r="BY462" s="214"/>
      <c r="BZ462" s="214"/>
      <c r="CA462" s="214"/>
      <c r="CB462" s="214"/>
      <c r="CC462" s="214"/>
      <c r="CD462" s="214"/>
      <c r="CE462" s="214"/>
      <c r="CF462" s="214"/>
      <c r="CG462" s="214"/>
      <c r="CH462" s="214"/>
      <c r="CI462" s="214"/>
      <c r="CJ462" s="214"/>
      <c r="CK462" s="214"/>
      <c r="CL462" s="214"/>
      <c r="CM462" s="214"/>
      <c r="CN462" s="214"/>
      <c r="CO462" s="214"/>
      <c r="CP462" s="214"/>
      <c r="CQ462" s="214"/>
      <c r="CR462" s="214"/>
      <c r="CS462" s="214"/>
      <c r="CT462" s="214"/>
      <c r="CU462" s="214"/>
      <c r="CV462" s="214"/>
      <c r="CW462" s="214"/>
      <c r="CX462" s="214"/>
      <c r="CY462" s="214"/>
      <c r="CZ462" s="214"/>
      <c r="DA462" s="214"/>
      <c r="DB462" s="214"/>
      <c r="DC462" s="214"/>
      <c r="DD462" s="214"/>
      <c r="DE462" s="214"/>
      <c r="DF462" s="214"/>
      <c r="DG462" s="214"/>
      <c r="DH462" s="214"/>
      <c r="DI462" s="214"/>
      <c r="DJ462" s="214"/>
      <c r="DK462" s="214"/>
      <c r="DL462" s="214"/>
      <c r="DM462" s="214"/>
      <c r="DN462" s="214"/>
      <c r="DO462" s="214"/>
      <c r="DP462" s="214"/>
      <c r="DQ462" s="214"/>
      <c r="DR462" s="214"/>
      <c r="DS462" s="214"/>
      <c r="DT462" s="214"/>
      <c r="DU462" s="214"/>
      <c r="DV462" s="214"/>
      <c r="DW462" s="214"/>
      <c r="DX462" s="214"/>
      <c r="DY462" s="214"/>
      <c r="DZ462" s="214"/>
      <c r="EA462" s="214"/>
      <c r="EB462" s="214"/>
      <c r="EC462" s="214"/>
      <c r="ED462" s="214"/>
      <c r="EE462" s="214"/>
      <c r="EF462" s="214"/>
      <c r="EG462" s="214"/>
      <c r="EH462" s="214"/>
      <c r="EI462" s="214"/>
      <c r="EJ462" s="214"/>
      <c r="EK462" s="214"/>
      <c r="EL462" s="214"/>
      <c r="EM462" s="214"/>
      <c r="EN462" s="214"/>
      <c r="EO462" s="214"/>
      <c r="EP462" s="214"/>
      <c r="EQ462" s="214"/>
      <c r="ER462" s="214"/>
      <c r="ES462" s="214"/>
      <c r="ET462" s="214"/>
      <c r="EU462" s="214"/>
      <c r="EV462" s="214"/>
      <c r="EW462" s="214"/>
      <c r="EX462" s="214"/>
      <c r="EY462" s="214"/>
      <c r="EZ462" s="214"/>
      <c r="FA462" s="214"/>
      <c r="FB462" s="214"/>
      <c r="FC462" s="214"/>
      <c r="FD462" s="214"/>
      <c r="FE462" s="214"/>
      <c r="FF462" s="214"/>
      <c r="FG462" s="214"/>
      <c r="FH462" s="214"/>
      <c r="FI462" s="214"/>
      <c r="FJ462" s="214"/>
      <c r="FK462" s="214"/>
      <c r="FL462" s="214"/>
      <c r="FM462" s="214"/>
      <c r="FN462" s="214"/>
      <c r="FO462" s="214"/>
      <c r="FP462" s="214"/>
      <c r="FQ462" s="214"/>
      <c r="FR462" s="214"/>
      <c r="FS462" s="214"/>
      <c r="FT462" s="214"/>
      <c r="FU462" s="214"/>
      <c r="FV462" s="214"/>
      <c r="FW462" s="214"/>
      <c r="FX462" s="214"/>
    </row>
    <row r="463" spans="1:180" s="268" customFormat="1">
      <c r="A463" s="276"/>
      <c r="B463" s="276"/>
      <c r="C463" s="276"/>
      <c r="D463" s="276"/>
      <c r="E463" s="276"/>
      <c r="F463" s="276"/>
      <c r="G463" s="289"/>
      <c r="H463" s="288"/>
      <c r="I463" s="288"/>
      <c r="J463" s="276"/>
      <c r="K463" s="214"/>
      <c r="L463" s="214"/>
      <c r="M463" s="214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  <c r="AA463" s="214"/>
      <c r="AB463" s="214"/>
      <c r="AC463" s="214"/>
      <c r="AD463" s="214"/>
      <c r="AE463" s="214"/>
      <c r="AF463" s="214"/>
      <c r="AG463" s="214"/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  <c r="BI463" s="214"/>
      <c r="BJ463" s="214"/>
      <c r="BK463" s="214"/>
      <c r="BL463" s="214"/>
      <c r="BM463" s="214"/>
      <c r="BN463" s="214"/>
      <c r="BO463" s="214"/>
      <c r="BP463" s="214"/>
      <c r="BQ463" s="214"/>
      <c r="BR463" s="214"/>
      <c r="BS463" s="214"/>
      <c r="BT463" s="214"/>
      <c r="BU463" s="214"/>
      <c r="BV463" s="214"/>
      <c r="BW463" s="214"/>
      <c r="BX463" s="214"/>
      <c r="BY463" s="214"/>
      <c r="BZ463" s="214"/>
      <c r="CA463" s="214"/>
      <c r="CB463" s="214"/>
      <c r="CC463" s="214"/>
      <c r="CD463" s="214"/>
      <c r="CE463" s="214"/>
      <c r="CF463" s="214"/>
      <c r="CG463" s="214"/>
      <c r="CH463" s="214"/>
      <c r="CI463" s="214"/>
      <c r="CJ463" s="214"/>
      <c r="CK463" s="214"/>
      <c r="CL463" s="214"/>
      <c r="CM463" s="214"/>
      <c r="CN463" s="214"/>
      <c r="CO463" s="214"/>
      <c r="CP463" s="214"/>
      <c r="CQ463" s="214"/>
      <c r="CR463" s="214"/>
      <c r="CS463" s="214"/>
      <c r="CT463" s="214"/>
      <c r="CU463" s="214"/>
      <c r="CV463" s="214"/>
      <c r="CW463" s="214"/>
      <c r="CX463" s="214"/>
      <c r="CY463" s="214"/>
      <c r="CZ463" s="214"/>
      <c r="DA463" s="214"/>
      <c r="DB463" s="214"/>
      <c r="DC463" s="214"/>
      <c r="DD463" s="214"/>
      <c r="DE463" s="214"/>
      <c r="DF463" s="214"/>
      <c r="DG463" s="214"/>
      <c r="DH463" s="214"/>
      <c r="DI463" s="214"/>
      <c r="DJ463" s="214"/>
      <c r="DK463" s="214"/>
      <c r="DL463" s="214"/>
      <c r="DM463" s="214"/>
      <c r="DN463" s="214"/>
      <c r="DO463" s="214"/>
      <c r="DP463" s="214"/>
      <c r="DQ463" s="214"/>
      <c r="DR463" s="214"/>
      <c r="DS463" s="214"/>
      <c r="DT463" s="214"/>
      <c r="DU463" s="214"/>
      <c r="DV463" s="214"/>
      <c r="DW463" s="214"/>
      <c r="DX463" s="214"/>
      <c r="DY463" s="214"/>
      <c r="DZ463" s="214"/>
      <c r="EA463" s="214"/>
      <c r="EB463" s="214"/>
      <c r="EC463" s="214"/>
      <c r="ED463" s="214"/>
      <c r="EE463" s="214"/>
      <c r="EF463" s="214"/>
      <c r="EG463" s="214"/>
      <c r="EH463" s="214"/>
      <c r="EI463" s="214"/>
      <c r="EJ463" s="214"/>
      <c r="EK463" s="214"/>
      <c r="EL463" s="214"/>
      <c r="EM463" s="214"/>
      <c r="EN463" s="214"/>
      <c r="EO463" s="214"/>
      <c r="EP463" s="214"/>
      <c r="EQ463" s="214"/>
      <c r="ER463" s="214"/>
      <c r="ES463" s="214"/>
      <c r="ET463" s="214"/>
      <c r="EU463" s="214"/>
      <c r="EV463" s="214"/>
      <c r="EW463" s="214"/>
      <c r="EX463" s="214"/>
      <c r="EY463" s="214"/>
      <c r="EZ463" s="214"/>
      <c r="FA463" s="214"/>
      <c r="FB463" s="214"/>
      <c r="FC463" s="214"/>
      <c r="FD463" s="214"/>
      <c r="FE463" s="214"/>
      <c r="FF463" s="214"/>
      <c r="FG463" s="214"/>
      <c r="FH463" s="214"/>
      <c r="FI463" s="214"/>
      <c r="FJ463" s="214"/>
      <c r="FK463" s="214"/>
      <c r="FL463" s="214"/>
      <c r="FM463" s="214"/>
      <c r="FN463" s="214"/>
      <c r="FO463" s="214"/>
      <c r="FP463" s="214"/>
      <c r="FQ463" s="214"/>
      <c r="FR463" s="214"/>
      <c r="FS463" s="214"/>
      <c r="FT463" s="214"/>
      <c r="FU463" s="214"/>
      <c r="FV463" s="214"/>
      <c r="FW463" s="214"/>
      <c r="FX463" s="214"/>
    </row>
    <row r="464" spans="1:180" s="268" customFormat="1">
      <c r="A464" s="276"/>
      <c r="B464" s="276"/>
      <c r="C464" s="276"/>
      <c r="D464" s="276"/>
      <c r="E464" s="276"/>
      <c r="F464" s="276"/>
      <c r="G464" s="289"/>
      <c r="H464" s="288"/>
      <c r="I464" s="288"/>
      <c r="J464" s="276"/>
      <c r="K464" s="214"/>
      <c r="L464" s="214"/>
      <c r="M464" s="214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14"/>
      <c r="Y464" s="214"/>
      <c r="Z464" s="214"/>
      <c r="AA464" s="214"/>
      <c r="AB464" s="214"/>
      <c r="AC464" s="214"/>
      <c r="AD464" s="214"/>
      <c r="AE464" s="214"/>
      <c r="AF464" s="214"/>
      <c r="AG464" s="214"/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  <c r="BI464" s="214"/>
      <c r="BJ464" s="214"/>
      <c r="BK464" s="214"/>
      <c r="BL464" s="214"/>
      <c r="BM464" s="214"/>
      <c r="BN464" s="214"/>
      <c r="BO464" s="214"/>
      <c r="BP464" s="214"/>
      <c r="BQ464" s="214"/>
      <c r="BR464" s="214"/>
      <c r="BS464" s="214"/>
      <c r="BT464" s="214"/>
      <c r="BU464" s="214"/>
      <c r="BV464" s="214"/>
      <c r="BW464" s="214"/>
      <c r="BX464" s="214"/>
      <c r="BY464" s="214"/>
      <c r="BZ464" s="214"/>
      <c r="CA464" s="214"/>
      <c r="CB464" s="214"/>
      <c r="CC464" s="214"/>
      <c r="CD464" s="214"/>
      <c r="CE464" s="214"/>
      <c r="CF464" s="214"/>
      <c r="CG464" s="214"/>
      <c r="CH464" s="214"/>
      <c r="CI464" s="214"/>
      <c r="CJ464" s="214"/>
      <c r="CK464" s="214"/>
      <c r="CL464" s="214"/>
      <c r="CM464" s="214"/>
      <c r="CN464" s="214"/>
      <c r="CO464" s="214"/>
      <c r="CP464" s="214"/>
      <c r="CQ464" s="214"/>
      <c r="CR464" s="214"/>
      <c r="CS464" s="214"/>
      <c r="CT464" s="214"/>
      <c r="CU464" s="214"/>
      <c r="CV464" s="214"/>
      <c r="CW464" s="214"/>
      <c r="CX464" s="214"/>
      <c r="CY464" s="214"/>
      <c r="CZ464" s="214"/>
      <c r="DA464" s="214"/>
      <c r="DB464" s="214"/>
      <c r="DC464" s="214"/>
      <c r="DD464" s="214"/>
      <c r="DE464" s="214"/>
      <c r="DF464" s="214"/>
      <c r="DG464" s="214"/>
      <c r="DH464" s="214"/>
      <c r="DI464" s="214"/>
      <c r="DJ464" s="214"/>
      <c r="DK464" s="214"/>
      <c r="DL464" s="214"/>
      <c r="DM464" s="214"/>
      <c r="DN464" s="214"/>
      <c r="DO464" s="214"/>
      <c r="DP464" s="214"/>
      <c r="DQ464" s="214"/>
      <c r="DR464" s="214"/>
      <c r="DS464" s="214"/>
      <c r="DT464" s="214"/>
      <c r="DU464" s="214"/>
      <c r="DV464" s="214"/>
      <c r="DW464" s="214"/>
      <c r="DX464" s="214"/>
      <c r="DY464" s="214"/>
      <c r="DZ464" s="214"/>
      <c r="EA464" s="214"/>
      <c r="EB464" s="214"/>
      <c r="EC464" s="214"/>
      <c r="ED464" s="214"/>
      <c r="EE464" s="214"/>
      <c r="EF464" s="214"/>
      <c r="EG464" s="214"/>
      <c r="EH464" s="214"/>
      <c r="EI464" s="214"/>
      <c r="EJ464" s="214"/>
      <c r="EK464" s="214"/>
      <c r="EL464" s="214"/>
      <c r="EM464" s="214"/>
      <c r="EN464" s="214"/>
      <c r="EO464" s="214"/>
      <c r="EP464" s="214"/>
      <c r="EQ464" s="214"/>
      <c r="ER464" s="214"/>
      <c r="ES464" s="214"/>
      <c r="ET464" s="214"/>
      <c r="EU464" s="214"/>
      <c r="EV464" s="214"/>
      <c r="EW464" s="214"/>
      <c r="EX464" s="214"/>
      <c r="EY464" s="214"/>
      <c r="EZ464" s="214"/>
      <c r="FA464" s="214"/>
      <c r="FB464" s="214"/>
      <c r="FC464" s="214"/>
      <c r="FD464" s="214"/>
      <c r="FE464" s="214"/>
      <c r="FF464" s="214"/>
      <c r="FG464" s="214"/>
      <c r="FH464" s="214"/>
      <c r="FI464" s="214"/>
      <c r="FJ464" s="214"/>
      <c r="FK464" s="214"/>
      <c r="FL464" s="214"/>
      <c r="FM464" s="214"/>
      <c r="FN464" s="214"/>
      <c r="FO464" s="214"/>
      <c r="FP464" s="214"/>
      <c r="FQ464" s="214"/>
      <c r="FR464" s="214"/>
      <c r="FS464" s="214"/>
      <c r="FT464" s="214"/>
      <c r="FU464" s="214"/>
      <c r="FV464" s="214"/>
      <c r="FW464" s="214"/>
      <c r="FX464" s="214"/>
    </row>
    <row r="465" spans="1:180" s="268" customFormat="1">
      <c r="A465" s="276"/>
      <c r="B465" s="276"/>
      <c r="C465" s="276"/>
      <c r="D465" s="276"/>
      <c r="E465" s="276"/>
      <c r="F465" s="276"/>
      <c r="G465" s="289"/>
      <c r="H465" s="288"/>
      <c r="I465" s="288"/>
      <c r="J465" s="276"/>
      <c r="K465" s="214"/>
      <c r="L465" s="214"/>
      <c r="M465" s="214"/>
      <c r="N465" s="214"/>
      <c r="O465" s="214"/>
      <c r="P465" s="214"/>
      <c r="Q465" s="214"/>
      <c r="R465" s="214"/>
      <c r="S465" s="214"/>
      <c r="T465" s="214"/>
      <c r="U465" s="214"/>
      <c r="V465" s="214"/>
      <c r="W465" s="214"/>
      <c r="X465" s="214"/>
      <c r="Y465" s="214"/>
      <c r="Z465" s="214"/>
      <c r="AA465" s="214"/>
      <c r="AB465" s="214"/>
      <c r="AC465" s="214"/>
      <c r="AD465" s="214"/>
      <c r="AE465" s="214"/>
      <c r="AF465" s="214"/>
      <c r="AG465" s="214"/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  <c r="BQ465" s="214"/>
      <c r="BR465" s="214"/>
      <c r="BS465" s="214"/>
      <c r="BT465" s="214"/>
      <c r="BU465" s="214"/>
      <c r="BV465" s="214"/>
      <c r="BW465" s="214"/>
      <c r="BX465" s="214"/>
      <c r="BY465" s="214"/>
      <c r="BZ465" s="214"/>
      <c r="CA465" s="214"/>
      <c r="CB465" s="214"/>
      <c r="CC465" s="214"/>
      <c r="CD465" s="214"/>
      <c r="CE465" s="214"/>
      <c r="CF465" s="214"/>
      <c r="CG465" s="214"/>
      <c r="CH465" s="214"/>
      <c r="CI465" s="214"/>
      <c r="CJ465" s="214"/>
      <c r="CK465" s="214"/>
      <c r="CL465" s="214"/>
      <c r="CM465" s="214"/>
      <c r="CN465" s="214"/>
      <c r="CO465" s="214"/>
      <c r="CP465" s="214"/>
      <c r="CQ465" s="214"/>
      <c r="CR465" s="214"/>
      <c r="CS465" s="214"/>
      <c r="CT465" s="214"/>
      <c r="CU465" s="214"/>
      <c r="CV465" s="214"/>
      <c r="CW465" s="214"/>
      <c r="CX465" s="214"/>
      <c r="CY465" s="214"/>
      <c r="CZ465" s="214"/>
      <c r="DA465" s="214"/>
      <c r="DB465" s="214"/>
      <c r="DC465" s="214"/>
      <c r="DD465" s="214"/>
      <c r="DE465" s="214"/>
      <c r="DF465" s="214"/>
      <c r="DG465" s="214"/>
      <c r="DH465" s="214"/>
      <c r="DI465" s="214"/>
      <c r="DJ465" s="214"/>
      <c r="DK465" s="214"/>
      <c r="DL465" s="214"/>
      <c r="DM465" s="214"/>
      <c r="DN465" s="214"/>
      <c r="DO465" s="214"/>
      <c r="DP465" s="214"/>
      <c r="DQ465" s="214"/>
      <c r="DR465" s="214"/>
      <c r="DS465" s="214"/>
      <c r="DT465" s="214"/>
      <c r="DU465" s="214"/>
      <c r="DV465" s="214"/>
      <c r="DW465" s="214"/>
      <c r="DX465" s="214"/>
      <c r="DY465" s="214"/>
      <c r="DZ465" s="214"/>
      <c r="EA465" s="214"/>
      <c r="EB465" s="214"/>
      <c r="EC465" s="214"/>
      <c r="ED465" s="214"/>
      <c r="EE465" s="214"/>
      <c r="EF465" s="214"/>
      <c r="EG465" s="214"/>
      <c r="EH465" s="214"/>
      <c r="EI465" s="214"/>
      <c r="EJ465" s="214"/>
      <c r="EK465" s="214"/>
      <c r="EL465" s="214"/>
      <c r="EM465" s="214"/>
      <c r="EN465" s="214"/>
      <c r="EO465" s="214"/>
      <c r="EP465" s="214"/>
      <c r="EQ465" s="214"/>
      <c r="ER465" s="214"/>
      <c r="ES465" s="214"/>
      <c r="ET465" s="214"/>
      <c r="EU465" s="214"/>
      <c r="EV465" s="214"/>
      <c r="EW465" s="214"/>
      <c r="EX465" s="214"/>
      <c r="EY465" s="214"/>
      <c r="EZ465" s="214"/>
      <c r="FA465" s="214"/>
      <c r="FB465" s="214"/>
      <c r="FC465" s="214"/>
      <c r="FD465" s="214"/>
      <c r="FE465" s="214"/>
      <c r="FF465" s="214"/>
      <c r="FG465" s="214"/>
      <c r="FH465" s="214"/>
      <c r="FI465" s="214"/>
      <c r="FJ465" s="214"/>
      <c r="FK465" s="214"/>
      <c r="FL465" s="214"/>
      <c r="FM465" s="214"/>
      <c r="FN465" s="214"/>
      <c r="FO465" s="214"/>
      <c r="FP465" s="214"/>
      <c r="FQ465" s="214"/>
      <c r="FR465" s="214"/>
      <c r="FS465" s="214"/>
      <c r="FT465" s="214"/>
      <c r="FU465" s="214"/>
      <c r="FV465" s="214"/>
      <c r="FW465" s="214"/>
      <c r="FX465" s="214"/>
    </row>
    <row r="466" spans="1:180" s="268" customFormat="1">
      <c r="A466" s="276"/>
      <c r="B466" s="276"/>
      <c r="C466" s="276"/>
      <c r="D466" s="276"/>
      <c r="E466" s="276"/>
      <c r="F466" s="276"/>
      <c r="G466" s="289"/>
      <c r="H466" s="288"/>
      <c r="I466" s="288"/>
      <c r="J466" s="276"/>
      <c r="K466" s="214"/>
      <c r="L466" s="214"/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  <c r="AA466" s="214"/>
      <c r="AB466" s="214"/>
      <c r="AC466" s="214"/>
      <c r="AD466" s="214"/>
      <c r="AE466" s="214"/>
      <c r="AF466" s="214"/>
      <c r="AG466" s="214"/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  <c r="BI466" s="214"/>
      <c r="BJ466" s="214"/>
      <c r="BK466" s="214"/>
      <c r="BL466" s="214"/>
      <c r="BM466" s="214"/>
      <c r="BN466" s="214"/>
      <c r="BO466" s="214"/>
      <c r="BP466" s="214"/>
      <c r="BQ466" s="214"/>
      <c r="BR466" s="214"/>
      <c r="BS466" s="214"/>
      <c r="BT466" s="214"/>
      <c r="BU466" s="214"/>
      <c r="BV466" s="214"/>
      <c r="BW466" s="214"/>
      <c r="BX466" s="214"/>
      <c r="BY466" s="214"/>
      <c r="BZ466" s="214"/>
      <c r="CA466" s="214"/>
      <c r="CB466" s="214"/>
      <c r="CC466" s="214"/>
      <c r="CD466" s="214"/>
      <c r="CE466" s="214"/>
      <c r="CF466" s="214"/>
      <c r="CG466" s="214"/>
      <c r="CH466" s="214"/>
      <c r="CI466" s="214"/>
      <c r="CJ466" s="214"/>
      <c r="CK466" s="214"/>
      <c r="CL466" s="214"/>
      <c r="CM466" s="214"/>
      <c r="CN466" s="214"/>
      <c r="CO466" s="214"/>
      <c r="CP466" s="214"/>
      <c r="CQ466" s="214"/>
      <c r="CR466" s="214"/>
      <c r="CS466" s="214"/>
      <c r="CT466" s="214"/>
      <c r="CU466" s="214"/>
      <c r="CV466" s="214"/>
      <c r="CW466" s="214"/>
      <c r="CX466" s="214"/>
      <c r="CY466" s="214"/>
      <c r="CZ466" s="214"/>
      <c r="DA466" s="214"/>
      <c r="DB466" s="214"/>
      <c r="DC466" s="214"/>
      <c r="DD466" s="214"/>
      <c r="DE466" s="214"/>
      <c r="DF466" s="214"/>
      <c r="DG466" s="214"/>
      <c r="DH466" s="214"/>
      <c r="DI466" s="214"/>
      <c r="DJ466" s="214"/>
      <c r="DK466" s="214"/>
      <c r="DL466" s="214"/>
      <c r="DM466" s="214"/>
      <c r="DN466" s="214"/>
      <c r="DO466" s="214"/>
      <c r="DP466" s="214"/>
      <c r="DQ466" s="214"/>
      <c r="DR466" s="214"/>
      <c r="DS466" s="214"/>
      <c r="DT466" s="214"/>
      <c r="DU466" s="214"/>
      <c r="DV466" s="214"/>
      <c r="DW466" s="214"/>
      <c r="DX466" s="214"/>
      <c r="DY466" s="214"/>
      <c r="DZ466" s="214"/>
      <c r="EA466" s="214"/>
      <c r="EB466" s="214"/>
      <c r="EC466" s="214"/>
      <c r="ED466" s="214"/>
      <c r="EE466" s="214"/>
      <c r="EF466" s="214"/>
      <c r="EG466" s="214"/>
      <c r="EH466" s="214"/>
      <c r="EI466" s="214"/>
      <c r="EJ466" s="214"/>
      <c r="EK466" s="214"/>
      <c r="EL466" s="214"/>
      <c r="EM466" s="214"/>
      <c r="EN466" s="214"/>
      <c r="EO466" s="214"/>
      <c r="EP466" s="214"/>
      <c r="EQ466" s="214"/>
      <c r="ER466" s="214"/>
      <c r="ES466" s="214"/>
      <c r="ET466" s="214"/>
      <c r="EU466" s="214"/>
      <c r="EV466" s="214"/>
      <c r="EW466" s="214"/>
      <c r="EX466" s="214"/>
      <c r="EY466" s="214"/>
      <c r="EZ466" s="214"/>
      <c r="FA466" s="214"/>
      <c r="FB466" s="214"/>
      <c r="FC466" s="214"/>
      <c r="FD466" s="214"/>
      <c r="FE466" s="214"/>
      <c r="FF466" s="214"/>
      <c r="FG466" s="214"/>
      <c r="FH466" s="214"/>
      <c r="FI466" s="214"/>
      <c r="FJ466" s="214"/>
      <c r="FK466" s="214"/>
      <c r="FL466" s="214"/>
      <c r="FM466" s="214"/>
      <c r="FN466" s="214"/>
      <c r="FO466" s="214"/>
      <c r="FP466" s="214"/>
      <c r="FQ466" s="214"/>
      <c r="FR466" s="214"/>
      <c r="FS466" s="214"/>
      <c r="FT466" s="214"/>
      <c r="FU466" s="214"/>
      <c r="FV466" s="214"/>
      <c r="FW466" s="214"/>
      <c r="FX466" s="214"/>
    </row>
    <row r="467" spans="1:180" s="268" customFormat="1">
      <c r="A467" s="276"/>
      <c r="B467" s="276"/>
      <c r="C467" s="276"/>
      <c r="D467" s="276"/>
      <c r="E467" s="276"/>
      <c r="F467" s="276"/>
      <c r="G467" s="289"/>
      <c r="H467" s="288"/>
      <c r="I467" s="288"/>
      <c r="J467" s="276"/>
      <c r="K467" s="214"/>
      <c r="L467" s="214"/>
      <c r="M467" s="214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  <c r="AA467" s="214"/>
      <c r="AB467" s="214"/>
      <c r="AC467" s="214"/>
      <c r="AD467" s="214"/>
      <c r="AE467" s="214"/>
      <c r="AF467" s="214"/>
      <c r="AG467" s="214"/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  <c r="BI467" s="214"/>
      <c r="BJ467" s="214"/>
      <c r="BK467" s="214"/>
      <c r="BL467" s="214"/>
      <c r="BM467" s="214"/>
      <c r="BN467" s="214"/>
      <c r="BO467" s="214"/>
      <c r="BP467" s="214"/>
      <c r="BQ467" s="214"/>
      <c r="BR467" s="214"/>
      <c r="BS467" s="214"/>
      <c r="BT467" s="214"/>
      <c r="BU467" s="214"/>
      <c r="BV467" s="214"/>
      <c r="BW467" s="214"/>
      <c r="BX467" s="214"/>
      <c r="BY467" s="214"/>
      <c r="BZ467" s="214"/>
      <c r="CA467" s="214"/>
      <c r="CB467" s="214"/>
      <c r="CC467" s="214"/>
      <c r="CD467" s="214"/>
      <c r="CE467" s="214"/>
      <c r="CF467" s="214"/>
      <c r="CG467" s="214"/>
      <c r="CH467" s="214"/>
      <c r="CI467" s="214"/>
      <c r="CJ467" s="214"/>
      <c r="CK467" s="214"/>
      <c r="CL467" s="214"/>
      <c r="CM467" s="214"/>
      <c r="CN467" s="214"/>
      <c r="CO467" s="214"/>
      <c r="CP467" s="214"/>
      <c r="CQ467" s="214"/>
      <c r="CR467" s="214"/>
      <c r="CS467" s="214"/>
      <c r="CT467" s="214"/>
      <c r="CU467" s="214"/>
      <c r="CV467" s="214"/>
      <c r="CW467" s="214"/>
      <c r="CX467" s="214"/>
      <c r="CY467" s="214"/>
      <c r="CZ467" s="214"/>
      <c r="DA467" s="214"/>
      <c r="DB467" s="214"/>
      <c r="DC467" s="214"/>
      <c r="DD467" s="214"/>
      <c r="DE467" s="214"/>
      <c r="DF467" s="214"/>
      <c r="DG467" s="214"/>
      <c r="DH467" s="214"/>
      <c r="DI467" s="214"/>
      <c r="DJ467" s="214"/>
      <c r="DK467" s="214"/>
      <c r="DL467" s="214"/>
      <c r="DM467" s="214"/>
      <c r="DN467" s="214"/>
      <c r="DO467" s="214"/>
      <c r="DP467" s="214"/>
      <c r="DQ467" s="214"/>
      <c r="DR467" s="214"/>
      <c r="DS467" s="214"/>
      <c r="DT467" s="214"/>
      <c r="DU467" s="214"/>
      <c r="DV467" s="214"/>
      <c r="DW467" s="214"/>
      <c r="DX467" s="214"/>
      <c r="DY467" s="214"/>
      <c r="DZ467" s="214"/>
      <c r="EA467" s="214"/>
      <c r="EB467" s="214"/>
      <c r="EC467" s="214"/>
      <c r="ED467" s="214"/>
      <c r="EE467" s="214"/>
      <c r="EF467" s="214"/>
      <c r="EG467" s="214"/>
      <c r="EH467" s="214"/>
      <c r="EI467" s="214"/>
      <c r="EJ467" s="214"/>
      <c r="EK467" s="214"/>
      <c r="EL467" s="214"/>
      <c r="EM467" s="214"/>
      <c r="EN467" s="214"/>
      <c r="EO467" s="214"/>
      <c r="EP467" s="214"/>
      <c r="EQ467" s="214"/>
      <c r="ER467" s="214"/>
      <c r="ES467" s="214"/>
      <c r="ET467" s="214"/>
      <c r="EU467" s="214"/>
      <c r="EV467" s="214"/>
      <c r="EW467" s="214"/>
      <c r="EX467" s="214"/>
      <c r="EY467" s="214"/>
      <c r="EZ467" s="214"/>
      <c r="FA467" s="214"/>
      <c r="FB467" s="214"/>
      <c r="FC467" s="214"/>
      <c r="FD467" s="214"/>
      <c r="FE467" s="214"/>
      <c r="FF467" s="214"/>
      <c r="FG467" s="214"/>
      <c r="FH467" s="214"/>
      <c r="FI467" s="214"/>
      <c r="FJ467" s="214"/>
      <c r="FK467" s="214"/>
      <c r="FL467" s="214"/>
      <c r="FM467" s="214"/>
      <c r="FN467" s="214"/>
      <c r="FO467" s="214"/>
      <c r="FP467" s="214"/>
      <c r="FQ467" s="214"/>
      <c r="FR467" s="214"/>
      <c r="FS467" s="214"/>
      <c r="FT467" s="214"/>
      <c r="FU467" s="214"/>
      <c r="FV467" s="214"/>
      <c r="FW467" s="214"/>
      <c r="FX467" s="214"/>
    </row>
    <row r="468" spans="1:180" s="268" customFormat="1">
      <c r="A468" s="276"/>
      <c r="B468" s="276"/>
      <c r="C468" s="276"/>
      <c r="D468" s="276"/>
      <c r="E468" s="276"/>
      <c r="F468" s="276"/>
      <c r="G468" s="289"/>
      <c r="H468" s="288"/>
      <c r="I468" s="288"/>
      <c r="J468" s="276"/>
      <c r="K468" s="214"/>
      <c r="L468" s="214"/>
      <c r="M468" s="214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14"/>
      <c r="Y468" s="214"/>
      <c r="Z468" s="214"/>
      <c r="AA468" s="214"/>
      <c r="AB468" s="214"/>
      <c r="AC468" s="214"/>
      <c r="AD468" s="214"/>
      <c r="AE468" s="214"/>
      <c r="AF468" s="214"/>
      <c r="AG468" s="214"/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  <c r="BI468" s="214"/>
      <c r="BJ468" s="214"/>
      <c r="BK468" s="214"/>
      <c r="BL468" s="214"/>
      <c r="BM468" s="214"/>
      <c r="BN468" s="214"/>
      <c r="BO468" s="214"/>
      <c r="BP468" s="214"/>
      <c r="BQ468" s="214"/>
      <c r="BR468" s="214"/>
      <c r="BS468" s="214"/>
      <c r="BT468" s="214"/>
      <c r="BU468" s="214"/>
      <c r="BV468" s="214"/>
      <c r="BW468" s="214"/>
      <c r="BX468" s="214"/>
      <c r="BY468" s="214"/>
      <c r="BZ468" s="214"/>
      <c r="CA468" s="214"/>
      <c r="CB468" s="214"/>
      <c r="CC468" s="214"/>
      <c r="CD468" s="214"/>
      <c r="CE468" s="214"/>
      <c r="CF468" s="214"/>
      <c r="CG468" s="214"/>
      <c r="CH468" s="214"/>
      <c r="CI468" s="214"/>
      <c r="CJ468" s="214"/>
      <c r="CK468" s="214"/>
      <c r="CL468" s="214"/>
      <c r="CM468" s="214"/>
      <c r="CN468" s="214"/>
      <c r="CO468" s="214"/>
      <c r="CP468" s="214"/>
      <c r="CQ468" s="214"/>
      <c r="CR468" s="214"/>
      <c r="CS468" s="214"/>
      <c r="CT468" s="214"/>
      <c r="CU468" s="214"/>
      <c r="CV468" s="214"/>
      <c r="CW468" s="214"/>
      <c r="CX468" s="214"/>
      <c r="CY468" s="214"/>
      <c r="CZ468" s="214"/>
      <c r="DA468" s="214"/>
      <c r="DB468" s="214"/>
      <c r="DC468" s="214"/>
      <c r="DD468" s="214"/>
      <c r="DE468" s="214"/>
      <c r="DF468" s="214"/>
      <c r="DG468" s="214"/>
      <c r="DH468" s="214"/>
      <c r="DI468" s="214"/>
      <c r="DJ468" s="214"/>
      <c r="DK468" s="214"/>
      <c r="DL468" s="214"/>
      <c r="DM468" s="214"/>
      <c r="DN468" s="214"/>
      <c r="DO468" s="214"/>
      <c r="DP468" s="214"/>
      <c r="DQ468" s="214"/>
      <c r="DR468" s="214"/>
      <c r="DS468" s="214"/>
      <c r="DT468" s="214"/>
      <c r="DU468" s="214"/>
      <c r="DV468" s="214"/>
      <c r="DW468" s="214"/>
      <c r="DX468" s="214"/>
      <c r="DY468" s="214"/>
      <c r="DZ468" s="214"/>
      <c r="EA468" s="214"/>
      <c r="EB468" s="214"/>
      <c r="EC468" s="214"/>
      <c r="ED468" s="214"/>
      <c r="EE468" s="214"/>
      <c r="EF468" s="214"/>
      <c r="EG468" s="214"/>
      <c r="EH468" s="214"/>
      <c r="EI468" s="214"/>
      <c r="EJ468" s="214"/>
      <c r="EK468" s="214"/>
      <c r="EL468" s="214"/>
      <c r="EM468" s="214"/>
      <c r="EN468" s="214"/>
      <c r="EO468" s="214"/>
      <c r="EP468" s="214"/>
      <c r="EQ468" s="214"/>
      <c r="ER468" s="214"/>
      <c r="ES468" s="214"/>
      <c r="ET468" s="214"/>
      <c r="EU468" s="214"/>
      <c r="EV468" s="214"/>
      <c r="EW468" s="214"/>
      <c r="EX468" s="214"/>
      <c r="EY468" s="214"/>
      <c r="EZ468" s="214"/>
      <c r="FA468" s="214"/>
      <c r="FB468" s="214"/>
      <c r="FC468" s="214"/>
      <c r="FD468" s="214"/>
      <c r="FE468" s="214"/>
      <c r="FF468" s="214"/>
      <c r="FG468" s="214"/>
      <c r="FH468" s="214"/>
      <c r="FI468" s="214"/>
      <c r="FJ468" s="214"/>
      <c r="FK468" s="214"/>
      <c r="FL468" s="214"/>
      <c r="FM468" s="214"/>
      <c r="FN468" s="214"/>
      <c r="FO468" s="214"/>
      <c r="FP468" s="214"/>
      <c r="FQ468" s="214"/>
      <c r="FR468" s="214"/>
      <c r="FS468" s="214"/>
      <c r="FT468" s="214"/>
      <c r="FU468" s="214"/>
      <c r="FV468" s="214"/>
      <c r="FW468" s="214"/>
      <c r="FX468" s="214"/>
    </row>
    <row r="469" spans="1:180" s="268" customFormat="1">
      <c r="A469" s="276"/>
      <c r="B469" s="276"/>
      <c r="C469" s="276"/>
      <c r="D469" s="276"/>
      <c r="E469" s="276"/>
      <c r="F469" s="276"/>
      <c r="G469" s="289"/>
      <c r="H469" s="288"/>
      <c r="I469" s="288"/>
      <c r="J469" s="276"/>
      <c r="K469" s="214"/>
      <c r="L469" s="214"/>
      <c r="M469" s="214"/>
      <c r="N469" s="214"/>
      <c r="O469" s="214"/>
      <c r="P469" s="214"/>
      <c r="Q469" s="214"/>
      <c r="R469" s="214"/>
      <c r="S469" s="214"/>
      <c r="T469" s="214"/>
      <c r="U469" s="214"/>
      <c r="V469" s="214"/>
      <c r="W469" s="214"/>
      <c r="X469" s="214"/>
      <c r="Y469" s="214"/>
      <c r="Z469" s="214"/>
      <c r="AA469" s="214"/>
      <c r="AB469" s="214"/>
      <c r="AC469" s="214"/>
      <c r="AD469" s="214"/>
      <c r="AE469" s="214"/>
      <c r="AF469" s="214"/>
      <c r="AG469" s="214"/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  <c r="BI469" s="214"/>
      <c r="BJ469" s="214"/>
      <c r="BK469" s="214"/>
      <c r="BL469" s="214"/>
      <c r="BM469" s="214"/>
      <c r="BN469" s="214"/>
      <c r="BO469" s="214"/>
      <c r="BP469" s="214"/>
      <c r="BQ469" s="214"/>
      <c r="BR469" s="214"/>
      <c r="BS469" s="214"/>
      <c r="BT469" s="214"/>
      <c r="BU469" s="214"/>
      <c r="BV469" s="214"/>
      <c r="BW469" s="214"/>
      <c r="BX469" s="214"/>
      <c r="BY469" s="214"/>
      <c r="BZ469" s="214"/>
      <c r="CA469" s="214"/>
      <c r="CB469" s="214"/>
      <c r="CC469" s="214"/>
      <c r="CD469" s="214"/>
      <c r="CE469" s="214"/>
      <c r="CF469" s="214"/>
      <c r="CG469" s="214"/>
      <c r="CH469" s="214"/>
      <c r="CI469" s="214"/>
      <c r="CJ469" s="214"/>
      <c r="CK469" s="214"/>
      <c r="CL469" s="214"/>
      <c r="CM469" s="214"/>
      <c r="CN469" s="214"/>
      <c r="CO469" s="214"/>
      <c r="CP469" s="214"/>
      <c r="CQ469" s="214"/>
      <c r="CR469" s="214"/>
      <c r="CS469" s="214"/>
      <c r="CT469" s="214"/>
      <c r="CU469" s="214"/>
      <c r="CV469" s="214"/>
      <c r="CW469" s="214"/>
      <c r="CX469" s="214"/>
      <c r="CY469" s="214"/>
      <c r="CZ469" s="214"/>
      <c r="DA469" s="214"/>
      <c r="DB469" s="214"/>
      <c r="DC469" s="214"/>
      <c r="DD469" s="214"/>
      <c r="DE469" s="214"/>
      <c r="DF469" s="214"/>
      <c r="DG469" s="214"/>
      <c r="DH469" s="214"/>
      <c r="DI469" s="214"/>
      <c r="DJ469" s="214"/>
      <c r="DK469" s="214"/>
      <c r="DL469" s="214"/>
      <c r="DM469" s="214"/>
      <c r="DN469" s="214"/>
      <c r="DO469" s="214"/>
      <c r="DP469" s="214"/>
      <c r="DQ469" s="214"/>
      <c r="DR469" s="214"/>
      <c r="DS469" s="214"/>
      <c r="DT469" s="214"/>
      <c r="DU469" s="214"/>
      <c r="DV469" s="214"/>
      <c r="DW469" s="214"/>
      <c r="DX469" s="214"/>
      <c r="DY469" s="214"/>
      <c r="DZ469" s="214"/>
      <c r="EA469" s="214"/>
      <c r="EB469" s="214"/>
      <c r="EC469" s="214"/>
      <c r="ED469" s="214"/>
      <c r="EE469" s="214"/>
      <c r="EF469" s="214"/>
      <c r="EG469" s="214"/>
      <c r="EH469" s="214"/>
      <c r="EI469" s="214"/>
      <c r="EJ469" s="214"/>
      <c r="EK469" s="214"/>
      <c r="EL469" s="214"/>
      <c r="EM469" s="214"/>
      <c r="EN469" s="214"/>
      <c r="EO469" s="214"/>
      <c r="EP469" s="214"/>
      <c r="EQ469" s="214"/>
      <c r="ER469" s="214"/>
      <c r="ES469" s="214"/>
      <c r="ET469" s="214"/>
      <c r="EU469" s="214"/>
      <c r="EV469" s="214"/>
      <c r="EW469" s="214"/>
      <c r="EX469" s="214"/>
      <c r="EY469" s="214"/>
      <c r="EZ469" s="214"/>
      <c r="FA469" s="214"/>
      <c r="FB469" s="214"/>
      <c r="FC469" s="214"/>
      <c r="FD469" s="214"/>
      <c r="FE469" s="214"/>
      <c r="FF469" s="214"/>
      <c r="FG469" s="214"/>
      <c r="FH469" s="214"/>
      <c r="FI469" s="214"/>
      <c r="FJ469" s="214"/>
      <c r="FK469" s="214"/>
      <c r="FL469" s="214"/>
      <c r="FM469" s="214"/>
      <c r="FN469" s="214"/>
      <c r="FO469" s="214"/>
      <c r="FP469" s="214"/>
      <c r="FQ469" s="214"/>
      <c r="FR469" s="214"/>
      <c r="FS469" s="214"/>
      <c r="FT469" s="214"/>
      <c r="FU469" s="214"/>
      <c r="FV469" s="214"/>
      <c r="FW469" s="214"/>
      <c r="FX469" s="214"/>
    </row>
    <row r="470" spans="1:180" s="268" customFormat="1">
      <c r="A470" s="276"/>
      <c r="B470" s="276"/>
      <c r="C470" s="276"/>
      <c r="D470" s="276"/>
      <c r="E470" s="276"/>
      <c r="F470" s="276"/>
      <c r="G470" s="289"/>
      <c r="H470" s="288"/>
      <c r="I470" s="288"/>
      <c r="J470" s="276"/>
      <c r="K470" s="214"/>
      <c r="L470" s="214"/>
      <c r="M470" s="214"/>
      <c r="N470" s="214"/>
      <c r="O470" s="214"/>
      <c r="P470" s="214"/>
      <c r="Q470" s="214"/>
      <c r="R470" s="214"/>
      <c r="S470" s="214"/>
      <c r="T470" s="214"/>
      <c r="U470" s="214"/>
      <c r="V470" s="214"/>
      <c r="W470" s="214"/>
      <c r="X470" s="214"/>
      <c r="Y470" s="214"/>
      <c r="Z470" s="214"/>
      <c r="AA470" s="214"/>
      <c r="AB470" s="214"/>
      <c r="AC470" s="214"/>
      <c r="AD470" s="214"/>
      <c r="AE470" s="214"/>
      <c r="AF470" s="214"/>
      <c r="AG470" s="214"/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  <c r="BI470" s="214"/>
      <c r="BJ470" s="214"/>
      <c r="BK470" s="214"/>
      <c r="BL470" s="214"/>
      <c r="BM470" s="214"/>
      <c r="BN470" s="214"/>
      <c r="BO470" s="214"/>
      <c r="BP470" s="214"/>
      <c r="BQ470" s="214"/>
      <c r="BR470" s="214"/>
      <c r="BS470" s="214"/>
      <c r="BT470" s="214"/>
      <c r="BU470" s="214"/>
      <c r="BV470" s="214"/>
      <c r="BW470" s="214"/>
      <c r="BX470" s="214"/>
      <c r="BY470" s="214"/>
      <c r="BZ470" s="214"/>
      <c r="CA470" s="214"/>
      <c r="CB470" s="214"/>
      <c r="CC470" s="214"/>
      <c r="CD470" s="214"/>
      <c r="CE470" s="214"/>
      <c r="CF470" s="214"/>
      <c r="CG470" s="214"/>
      <c r="CH470" s="214"/>
      <c r="CI470" s="214"/>
      <c r="CJ470" s="214"/>
      <c r="CK470" s="214"/>
      <c r="CL470" s="214"/>
      <c r="CM470" s="214"/>
      <c r="CN470" s="214"/>
      <c r="CO470" s="214"/>
      <c r="CP470" s="214"/>
      <c r="CQ470" s="214"/>
      <c r="CR470" s="214"/>
      <c r="CS470" s="214"/>
      <c r="CT470" s="214"/>
      <c r="CU470" s="214"/>
      <c r="CV470" s="214"/>
      <c r="CW470" s="214"/>
      <c r="CX470" s="214"/>
      <c r="CY470" s="214"/>
      <c r="CZ470" s="214"/>
      <c r="DA470" s="214"/>
      <c r="DB470" s="214"/>
      <c r="DC470" s="214"/>
      <c r="DD470" s="214"/>
      <c r="DE470" s="214"/>
      <c r="DF470" s="214"/>
      <c r="DG470" s="214"/>
      <c r="DH470" s="214"/>
      <c r="DI470" s="214"/>
      <c r="DJ470" s="214"/>
      <c r="DK470" s="214"/>
      <c r="DL470" s="214"/>
      <c r="DM470" s="214"/>
      <c r="DN470" s="214"/>
      <c r="DO470" s="214"/>
      <c r="DP470" s="214"/>
      <c r="DQ470" s="214"/>
      <c r="DR470" s="214"/>
      <c r="DS470" s="214"/>
      <c r="DT470" s="214"/>
      <c r="DU470" s="214"/>
      <c r="DV470" s="214"/>
      <c r="DW470" s="214"/>
      <c r="DX470" s="214"/>
      <c r="DY470" s="214"/>
      <c r="DZ470" s="214"/>
      <c r="EA470" s="214"/>
      <c r="EB470" s="214"/>
      <c r="EC470" s="214"/>
      <c r="ED470" s="214"/>
      <c r="EE470" s="214"/>
      <c r="EF470" s="214"/>
      <c r="EG470" s="214"/>
      <c r="EH470" s="214"/>
      <c r="EI470" s="214"/>
      <c r="EJ470" s="214"/>
      <c r="EK470" s="214"/>
      <c r="EL470" s="214"/>
      <c r="EM470" s="214"/>
      <c r="EN470" s="214"/>
      <c r="EO470" s="214"/>
      <c r="EP470" s="214"/>
      <c r="EQ470" s="214"/>
      <c r="ER470" s="214"/>
      <c r="ES470" s="214"/>
      <c r="ET470" s="214"/>
      <c r="EU470" s="214"/>
      <c r="EV470" s="214"/>
      <c r="EW470" s="214"/>
      <c r="EX470" s="214"/>
      <c r="EY470" s="214"/>
      <c r="EZ470" s="214"/>
      <c r="FA470" s="214"/>
      <c r="FB470" s="214"/>
      <c r="FC470" s="214"/>
      <c r="FD470" s="214"/>
      <c r="FE470" s="214"/>
      <c r="FF470" s="214"/>
      <c r="FG470" s="214"/>
      <c r="FH470" s="214"/>
      <c r="FI470" s="214"/>
      <c r="FJ470" s="214"/>
      <c r="FK470" s="214"/>
      <c r="FL470" s="214"/>
      <c r="FM470" s="214"/>
      <c r="FN470" s="214"/>
      <c r="FO470" s="214"/>
      <c r="FP470" s="214"/>
      <c r="FQ470" s="214"/>
      <c r="FR470" s="214"/>
      <c r="FS470" s="214"/>
      <c r="FT470" s="214"/>
      <c r="FU470" s="214"/>
      <c r="FV470" s="214"/>
      <c r="FW470" s="214"/>
      <c r="FX470" s="214"/>
    </row>
    <row r="471" spans="1:180" s="268" customFormat="1">
      <c r="A471" s="276"/>
      <c r="B471" s="276"/>
      <c r="C471" s="276"/>
      <c r="D471" s="276"/>
      <c r="E471" s="276"/>
      <c r="F471" s="276"/>
      <c r="G471" s="289"/>
      <c r="H471" s="288"/>
      <c r="I471" s="288"/>
      <c r="J471" s="276"/>
      <c r="K471" s="214"/>
      <c r="L471" s="214"/>
      <c r="M471" s="214"/>
      <c r="N471" s="214"/>
      <c r="O471" s="214"/>
      <c r="P471" s="214"/>
      <c r="Q471" s="214"/>
      <c r="R471" s="214"/>
      <c r="S471" s="214"/>
      <c r="T471" s="214"/>
      <c r="U471" s="214"/>
      <c r="V471" s="214"/>
      <c r="W471" s="214"/>
      <c r="X471" s="214"/>
      <c r="Y471" s="214"/>
      <c r="Z471" s="214"/>
      <c r="AA471" s="214"/>
      <c r="AB471" s="214"/>
      <c r="AC471" s="214"/>
      <c r="AD471" s="214"/>
      <c r="AE471" s="214"/>
      <c r="AF471" s="214"/>
      <c r="AG471" s="214"/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  <c r="BI471" s="214"/>
      <c r="BJ471" s="214"/>
      <c r="BK471" s="214"/>
      <c r="BL471" s="214"/>
      <c r="BM471" s="214"/>
      <c r="BN471" s="214"/>
      <c r="BO471" s="214"/>
      <c r="BP471" s="214"/>
      <c r="BQ471" s="214"/>
      <c r="BR471" s="214"/>
      <c r="BS471" s="214"/>
      <c r="BT471" s="214"/>
      <c r="BU471" s="214"/>
      <c r="BV471" s="214"/>
      <c r="BW471" s="214"/>
      <c r="BX471" s="214"/>
      <c r="BY471" s="214"/>
      <c r="BZ471" s="214"/>
      <c r="CA471" s="214"/>
      <c r="CB471" s="214"/>
      <c r="CC471" s="214"/>
      <c r="CD471" s="214"/>
      <c r="CE471" s="214"/>
      <c r="CF471" s="214"/>
      <c r="CG471" s="214"/>
      <c r="CH471" s="214"/>
      <c r="CI471" s="214"/>
      <c r="CJ471" s="214"/>
      <c r="CK471" s="214"/>
      <c r="CL471" s="214"/>
      <c r="CM471" s="214"/>
      <c r="CN471" s="214"/>
      <c r="CO471" s="214"/>
      <c r="CP471" s="214"/>
      <c r="CQ471" s="214"/>
      <c r="CR471" s="214"/>
      <c r="CS471" s="214"/>
      <c r="CT471" s="214"/>
      <c r="CU471" s="214"/>
      <c r="CV471" s="214"/>
      <c r="CW471" s="214"/>
      <c r="CX471" s="214"/>
      <c r="CY471" s="214"/>
      <c r="CZ471" s="214"/>
      <c r="DA471" s="214"/>
      <c r="DB471" s="214"/>
      <c r="DC471" s="214"/>
      <c r="DD471" s="214"/>
      <c r="DE471" s="214"/>
      <c r="DF471" s="214"/>
      <c r="DG471" s="214"/>
      <c r="DH471" s="214"/>
      <c r="DI471" s="214"/>
      <c r="DJ471" s="214"/>
      <c r="DK471" s="214"/>
      <c r="DL471" s="214"/>
      <c r="DM471" s="214"/>
      <c r="DN471" s="214"/>
      <c r="DO471" s="214"/>
      <c r="DP471" s="214"/>
      <c r="DQ471" s="214"/>
      <c r="DR471" s="214"/>
      <c r="DS471" s="214"/>
      <c r="DT471" s="214"/>
      <c r="DU471" s="214"/>
      <c r="DV471" s="214"/>
      <c r="DW471" s="214"/>
      <c r="DX471" s="214"/>
      <c r="DY471" s="214"/>
      <c r="DZ471" s="214"/>
      <c r="EA471" s="214"/>
      <c r="EB471" s="214"/>
      <c r="EC471" s="214"/>
      <c r="ED471" s="214"/>
      <c r="EE471" s="214"/>
      <c r="EF471" s="214"/>
      <c r="EG471" s="214"/>
      <c r="EH471" s="214"/>
      <c r="EI471" s="214"/>
      <c r="EJ471" s="214"/>
      <c r="EK471" s="214"/>
      <c r="EL471" s="214"/>
      <c r="EM471" s="214"/>
      <c r="EN471" s="214"/>
      <c r="EO471" s="214"/>
      <c r="EP471" s="214"/>
      <c r="EQ471" s="214"/>
      <c r="ER471" s="214"/>
      <c r="ES471" s="214"/>
      <c r="ET471" s="214"/>
      <c r="EU471" s="214"/>
      <c r="EV471" s="214"/>
      <c r="EW471" s="214"/>
      <c r="EX471" s="214"/>
      <c r="EY471" s="214"/>
      <c r="EZ471" s="214"/>
      <c r="FA471" s="214"/>
      <c r="FB471" s="214"/>
      <c r="FC471" s="214"/>
      <c r="FD471" s="214"/>
      <c r="FE471" s="214"/>
      <c r="FF471" s="214"/>
      <c r="FG471" s="214"/>
      <c r="FH471" s="214"/>
      <c r="FI471" s="214"/>
      <c r="FJ471" s="214"/>
      <c r="FK471" s="214"/>
      <c r="FL471" s="214"/>
      <c r="FM471" s="214"/>
      <c r="FN471" s="214"/>
      <c r="FO471" s="214"/>
      <c r="FP471" s="214"/>
      <c r="FQ471" s="214"/>
      <c r="FR471" s="214"/>
      <c r="FS471" s="214"/>
      <c r="FT471" s="214"/>
      <c r="FU471" s="214"/>
      <c r="FV471" s="214"/>
      <c r="FW471" s="214"/>
      <c r="FX471" s="214"/>
    </row>
    <row r="472" spans="1:180" s="268" customFormat="1">
      <c r="A472" s="276"/>
      <c r="B472" s="276"/>
      <c r="C472" s="276"/>
      <c r="D472" s="276"/>
      <c r="E472" s="276"/>
      <c r="F472" s="276"/>
      <c r="G472" s="289"/>
      <c r="H472" s="288"/>
      <c r="I472" s="288"/>
      <c r="J472" s="276"/>
      <c r="K472" s="214"/>
      <c r="L472" s="214"/>
      <c r="M472" s="214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  <c r="AA472" s="214"/>
      <c r="AB472" s="214"/>
      <c r="AC472" s="214"/>
      <c r="AD472" s="214"/>
      <c r="AE472" s="214"/>
      <c r="AF472" s="214"/>
      <c r="AG472" s="214"/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  <c r="BI472" s="214"/>
      <c r="BJ472" s="214"/>
      <c r="BK472" s="214"/>
      <c r="BL472" s="214"/>
      <c r="BM472" s="214"/>
      <c r="BN472" s="214"/>
      <c r="BO472" s="214"/>
      <c r="BP472" s="214"/>
      <c r="BQ472" s="214"/>
      <c r="BR472" s="214"/>
      <c r="BS472" s="214"/>
      <c r="BT472" s="214"/>
      <c r="BU472" s="214"/>
      <c r="BV472" s="214"/>
      <c r="BW472" s="214"/>
      <c r="BX472" s="214"/>
      <c r="BY472" s="214"/>
      <c r="BZ472" s="214"/>
      <c r="CA472" s="214"/>
      <c r="CB472" s="214"/>
      <c r="CC472" s="214"/>
      <c r="CD472" s="214"/>
      <c r="CE472" s="214"/>
      <c r="CF472" s="214"/>
      <c r="CG472" s="214"/>
      <c r="CH472" s="214"/>
      <c r="CI472" s="214"/>
      <c r="CJ472" s="214"/>
      <c r="CK472" s="214"/>
      <c r="CL472" s="214"/>
      <c r="CM472" s="214"/>
      <c r="CN472" s="214"/>
      <c r="CO472" s="214"/>
      <c r="CP472" s="214"/>
      <c r="CQ472" s="214"/>
      <c r="CR472" s="214"/>
      <c r="CS472" s="214"/>
      <c r="CT472" s="214"/>
      <c r="CU472" s="214"/>
      <c r="CV472" s="214"/>
      <c r="CW472" s="214"/>
      <c r="CX472" s="214"/>
      <c r="CY472" s="214"/>
      <c r="CZ472" s="214"/>
      <c r="DA472" s="214"/>
      <c r="DB472" s="214"/>
      <c r="DC472" s="214"/>
      <c r="DD472" s="214"/>
      <c r="DE472" s="214"/>
      <c r="DF472" s="214"/>
      <c r="DG472" s="214"/>
      <c r="DH472" s="214"/>
      <c r="DI472" s="214"/>
      <c r="DJ472" s="214"/>
      <c r="DK472" s="214"/>
      <c r="DL472" s="214"/>
      <c r="DM472" s="214"/>
      <c r="DN472" s="214"/>
      <c r="DO472" s="214"/>
      <c r="DP472" s="214"/>
      <c r="DQ472" s="214"/>
      <c r="DR472" s="214"/>
      <c r="DS472" s="214"/>
      <c r="DT472" s="214"/>
      <c r="DU472" s="214"/>
      <c r="DV472" s="214"/>
      <c r="DW472" s="214"/>
      <c r="DX472" s="214"/>
      <c r="DY472" s="214"/>
      <c r="DZ472" s="214"/>
      <c r="EA472" s="214"/>
      <c r="EB472" s="214"/>
      <c r="EC472" s="214"/>
      <c r="ED472" s="214"/>
      <c r="EE472" s="214"/>
      <c r="EF472" s="214"/>
      <c r="EG472" s="214"/>
      <c r="EH472" s="214"/>
      <c r="EI472" s="214"/>
      <c r="EJ472" s="214"/>
      <c r="EK472" s="214"/>
      <c r="EL472" s="214"/>
      <c r="EM472" s="214"/>
      <c r="EN472" s="214"/>
      <c r="EO472" s="214"/>
      <c r="EP472" s="214"/>
      <c r="EQ472" s="214"/>
      <c r="ER472" s="214"/>
      <c r="ES472" s="214"/>
      <c r="ET472" s="214"/>
      <c r="EU472" s="214"/>
      <c r="EV472" s="214"/>
      <c r="EW472" s="214"/>
      <c r="EX472" s="214"/>
      <c r="EY472" s="214"/>
      <c r="EZ472" s="214"/>
      <c r="FA472" s="214"/>
      <c r="FB472" s="214"/>
      <c r="FC472" s="214"/>
      <c r="FD472" s="214"/>
      <c r="FE472" s="214"/>
      <c r="FF472" s="214"/>
      <c r="FG472" s="214"/>
      <c r="FH472" s="214"/>
      <c r="FI472" s="214"/>
      <c r="FJ472" s="214"/>
      <c r="FK472" s="214"/>
      <c r="FL472" s="214"/>
      <c r="FM472" s="214"/>
      <c r="FN472" s="214"/>
      <c r="FO472" s="214"/>
      <c r="FP472" s="214"/>
      <c r="FQ472" s="214"/>
      <c r="FR472" s="214"/>
      <c r="FS472" s="214"/>
      <c r="FT472" s="214"/>
      <c r="FU472" s="214"/>
      <c r="FV472" s="214"/>
      <c r="FW472" s="214"/>
      <c r="FX472" s="214"/>
    </row>
    <row r="473" spans="1:180" s="268" customFormat="1">
      <c r="A473" s="276"/>
      <c r="B473" s="276"/>
      <c r="C473" s="276"/>
      <c r="D473" s="276"/>
      <c r="E473" s="276"/>
      <c r="F473" s="276"/>
      <c r="G473" s="289"/>
      <c r="H473" s="288"/>
      <c r="I473" s="288"/>
      <c r="J473" s="276"/>
      <c r="K473" s="214"/>
      <c r="L473" s="214"/>
      <c r="M473" s="214"/>
      <c r="N473" s="214"/>
      <c r="O473" s="214"/>
      <c r="P473" s="214"/>
      <c r="Q473" s="214"/>
      <c r="R473" s="214"/>
      <c r="S473" s="214"/>
      <c r="T473" s="214"/>
      <c r="U473" s="214"/>
      <c r="V473" s="214"/>
      <c r="W473" s="214"/>
      <c r="X473" s="214"/>
      <c r="Y473" s="214"/>
      <c r="Z473" s="214"/>
      <c r="AA473" s="214"/>
      <c r="AB473" s="214"/>
      <c r="AC473" s="214"/>
      <c r="AD473" s="214"/>
      <c r="AE473" s="214"/>
      <c r="AF473" s="214"/>
      <c r="AG473" s="214"/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  <c r="BI473" s="214"/>
      <c r="BJ473" s="214"/>
      <c r="BK473" s="214"/>
      <c r="BL473" s="214"/>
      <c r="BM473" s="214"/>
      <c r="BN473" s="214"/>
      <c r="BO473" s="214"/>
      <c r="BP473" s="214"/>
      <c r="BQ473" s="214"/>
      <c r="BR473" s="214"/>
      <c r="BS473" s="214"/>
      <c r="BT473" s="214"/>
      <c r="BU473" s="214"/>
      <c r="BV473" s="214"/>
      <c r="BW473" s="214"/>
      <c r="BX473" s="214"/>
      <c r="BY473" s="214"/>
      <c r="BZ473" s="214"/>
      <c r="CA473" s="214"/>
      <c r="CB473" s="214"/>
      <c r="CC473" s="214"/>
      <c r="CD473" s="214"/>
      <c r="CE473" s="214"/>
      <c r="CF473" s="214"/>
      <c r="CG473" s="214"/>
      <c r="CH473" s="214"/>
      <c r="CI473" s="214"/>
      <c r="CJ473" s="214"/>
      <c r="CK473" s="214"/>
      <c r="CL473" s="214"/>
      <c r="CM473" s="214"/>
      <c r="CN473" s="214"/>
      <c r="CO473" s="214"/>
      <c r="CP473" s="214"/>
      <c r="CQ473" s="214"/>
      <c r="CR473" s="214"/>
      <c r="CS473" s="214"/>
      <c r="CT473" s="214"/>
      <c r="CU473" s="214"/>
      <c r="CV473" s="214"/>
      <c r="CW473" s="214"/>
      <c r="CX473" s="214"/>
      <c r="CY473" s="214"/>
      <c r="CZ473" s="214"/>
      <c r="DA473" s="214"/>
      <c r="DB473" s="214"/>
      <c r="DC473" s="214"/>
      <c r="DD473" s="214"/>
      <c r="DE473" s="214"/>
      <c r="DF473" s="214"/>
      <c r="DG473" s="214"/>
      <c r="DH473" s="214"/>
      <c r="DI473" s="214"/>
      <c r="DJ473" s="214"/>
      <c r="DK473" s="214"/>
      <c r="DL473" s="214"/>
      <c r="DM473" s="214"/>
      <c r="DN473" s="214"/>
      <c r="DO473" s="214"/>
      <c r="DP473" s="214"/>
      <c r="DQ473" s="214"/>
      <c r="DR473" s="214"/>
      <c r="DS473" s="214"/>
      <c r="DT473" s="214"/>
      <c r="DU473" s="214"/>
      <c r="DV473" s="214"/>
      <c r="DW473" s="214"/>
      <c r="DX473" s="214"/>
      <c r="DY473" s="214"/>
      <c r="DZ473" s="214"/>
      <c r="EA473" s="214"/>
      <c r="EB473" s="214"/>
      <c r="EC473" s="214"/>
      <c r="ED473" s="214"/>
      <c r="EE473" s="214"/>
      <c r="EF473" s="214"/>
      <c r="EG473" s="214"/>
      <c r="EH473" s="214"/>
      <c r="EI473" s="214"/>
      <c r="EJ473" s="214"/>
      <c r="EK473" s="214"/>
      <c r="EL473" s="214"/>
      <c r="EM473" s="214"/>
      <c r="EN473" s="214"/>
      <c r="EO473" s="214"/>
      <c r="EP473" s="214"/>
      <c r="EQ473" s="214"/>
      <c r="ER473" s="214"/>
      <c r="ES473" s="214"/>
      <c r="ET473" s="214"/>
      <c r="EU473" s="214"/>
      <c r="EV473" s="214"/>
      <c r="EW473" s="214"/>
      <c r="EX473" s="214"/>
      <c r="EY473" s="214"/>
      <c r="EZ473" s="214"/>
      <c r="FA473" s="214"/>
      <c r="FB473" s="214"/>
      <c r="FC473" s="214"/>
      <c r="FD473" s="214"/>
      <c r="FE473" s="214"/>
      <c r="FF473" s="214"/>
      <c r="FG473" s="214"/>
      <c r="FH473" s="214"/>
      <c r="FI473" s="214"/>
      <c r="FJ473" s="214"/>
      <c r="FK473" s="214"/>
      <c r="FL473" s="214"/>
      <c r="FM473" s="214"/>
      <c r="FN473" s="214"/>
      <c r="FO473" s="214"/>
      <c r="FP473" s="214"/>
      <c r="FQ473" s="214"/>
      <c r="FR473" s="214"/>
      <c r="FS473" s="214"/>
      <c r="FT473" s="214"/>
      <c r="FU473" s="214"/>
      <c r="FV473" s="214"/>
      <c r="FW473" s="214"/>
      <c r="FX473" s="214"/>
    </row>
    <row r="474" spans="1:180" s="268" customFormat="1">
      <c r="A474" s="276"/>
      <c r="B474" s="276"/>
      <c r="C474" s="276"/>
      <c r="D474" s="276"/>
      <c r="E474" s="276"/>
      <c r="F474" s="276"/>
      <c r="G474" s="289"/>
      <c r="H474" s="288"/>
      <c r="I474" s="288"/>
      <c r="J474" s="276"/>
      <c r="K474" s="214"/>
      <c r="L474" s="214"/>
      <c r="M474" s="214"/>
      <c r="N474" s="214"/>
      <c r="O474" s="214"/>
      <c r="P474" s="214"/>
      <c r="Q474" s="214"/>
      <c r="R474" s="214"/>
      <c r="S474" s="214"/>
      <c r="T474" s="214"/>
      <c r="U474" s="214"/>
      <c r="V474" s="214"/>
      <c r="W474" s="214"/>
      <c r="X474" s="214"/>
      <c r="Y474" s="214"/>
      <c r="Z474" s="214"/>
      <c r="AA474" s="214"/>
      <c r="AB474" s="214"/>
      <c r="AC474" s="214"/>
      <c r="AD474" s="214"/>
      <c r="AE474" s="214"/>
      <c r="AF474" s="214"/>
      <c r="AG474" s="214"/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  <c r="BI474" s="214"/>
      <c r="BJ474" s="214"/>
      <c r="BK474" s="214"/>
      <c r="BL474" s="214"/>
      <c r="BM474" s="214"/>
      <c r="BN474" s="214"/>
      <c r="BO474" s="214"/>
      <c r="BP474" s="214"/>
      <c r="BQ474" s="214"/>
      <c r="BR474" s="214"/>
      <c r="BS474" s="214"/>
      <c r="BT474" s="214"/>
      <c r="BU474" s="214"/>
      <c r="BV474" s="214"/>
      <c r="BW474" s="214"/>
      <c r="BX474" s="214"/>
      <c r="BY474" s="214"/>
      <c r="BZ474" s="214"/>
      <c r="CA474" s="214"/>
      <c r="CB474" s="214"/>
      <c r="CC474" s="214"/>
      <c r="CD474" s="214"/>
      <c r="CE474" s="214"/>
      <c r="CF474" s="214"/>
      <c r="CG474" s="214"/>
      <c r="CH474" s="214"/>
      <c r="CI474" s="214"/>
      <c r="CJ474" s="214"/>
      <c r="CK474" s="214"/>
      <c r="CL474" s="214"/>
      <c r="CM474" s="214"/>
      <c r="CN474" s="214"/>
      <c r="CO474" s="214"/>
      <c r="CP474" s="214"/>
      <c r="CQ474" s="214"/>
      <c r="CR474" s="214"/>
      <c r="CS474" s="214"/>
      <c r="CT474" s="214"/>
      <c r="CU474" s="214"/>
      <c r="CV474" s="214"/>
      <c r="CW474" s="214"/>
      <c r="CX474" s="214"/>
      <c r="CY474" s="214"/>
      <c r="CZ474" s="214"/>
      <c r="DA474" s="214"/>
      <c r="DB474" s="214"/>
      <c r="DC474" s="214"/>
      <c r="DD474" s="214"/>
      <c r="DE474" s="214"/>
      <c r="DF474" s="214"/>
      <c r="DG474" s="214"/>
      <c r="DH474" s="214"/>
      <c r="DI474" s="214"/>
      <c r="DJ474" s="214"/>
      <c r="DK474" s="214"/>
      <c r="DL474" s="214"/>
      <c r="DM474" s="214"/>
      <c r="DN474" s="214"/>
      <c r="DO474" s="214"/>
      <c r="DP474" s="214"/>
      <c r="DQ474" s="214"/>
      <c r="DR474" s="214"/>
      <c r="DS474" s="214"/>
      <c r="DT474" s="214"/>
      <c r="DU474" s="214"/>
      <c r="DV474" s="214"/>
      <c r="DW474" s="214"/>
      <c r="DX474" s="214"/>
      <c r="DY474" s="214"/>
      <c r="DZ474" s="214"/>
      <c r="EA474" s="214"/>
      <c r="EB474" s="214"/>
      <c r="EC474" s="214"/>
      <c r="ED474" s="214"/>
      <c r="EE474" s="214"/>
      <c r="EF474" s="214"/>
      <c r="EG474" s="214"/>
      <c r="EH474" s="214"/>
      <c r="EI474" s="214"/>
      <c r="EJ474" s="214"/>
      <c r="EK474" s="214"/>
      <c r="EL474" s="214"/>
      <c r="EM474" s="214"/>
      <c r="EN474" s="214"/>
      <c r="EO474" s="214"/>
      <c r="EP474" s="214"/>
      <c r="EQ474" s="214"/>
      <c r="ER474" s="214"/>
      <c r="ES474" s="214"/>
      <c r="ET474" s="214"/>
      <c r="EU474" s="214"/>
      <c r="EV474" s="214"/>
      <c r="EW474" s="214"/>
      <c r="EX474" s="214"/>
      <c r="EY474" s="214"/>
      <c r="EZ474" s="214"/>
      <c r="FA474" s="214"/>
      <c r="FB474" s="214"/>
      <c r="FC474" s="214"/>
      <c r="FD474" s="214"/>
      <c r="FE474" s="214"/>
      <c r="FF474" s="214"/>
      <c r="FG474" s="214"/>
      <c r="FH474" s="214"/>
      <c r="FI474" s="214"/>
      <c r="FJ474" s="214"/>
      <c r="FK474" s="214"/>
      <c r="FL474" s="214"/>
      <c r="FM474" s="214"/>
      <c r="FN474" s="214"/>
      <c r="FO474" s="214"/>
      <c r="FP474" s="214"/>
      <c r="FQ474" s="214"/>
      <c r="FR474" s="214"/>
      <c r="FS474" s="214"/>
      <c r="FT474" s="214"/>
      <c r="FU474" s="214"/>
      <c r="FV474" s="214"/>
      <c r="FW474" s="214"/>
      <c r="FX474" s="214"/>
    </row>
    <row r="475" spans="1:180" s="268" customFormat="1">
      <c r="A475" s="276"/>
      <c r="B475" s="276"/>
      <c r="C475" s="276"/>
      <c r="D475" s="276"/>
      <c r="E475" s="276"/>
      <c r="F475" s="276"/>
      <c r="G475" s="289"/>
      <c r="H475" s="288"/>
      <c r="I475" s="288"/>
      <c r="J475" s="276"/>
      <c r="K475" s="214"/>
      <c r="L475" s="214"/>
      <c r="M475" s="214"/>
      <c r="N475" s="214"/>
      <c r="O475" s="214"/>
      <c r="P475" s="214"/>
      <c r="Q475" s="214"/>
      <c r="R475" s="214"/>
      <c r="S475" s="214"/>
      <c r="T475" s="214"/>
      <c r="U475" s="214"/>
      <c r="V475" s="214"/>
      <c r="W475" s="214"/>
      <c r="X475" s="214"/>
      <c r="Y475" s="214"/>
      <c r="Z475" s="214"/>
      <c r="AA475" s="214"/>
      <c r="AB475" s="214"/>
      <c r="AC475" s="214"/>
      <c r="AD475" s="214"/>
      <c r="AE475" s="214"/>
      <c r="AF475" s="214"/>
      <c r="AG475" s="214"/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  <c r="BI475" s="214"/>
      <c r="BJ475" s="214"/>
      <c r="BK475" s="214"/>
      <c r="BL475" s="214"/>
      <c r="BM475" s="214"/>
      <c r="BN475" s="214"/>
      <c r="BO475" s="214"/>
      <c r="BP475" s="214"/>
      <c r="BQ475" s="214"/>
      <c r="BR475" s="214"/>
      <c r="BS475" s="214"/>
      <c r="BT475" s="214"/>
      <c r="BU475" s="214"/>
      <c r="BV475" s="214"/>
      <c r="BW475" s="214"/>
      <c r="BX475" s="214"/>
      <c r="BY475" s="214"/>
      <c r="BZ475" s="214"/>
      <c r="CA475" s="214"/>
      <c r="CB475" s="214"/>
      <c r="CC475" s="214"/>
      <c r="CD475" s="214"/>
      <c r="CE475" s="214"/>
      <c r="CF475" s="214"/>
      <c r="CG475" s="214"/>
      <c r="CH475" s="214"/>
      <c r="CI475" s="214"/>
      <c r="CJ475" s="214"/>
      <c r="CK475" s="214"/>
      <c r="CL475" s="214"/>
      <c r="CM475" s="214"/>
      <c r="CN475" s="214"/>
      <c r="CO475" s="214"/>
      <c r="CP475" s="214"/>
      <c r="CQ475" s="214"/>
      <c r="CR475" s="214"/>
      <c r="CS475" s="214"/>
      <c r="CT475" s="214"/>
      <c r="CU475" s="214"/>
      <c r="CV475" s="214"/>
      <c r="CW475" s="214"/>
      <c r="CX475" s="214"/>
      <c r="CY475" s="214"/>
      <c r="CZ475" s="214"/>
      <c r="DA475" s="214"/>
      <c r="DB475" s="214"/>
      <c r="DC475" s="214"/>
      <c r="DD475" s="214"/>
      <c r="DE475" s="214"/>
      <c r="DF475" s="214"/>
      <c r="DG475" s="214"/>
      <c r="DH475" s="214"/>
      <c r="DI475" s="214"/>
      <c r="DJ475" s="214"/>
      <c r="DK475" s="214"/>
      <c r="DL475" s="214"/>
      <c r="DM475" s="214"/>
      <c r="DN475" s="214"/>
      <c r="DO475" s="214"/>
      <c r="DP475" s="214"/>
      <c r="DQ475" s="214"/>
      <c r="DR475" s="214"/>
      <c r="DS475" s="214"/>
      <c r="DT475" s="214"/>
      <c r="DU475" s="214"/>
      <c r="DV475" s="214"/>
      <c r="DW475" s="214"/>
      <c r="DX475" s="214"/>
      <c r="DY475" s="214"/>
      <c r="DZ475" s="214"/>
      <c r="EA475" s="214"/>
      <c r="EB475" s="214"/>
      <c r="EC475" s="214"/>
      <c r="ED475" s="214"/>
      <c r="EE475" s="214"/>
      <c r="EF475" s="214"/>
      <c r="EG475" s="214"/>
      <c r="EH475" s="214"/>
      <c r="EI475" s="214"/>
      <c r="EJ475" s="214"/>
      <c r="EK475" s="214"/>
      <c r="EL475" s="214"/>
      <c r="EM475" s="214"/>
      <c r="EN475" s="214"/>
      <c r="EO475" s="214"/>
      <c r="EP475" s="214"/>
      <c r="EQ475" s="214"/>
      <c r="ER475" s="214"/>
      <c r="ES475" s="214"/>
      <c r="ET475" s="214"/>
      <c r="EU475" s="214"/>
      <c r="EV475" s="214"/>
      <c r="EW475" s="214"/>
      <c r="EX475" s="214"/>
      <c r="EY475" s="214"/>
      <c r="EZ475" s="214"/>
      <c r="FA475" s="214"/>
      <c r="FB475" s="214"/>
      <c r="FC475" s="214"/>
      <c r="FD475" s="214"/>
      <c r="FE475" s="214"/>
      <c r="FF475" s="214"/>
      <c r="FG475" s="214"/>
      <c r="FH475" s="214"/>
      <c r="FI475" s="214"/>
      <c r="FJ475" s="214"/>
      <c r="FK475" s="214"/>
      <c r="FL475" s="214"/>
      <c r="FM475" s="214"/>
      <c r="FN475" s="214"/>
      <c r="FO475" s="214"/>
      <c r="FP475" s="214"/>
      <c r="FQ475" s="214"/>
      <c r="FR475" s="214"/>
      <c r="FS475" s="214"/>
      <c r="FT475" s="214"/>
      <c r="FU475" s="214"/>
      <c r="FV475" s="214"/>
      <c r="FW475" s="214"/>
      <c r="FX475" s="214"/>
    </row>
    <row r="476" spans="1:180" s="268" customFormat="1">
      <c r="A476" s="276"/>
      <c r="B476" s="276"/>
      <c r="C476" s="276"/>
      <c r="D476" s="276"/>
      <c r="E476" s="276"/>
      <c r="F476" s="276"/>
      <c r="G476" s="289"/>
      <c r="H476" s="288"/>
      <c r="I476" s="288"/>
      <c r="J476" s="276"/>
      <c r="K476" s="214"/>
      <c r="L476" s="214"/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14"/>
      <c r="Y476" s="214"/>
      <c r="Z476" s="214"/>
      <c r="AA476" s="214"/>
      <c r="AB476" s="214"/>
      <c r="AC476" s="214"/>
      <c r="AD476" s="214"/>
      <c r="AE476" s="214"/>
      <c r="AF476" s="214"/>
      <c r="AG476" s="214"/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  <c r="BI476" s="214"/>
      <c r="BJ476" s="214"/>
      <c r="BK476" s="214"/>
      <c r="BL476" s="214"/>
      <c r="BM476" s="214"/>
      <c r="BN476" s="214"/>
      <c r="BO476" s="214"/>
      <c r="BP476" s="214"/>
      <c r="BQ476" s="214"/>
      <c r="BR476" s="214"/>
      <c r="BS476" s="214"/>
      <c r="BT476" s="214"/>
      <c r="BU476" s="214"/>
      <c r="BV476" s="214"/>
      <c r="BW476" s="214"/>
      <c r="BX476" s="214"/>
      <c r="BY476" s="214"/>
      <c r="BZ476" s="214"/>
      <c r="CA476" s="214"/>
      <c r="CB476" s="214"/>
      <c r="CC476" s="214"/>
      <c r="CD476" s="214"/>
      <c r="CE476" s="214"/>
      <c r="CF476" s="214"/>
      <c r="CG476" s="214"/>
      <c r="CH476" s="214"/>
      <c r="CI476" s="214"/>
      <c r="CJ476" s="214"/>
      <c r="CK476" s="214"/>
      <c r="CL476" s="214"/>
      <c r="CM476" s="214"/>
      <c r="CN476" s="214"/>
      <c r="CO476" s="214"/>
      <c r="CP476" s="214"/>
      <c r="CQ476" s="214"/>
      <c r="CR476" s="214"/>
      <c r="CS476" s="214"/>
      <c r="CT476" s="214"/>
      <c r="CU476" s="214"/>
      <c r="CV476" s="214"/>
      <c r="CW476" s="214"/>
      <c r="CX476" s="214"/>
      <c r="CY476" s="214"/>
      <c r="CZ476" s="214"/>
      <c r="DA476" s="214"/>
      <c r="DB476" s="214"/>
      <c r="DC476" s="214"/>
      <c r="DD476" s="214"/>
      <c r="DE476" s="214"/>
      <c r="DF476" s="214"/>
      <c r="DG476" s="214"/>
      <c r="DH476" s="214"/>
      <c r="DI476" s="214"/>
      <c r="DJ476" s="214"/>
      <c r="DK476" s="214"/>
      <c r="DL476" s="214"/>
      <c r="DM476" s="214"/>
      <c r="DN476" s="214"/>
      <c r="DO476" s="214"/>
      <c r="DP476" s="214"/>
      <c r="DQ476" s="214"/>
      <c r="DR476" s="214"/>
      <c r="DS476" s="214"/>
      <c r="DT476" s="214"/>
      <c r="DU476" s="214"/>
      <c r="DV476" s="214"/>
      <c r="DW476" s="214"/>
      <c r="DX476" s="214"/>
      <c r="DY476" s="214"/>
      <c r="DZ476" s="214"/>
      <c r="EA476" s="214"/>
      <c r="EB476" s="214"/>
      <c r="EC476" s="214"/>
      <c r="ED476" s="214"/>
      <c r="EE476" s="214"/>
      <c r="EF476" s="214"/>
      <c r="EG476" s="214"/>
      <c r="EH476" s="214"/>
      <c r="EI476" s="214"/>
      <c r="EJ476" s="214"/>
      <c r="EK476" s="214"/>
      <c r="EL476" s="214"/>
      <c r="EM476" s="214"/>
      <c r="EN476" s="214"/>
      <c r="EO476" s="214"/>
      <c r="EP476" s="214"/>
      <c r="EQ476" s="214"/>
      <c r="ER476" s="214"/>
      <c r="ES476" s="214"/>
      <c r="ET476" s="214"/>
      <c r="EU476" s="214"/>
      <c r="EV476" s="214"/>
      <c r="EW476" s="214"/>
      <c r="EX476" s="214"/>
      <c r="EY476" s="214"/>
      <c r="EZ476" s="214"/>
      <c r="FA476" s="214"/>
      <c r="FB476" s="214"/>
      <c r="FC476" s="214"/>
      <c r="FD476" s="214"/>
      <c r="FE476" s="214"/>
      <c r="FF476" s="214"/>
      <c r="FG476" s="214"/>
      <c r="FH476" s="214"/>
      <c r="FI476" s="214"/>
      <c r="FJ476" s="214"/>
      <c r="FK476" s="214"/>
      <c r="FL476" s="214"/>
      <c r="FM476" s="214"/>
      <c r="FN476" s="214"/>
      <c r="FO476" s="214"/>
      <c r="FP476" s="214"/>
      <c r="FQ476" s="214"/>
      <c r="FR476" s="214"/>
      <c r="FS476" s="214"/>
      <c r="FT476" s="214"/>
      <c r="FU476" s="214"/>
      <c r="FV476" s="214"/>
      <c r="FW476" s="214"/>
      <c r="FX476" s="214"/>
    </row>
    <row r="477" spans="1:180" s="268" customFormat="1">
      <c r="A477" s="276"/>
      <c r="B477" s="276"/>
      <c r="C477" s="276"/>
      <c r="D477" s="276"/>
      <c r="E477" s="276"/>
      <c r="F477" s="276"/>
      <c r="G477" s="289"/>
      <c r="H477" s="288"/>
      <c r="I477" s="288"/>
      <c r="J477" s="276"/>
      <c r="K477" s="214"/>
      <c r="L477" s="214"/>
      <c r="M477" s="214"/>
      <c r="N477" s="214"/>
      <c r="O477" s="214"/>
      <c r="P477" s="214"/>
      <c r="Q477" s="214"/>
      <c r="R477" s="214"/>
      <c r="S477" s="214"/>
      <c r="T477" s="214"/>
      <c r="U477" s="214"/>
      <c r="V477" s="214"/>
      <c r="W477" s="214"/>
      <c r="X477" s="214"/>
      <c r="Y477" s="214"/>
      <c r="Z477" s="214"/>
      <c r="AA477" s="214"/>
      <c r="AB477" s="214"/>
      <c r="AC477" s="214"/>
      <c r="AD477" s="214"/>
      <c r="AE477" s="214"/>
      <c r="AF477" s="214"/>
      <c r="AG477" s="214"/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  <c r="BI477" s="214"/>
      <c r="BJ477" s="214"/>
      <c r="BK477" s="214"/>
      <c r="BL477" s="214"/>
      <c r="BM477" s="214"/>
      <c r="BN477" s="214"/>
      <c r="BO477" s="214"/>
      <c r="BP477" s="214"/>
      <c r="BQ477" s="214"/>
      <c r="BR477" s="214"/>
      <c r="BS477" s="214"/>
      <c r="BT477" s="214"/>
      <c r="BU477" s="214"/>
      <c r="BV477" s="214"/>
      <c r="BW477" s="214"/>
      <c r="BX477" s="214"/>
      <c r="BY477" s="214"/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  <c r="CM477" s="214"/>
      <c r="CN477" s="214"/>
      <c r="CO477" s="214"/>
      <c r="CP477" s="214"/>
      <c r="CQ477" s="214"/>
      <c r="CR477" s="214"/>
      <c r="CS477" s="214"/>
      <c r="CT477" s="214"/>
      <c r="CU477" s="214"/>
      <c r="CV477" s="214"/>
      <c r="CW477" s="214"/>
      <c r="CX477" s="214"/>
      <c r="CY477" s="214"/>
      <c r="CZ477" s="214"/>
      <c r="DA477" s="214"/>
      <c r="DB477" s="214"/>
      <c r="DC477" s="214"/>
      <c r="DD477" s="214"/>
      <c r="DE477" s="214"/>
      <c r="DF477" s="214"/>
      <c r="DG477" s="214"/>
      <c r="DH477" s="214"/>
      <c r="DI477" s="214"/>
      <c r="DJ477" s="214"/>
      <c r="DK477" s="214"/>
      <c r="DL477" s="214"/>
      <c r="DM477" s="214"/>
      <c r="DN477" s="214"/>
      <c r="DO477" s="214"/>
      <c r="DP477" s="214"/>
      <c r="DQ477" s="214"/>
      <c r="DR477" s="214"/>
      <c r="DS477" s="214"/>
      <c r="DT477" s="214"/>
      <c r="DU477" s="214"/>
      <c r="DV477" s="214"/>
      <c r="DW477" s="214"/>
      <c r="DX477" s="214"/>
      <c r="DY477" s="214"/>
      <c r="DZ477" s="214"/>
      <c r="EA477" s="214"/>
      <c r="EB477" s="214"/>
      <c r="EC477" s="214"/>
      <c r="ED477" s="214"/>
      <c r="EE477" s="214"/>
      <c r="EF477" s="214"/>
      <c r="EG477" s="214"/>
      <c r="EH477" s="214"/>
      <c r="EI477" s="214"/>
      <c r="EJ477" s="214"/>
      <c r="EK477" s="214"/>
      <c r="EL477" s="214"/>
      <c r="EM477" s="214"/>
      <c r="EN477" s="214"/>
      <c r="EO477" s="214"/>
      <c r="EP477" s="214"/>
      <c r="EQ477" s="214"/>
      <c r="ER477" s="214"/>
      <c r="ES477" s="214"/>
      <c r="ET477" s="214"/>
      <c r="EU477" s="214"/>
      <c r="EV477" s="214"/>
      <c r="EW477" s="214"/>
      <c r="EX477" s="214"/>
      <c r="EY477" s="214"/>
      <c r="EZ477" s="214"/>
      <c r="FA477" s="214"/>
      <c r="FB477" s="214"/>
      <c r="FC477" s="214"/>
      <c r="FD477" s="214"/>
      <c r="FE477" s="214"/>
      <c r="FF477" s="214"/>
      <c r="FG477" s="214"/>
      <c r="FH477" s="214"/>
      <c r="FI477" s="214"/>
      <c r="FJ477" s="214"/>
      <c r="FK477" s="214"/>
      <c r="FL477" s="214"/>
      <c r="FM477" s="214"/>
      <c r="FN477" s="214"/>
      <c r="FO477" s="214"/>
      <c r="FP477" s="214"/>
      <c r="FQ477" s="214"/>
      <c r="FR477" s="214"/>
      <c r="FS477" s="214"/>
      <c r="FT477" s="214"/>
      <c r="FU477" s="214"/>
      <c r="FV477" s="214"/>
      <c r="FW477" s="214"/>
      <c r="FX477" s="214"/>
    </row>
    <row r="478" spans="1:180" s="268" customFormat="1">
      <c r="A478" s="276"/>
      <c r="B478" s="276"/>
      <c r="C478" s="276"/>
      <c r="D478" s="276"/>
      <c r="E478" s="276"/>
      <c r="F478" s="276"/>
      <c r="G478" s="289"/>
      <c r="H478" s="288"/>
      <c r="I478" s="288"/>
      <c r="J478" s="276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14"/>
      <c r="Y478" s="214"/>
      <c r="Z478" s="214"/>
      <c r="AA478" s="214"/>
      <c r="AB478" s="214"/>
      <c r="AC478" s="214"/>
      <c r="AD478" s="214"/>
      <c r="AE478" s="214"/>
      <c r="AF478" s="214"/>
      <c r="AG478" s="214"/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  <c r="BI478" s="214"/>
      <c r="BJ478" s="214"/>
      <c r="BK478" s="214"/>
      <c r="BL478" s="214"/>
      <c r="BM478" s="214"/>
      <c r="BN478" s="214"/>
      <c r="BO478" s="214"/>
      <c r="BP478" s="214"/>
      <c r="BQ478" s="214"/>
      <c r="BR478" s="214"/>
      <c r="BS478" s="214"/>
      <c r="BT478" s="214"/>
      <c r="BU478" s="214"/>
      <c r="BV478" s="214"/>
      <c r="BW478" s="214"/>
      <c r="BX478" s="214"/>
      <c r="BY478" s="214"/>
      <c r="BZ478" s="214"/>
      <c r="CA478" s="214"/>
      <c r="CB478" s="214"/>
      <c r="CC478" s="214"/>
      <c r="CD478" s="214"/>
      <c r="CE478" s="214"/>
      <c r="CF478" s="214"/>
      <c r="CG478" s="214"/>
      <c r="CH478" s="214"/>
      <c r="CI478" s="214"/>
      <c r="CJ478" s="214"/>
      <c r="CK478" s="214"/>
      <c r="CL478" s="214"/>
      <c r="CM478" s="214"/>
      <c r="CN478" s="214"/>
      <c r="CO478" s="214"/>
      <c r="CP478" s="214"/>
      <c r="CQ478" s="214"/>
      <c r="CR478" s="214"/>
      <c r="CS478" s="214"/>
      <c r="CT478" s="214"/>
      <c r="CU478" s="214"/>
      <c r="CV478" s="214"/>
      <c r="CW478" s="214"/>
      <c r="CX478" s="214"/>
      <c r="CY478" s="214"/>
      <c r="CZ478" s="214"/>
      <c r="DA478" s="214"/>
      <c r="DB478" s="214"/>
      <c r="DC478" s="214"/>
      <c r="DD478" s="214"/>
      <c r="DE478" s="214"/>
      <c r="DF478" s="214"/>
      <c r="DG478" s="214"/>
      <c r="DH478" s="214"/>
      <c r="DI478" s="214"/>
      <c r="DJ478" s="214"/>
      <c r="DK478" s="214"/>
      <c r="DL478" s="214"/>
      <c r="DM478" s="214"/>
      <c r="DN478" s="214"/>
      <c r="DO478" s="214"/>
      <c r="DP478" s="214"/>
      <c r="DQ478" s="214"/>
      <c r="DR478" s="214"/>
      <c r="DS478" s="214"/>
      <c r="DT478" s="214"/>
      <c r="DU478" s="214"/>
      <c r="DV478" s="214"/>
      <c r="DW478" s="214"/>
      <c r="DX478" s="214"/>
      <c r="DY478" s="214"/>
      <c r="DZ478" s="214"/>
      <c r="EA478" s="214"/>
      <c r="EB478" s="214"/>
      <c r="EC478" s="214"/>
      <c r="ED478" s="214"/>
      <c r="EE478" s="214"/>
      <c r="EF478" s="214"/>
      <c r="EG478" s="214"/>
      <c r="EH478" s="214"/>
      <c r="EI478" s="214"/>
      <c r="EJ478" s="214"/>
      <c r="EK478" s="214"/>
      <c r="EL478" s="214"/>
      <c r="EM478" s="214"/>
      <c r="EN478" s="214"/>
      <c r="EO478" s="214"/>
      <c r="EP478" s="214"/>
      <c r="EQ478" s="214"/>
      <c r="ER478" s="214"/>
      <c r="ES478" s="214"/>
      <c r="ET478" s="214"/>
      <c r="EU478" s="214"/>
      <c r="EV478" s="214"/>
      <c r="EW478" s="214"/>
      <c r="EX478" s="214"/>
      <c r="EY478" s="214"/>
      <c r="EZ478" s="214"/>
      <c r="FA478" s="214"/>
      <c r="FB478" s="214"/>
      <c r="FC478" s="214"/>
      <c r="FD478" s="214"/>
      <c r="FE478" s="214"/>
      <c r="FF478" s="214"/>
      <c r="FG478" s="214"/>
      <c r="FH478" s="214"/>
      <c r="FI478" s="214"/>
      <c r="FJ478" s="214"/>
      <c r="FK478" s="214"/>
      <c r="FL478" s="214"/>
      <c r="FM478" s="214"/>
      <c r="FN478" s="214"/>
      <c r="FO478" s="214"/>
      <c r="FP478" s="214"/>
      <c r="FQ478" s="214"/>
      <c r="FR478" s="214"/>
      <c r="FS478" s="214"/>
      <c r="FT478" s="214"/>
      <c r="FU478" s="214"/>
      <c r="FV478" s="214"/>
      <c r="FW478" s="214"/>
      <c r="FX478" s="214"/>
    </row>
    <row r="479" spans="1:180" s="268" customFormat="1">
      <c r="A479" s="276"/>
      <c r="B479" s="276"/>
      <c r="C479" s="276"/>
      <c r="D479" s="276"/>
      <c r="E479" s="276"/>
      <c r="F479" s="276"/>
      <c r="G479" s="289"/>
      <c r="H479" s="288"/>
      <c r="I479" s="288"/>
      <c r="J479" s="276"/>
      <c r="K479" s="214"/>
      <c r="L479" s="214"/>
      <c r="M479" s="214"/>
      <c r="N479" s="214"/>
      <c r="O479" s="214"/>
      <c r="P479" s="214"/>
      <c r="Q479" s="214"/>
      <c r="R479" s="214"/>
      <c r="S479" s="214"/>
      <c r="T479" s="214"/>
      <c r="U479" s="214"/>
      <c r="V479" s="214"/>
      <c r="W479" s="214"/>
      <c r="X479" s="214"/>
      <c r="Y479" s="214"/>
      <c r="Z479" s="214"/>
      <c r="AA479" s="214"/>
      <c r="AB479" s="214"/>
      <c r="AC479" s="214"/>
      <c r="AD479" s="214"/>
      <c r="AE479" s="214"/>
      <c r="AF479" s="214"/>
      <c r="AG479" s="214"/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  <c r="BI479" s="214"/>
      <c r="BJ479" s="214"/>
      <c r="BK479" s="214"/>
      <c r="BL479" s="214"/>
      <c r="BM479" s="214"/>
      <c r="BN479" s="214"/>
      <c r="BO479" s="214"/>
      <c r="BP479" s="214"/>
      <c r="BQ479" s="214"/>
      <c r="BR479" s="214"/>
      <c r="BS479" s="214"/>
      <c r="BT479" s="214"/>
      <c r="BU479" s="214"/>
      <c r="BV479" s="214"/>
      <c r="BW479" s="214"/>
      <c r="BX479" s="214"/>
      <c r="BY479" s="214"/>
      <c r="BZ479" s="214"/>
      <c r="CA479" s="214"/>
      <c r="CB479" s="214"/>
      <c r="CC479" s="214"/>
      <c r="CD479" s="214"/>
      <c r="CE479" s="214"/>
      <c r="CF479" s="214"/>
      <c r="CG479" s="214"/>
      <c r="CH479" s="214"/>
      <c r="CI479" s="214"/>
      <c r="CJ479" s="214"/>
      <c r="CK479" s="214"/>
      <c r="CL479" s="214"/>
      <c r="CM479" s="214"/>
      <c r="CN479" s="214"/>
      <c r="CO479" s="214"/>
      <c r="CP479" s="214"/>
      <c r="CQ479" s="214"/>
      <c r="CR479" s="214"/>
      <c r="CS479" s="214"/>
      <c r="CT479" s="214"/>
      <c r="CU479" s="214"/>
      <c r="CV479" s="214"/>
      <c r="CW479" s="214"/>
      <c r="CX479" s="214"/>
      <c r="CY479" s="214"/>
      <c r="CZ479" s="214"/>
      <c r="DA479" s="214"/>
      <c r="DB479" s="214"/>
      <c r="DC479" s="214"/>
      <c r="DD479" s="214"/>
      <c r="DE479" s="214"/>
      <c r="DF479" s="214"/>
      <c r="DG479" s="214"/>
      <c r="DH479" s="214"/>
      <c r="DI479" s="214"/>
      <c r="DJ479" s="214"/>
      <c r="DK479" s="214"/>
      <c r="DL479" s="214"/>
      <c r="DM479" s="214"/>
      <c r="DN479" s="214"/>
      <c r="DO479" s="214"/>
      <c r="DP479" s="214"/>
      <c r="DQ479" s="214"/>
      <c r="DR479" s="214"/>
      <c r="DS479" s="214"/>
      <c r="DT479" s="214"/>
      <c r="DU479" s="214"/>
      <c r="DV479" s="214"/>
      <c r="DW479" s="214"/>
      <c r="DX479" s="214"/>
      <c r="DY479" s="214"/>
      <c r="DZ479" s="214"/>
      <c r="EA479" s="214"/>
      <c r="EB479" s="214"/>
      <c r="EC479" s="214"/>
      <c r="ED479" s="214"/>
      <c r="EE479" s="214"/>
      <c r="EF479" s="214"/>
      <c r="EG479" s="214"/>
      <c r="EH479" s="214"/>
      <c r="EI479" s="214"/>
      <c r="EJ479" s="214"/>
      <c r="EK479" s="214"/>
      <c r="EL479" s="214"/>
      <c r="EM479" s="214"/>
      <c r="EN479" s="214"/>
      <c r="EO479" s="214"/>
      <c r="EP479" s="214"/>
      <c r="EQ479" s="214"/>
      <c r="ER479" s="214"/>
      <c r="ES479" s="214"/>
      <c r="ET479" s="214"/>
      <c r="EU479" s="214"/>
      <c r="EV479" s="214"/>
      <c r="EW479" s="214"/>
      <c r="EX479" s="214"/>
      <c r="EY479" s="214"/>
      <c r="EZ479" s="214"/>
      <c r="FA479" s="214"/>
      <c r="FB479" s="214"/>
      <c r="FC479" s="214"/>
      <c r="FD479" s="214"/>
      <c r="FE479" s="214"/>
      <c r="FF479" s="214"/>
      <c r="FG479" s="214"/>
      <c r="FH479" s="214"/>
      <c r="FI479" s="214"/>
      <c r="FJ479" s="214"/>
      <c r="FK479" s="214"/>
      <c r="FL479" s="214"/>
      <c r="FM479" s="214"/>
      <c r="FN479" s="214"/>
      <c r="FO479" s="214"/>
      <c r="FP479" s="214"/>
      <c r="FQ479" s="214"/>
      <c r="FR479" s="214"/>
      <c r="FS479" s="214"/>
      <c r="FT479" s="214"/>
      <c r="FU479" s="214"/>
      <c r="FV479" s="214"/>
      <c r="FW479" s="214"/>
      <c r="FX479" s="214"/>
    </row>
    <row r="480" spans="1:180" s="268" customFormat="1">
      <c r="A480" s="276"/>
      <c r="B480" s="276"/>
      <c r="C480" s="276"/>
      <c r="D480" s="276"/>
      <c r="E480" s="276"/>
      <c r="F480" s="276"/>
      <c r="G480" s="289"/>
      <c r="H480" s="288"/>
      <c r="I480" s="288"/>
      <c r="J480" s="276"/>
      <c r="K480" s="214"/>
      <c r="L480" s="214"/>
      <c r="M480" s="214"/>
      <c r="N480" s="214"/>
      <c r="O480" s="214"/>
      <c r="P480" s="214"/>
      <c r="Q480" s="214"/>
      <c r="R480" s="214"/>
      <c r="S480" s="214"/>
      <c r="T480" s="214"/>
      <c r="U480" s="214"/>
      <c r="V480" s="214"/>
      <c r="W480" s="214"/>
      <c r="X480" s="214"/>
      <c r="Y480" s="214"/>
      <c r="Z480" s="214"/>
      <c r="AA480" s="214"/>
      <c r="AB480" s="214"/>
      <c r="AC480" s="214"/>
      <c r="AD480" s="214"/>
      <c r="AE480" s="214"/>
      <c r="AF480" s="214"/>
      <c r="AG480" s="214"/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  <c r="BI480" s="214"/>
      <c r="BJ480" s="214"/>
      <c r="BK480" s="214"/>
      <c r="BL480" s="214"/>
      <c r="BM480" s="214"/>
      <c r="BN480" s="214"/>
      <c r="BO480" s="214"/>
      <c r="BP480" s="214"/>
      <c r="BQ480" s="214"/>
      <c r="BR480" s="214"/>
      <c r="BS480" s="214"/>
      <c r="BT480" s="214"/>
      <c r="BU480" s="214"/>
      <c r="BV480" s="214"/>
      <c r="BW480" s="214"/>
      <c r="BX480" s="214"/>
      <c r="BY480" s="214"/>
      <c r="BZ480" s="214"/>
      <c r="CA480" s="214"/>
      <c r="CB480" s="214"/>
      <c r="CC480" s="214"/>
      <c r="CD480" s="214"/>
      <c r="CE480" s="214"/>
      <c r="CF480" s="214"/>
      <c r="CG480" s="214"/>
      <c r="CH480" s="214"/>
      <c r="CI480" s="214"/>
      <c r="CJ480" s="214"/>
      <c r="CK480" s="214"/>
      <c r="CL480" s="214"/>
      <c r="CM480" s="214"/>
      <c r="CN480" s="214"/>
      <c r="CO480" s="214"/>
      <c r="CP480" s="214"/>
      <c r="CQ480" s="214"/>
      <c r="CR480" s="214"/>
      <c r="CS480" s="214"/>
      <c r="CT480" s="214"/>
      <c r="CU480" s="214"/>
      <c r="CV480" s="214"/>
      <c r="CW480" s="214"/>
      <c r="CX480" s="214"/>
      <c r="CY480" s="214"/>
      <c r="CZ480" s="214"/>
      <c r="DA480" s="214"/>
      <c r="DB480" s="214"/>
      <c r="DC480" s="214"/>
      <c r="DD480" s="214"/>
      <c r="DE480" s="214"/>
      <c r="DF480" s="214"/>
      <c r="DG480" s="214"/>
      <c r="DH480" s="214"/>
      <c r="DI480" s="214"/>
      <c r="DJ480" s="214"/>
      <c r="DK480" s="214"/>
      <c r="DL480" s="214"/>
      <c r="DM480" s="214"/>
      <c r="DN480" s="214"/>
      <c r="DO480" s="214"/>
      <c r="DP480" s="214"/>
      <c r="DQ480" s="214"/>
      <c r="DR480" s="214"/>
      <c r="DS480" s="214"/>
      <c r="DT480" s="214"/>
      <c r="DU480" s="214"/>
      <c r="DV480" s="214"/>
      <c r="DW480" s="214"/>
      <c r="DX480" s="214"/>
      <c r="DY480" s="214"/>
      <c r="DZ480" s="214"/>
      <c r="EA480" s="214"/>
      <c r="EB480" s="214"/>
      <c r="EC480" s="214"/>
      <c r="ED480" s="214"/>
      <c r="EE480" s="214"/>
      <c r="EF480" s="214"/>
      <c r="EG480" s="214"/>
      <c r="EH480" s="214"/>
      <c r="EI480" s="214"/>
      <c r="EJ480" s="214"/>
      <c r="EK480" s="214"/>
      <c r="EL480" s="214"/>
      <c r="EM480" s="214"/>
      <c r="EN480" s="214"/>
      <c r="EO480" s="214"/>
      <c r="EP480" s="214"/>
      <c r="EQ480" s="214"/>
      <c r="ER480" s="214"/>
      <c r="ES480" s="214"/>
      <c r="ET480" s="214"/>
      <c r="EU480" s="214"/>
      <c r="EV480" s="214"/>
      <c r="EW480" s="214"/>
      <c r="EX480" s="214"/>
      <c r="EY480" s="214"/>
      <c r="EZ480" s="214"/>
      <c r="FA480" s="214"/>
      <c r="FB480" s="214"/>
      <c r="FC480" s="214"/>
      <c r="FD480" s="214"/>
      <c r="FE480" s="214"/>
      <c r="FF480" s="214"/>
      <c r="FG480" s="214"/>
      <c r="FH480" s="214"/>
      <c r="FI480" s="214"/>
      <c r="FJ480" s="214"/>
      <c r="FK480" s="214"/>
      <c r="FL480" s="214"/>
      <c r="FM480" s="214"/>
      <c r="FN480" s="214"/>
      <c r="FO480" s="214"/>
      <c r="FP480" s="214"/>
      <c r="FQ480" s="214"/>
      <c r="FR480" s="214"/>
      <c r="FS480" s="214"/>
      <c r="FT480" s="214"/>
      <c r="FU480" s="214"/>
      <c r="FV480" s="214"/>
      <c r="FW480" s="214"/>
      <c r="FX480" s="214"/>
    </row>
    <row r="481" spans="1:180" s="268" customFormat="1">
      <c r="A481" s="276"/>
      <c r="B481" s="276"/>
      <c r="C481" s="276"/>
      <c r="D481" s="276"/>
      <c r="E481" s="276"/>
      <c r="F481" s="276"/>
      <c r="G481" s="289"/>
      <c r="H481" s="288"/>
      <c r="I481" s="288"/>
      <c r="J481" s="276"/>
      <c r="K481" s="214"/>
      <c r="L481" s="214"/>
      <c r="M481" s="214"/>
      <c r="N481" s="214"/>
      <c r="O481" s="214"/>
      <c r="P481" s="214"/>
      <c r="Q481" s="214"/>
      <c r="R481" s="214"/>
      <c r="S481" s="214"/>
      <c r="T481" s="214"/>
      <c r="U481" s="214"/>
      <c r="V481" s="214"/>
      <c r="W481" s="214"/>
      <c r="X481" s="214"/>
      <c r="Y481" s="214"/>
      <c r="Z481" s="214"/>
      <c r="AA481" s="214"/>
      <c r="AB481" s="214"/>
      <c r="AC481" s="214"/>
      <c r="AD481" s="214"/>
      <c r="AE481" s="214"/>
      <c r="AF481" s="214"/>
      <c r="AG481" s="214"/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  <c r="BI481" s="214"/>
      <c r="BJ481" s="214"/>
      <c r="BK481" s="214"/>
      <c r="BL481" s="214"/>
      <c r="BM481" s="214"/>
      <c r="BN481" s="214"/>
      <c r="BO481" s="214"/>
      <c r="BP481" s="214"/>
      <c r="BQ481" s="214"/>
      <c r="BR481" s="214"/>
      <c r="BS481" s="214"/>
      <c r="BT481" s="214"/>
      <c r="BU481" s="214"/>
      <c r="BV481" s="214"/>
      <c r="BW481" s="214"/>
      <c r="BX481" s="214"/>
      <c r="BY481" s="214"/>
      <c r="BZ481" s="214"/>
      <c r="CA481" s="214"/>
      <c r="CB481" s="214"/>
      <c r="CC481" s="214"/>
      <c r="CD481" s="214"/>
      <c r="CE481" s="214"/>
      <c r="CF481" s="214"/>
      <c r="CG481" s="214"/>
      <c r="CH481" s="214"/>
      <c r="CI481" s="214"/>
      <c r="CJ481" s="214"/>
      <c r="CK481" s="214"/>
      <c r="CL481" s="214"/>
      <c r="CM481" s="214"/>
      <c r="CN481" s="214"/>
      <c r="CO481" s="214"/>
      <c r="CP481" s="214"/>
      <c r="CQ481" s="214"/>
      <c r="CR481" s="214"/>
      <c r="CS481" s="214"/>
      <c r="CT481" s="214"/>
      <c r="CU481" s="214"/>
      <c r="CV481" s="214"/>
      <c r="CW481" s="214"/>
      <c r="CX481" s="214"/>
      <c r="CY481" s="214"/>
      <c r="CZ481" s="214"/>
      <c r="DA481" s="214"/>
      <c r="DB481" s="214"/>
      <c r="DC481" s="214"/>
      <c r="DD481" s="214"/>
      <c r="DE481" s="214"/>
      <c r="DF481" s="214"/>
      <c r="DG481" s="214"/>
      <c r="DH481" s="214"/>
      <c r="DI481" s="214"/>
      <c r="DJ481" s="214"/>
      <c r="DK481" s="214"/>
      <c r="DL481" s="214"/>
      <c r="DM481" s="214"/>
      <c r="DN481" s="214"/>
      <c r="DO481" s="214"/>
      <c r="DP481" s="214"/>
      <c r="DQ481" s="214"/>
      <c r="DR481" s="214"/>
      <c r="DS481" s="214"/>
      <c r="DT481" s="214"/>
      <c r="DU481" s="214"/>
      <c r="DV481" s="214"/>
      <c r="DW481" s="214"/>
      <c r="DX481" s="214"/>
      <c r="DY481" s="214"/>
      <c r="DZ481" s="214"/>
      <c r="EA481" s="214"/>
      <c r="EB481" s="214"/>
      <c r="EC481" s="214"/>
      <c r="ED481" s="214"/>
      <c r="EE481" s="214"/>
      <c r="EF481" s="214"/>
      <c r="EG481" s="214"/>
      <c r="EH481" s="214"/>
      <c r="EI481" s="214"/>
      <c r="EJ481" s="214"/>
      <c r="EK481" s="214"/>
      <c r="EL481" s="214"/>
      <c r="EM481" s="214"/>
      <c r="EN481" s="214"/>
      <c r="EO481" s="214"/>
      <c r="EP481" s="214"/>
      <c r="EQ481" s="214"/>
      <c r="ER481" s="214"/>
      <c r="ES481" s="214"/>
      <c r="ET481" s="214"/>
      <c r="EU481" s="214"/>
      <c r="EV481" s="214"/>
      <c r="EW481" s="214"/>
      <c r="EX481" s="214"/>
      <c r="EY481" s="214"/>
      <c r="EZ481" s="214"/>
      <c r="FA481" s="214"/>
      <c r="FB481" s="214"/>
      <c r="FC481" s="214"/>
      <c r="FD481" s="214"/>
      <c r="FE481" s="214"/>
      <c r="FF481" s="214"/>
      <c r="FG481" s="214"/>
      <c r="FH481" s="214"/>
      <c r="FI481" s="214"/>
      <c r="FJ481" s="214"/>
      <c r="FK481" s="214"/>
      <c r="FL481" s="214"/>
      <c r="FM481" s="214"/>
      <c r="FN481" s="214"/>
      <c r="FO481" s="214"/>
      <c r="FP481" s="214"/>
      <c r="FQ481" s="214"/>
      <c r="FR481" s="214"/>
      <c r="FS481" s="214"/>
      <c r="FT481" s="214"/>
      <c r="FU481" s="214"/>
      <c r="FV481" s="214"/>
      <c r="FW481" s="214"/>
      <c r="FX481" s="214"/>
    </row>
    <row r="482" spans="1:180" s="268" customFormat="1">
      <c r="A482" s="276"/>
      <c r="B482" s="276"/>
      <c r="C482" s="276"/>
      <c r="D482" s="276"/>
      <c r="E482" s="276"/>
      <c r="F482" s="276"/>
      <c r="G482" s="289"/>
      <c r="H482" s="288"/>
      <c r="I482" s="288"/>
      <c r="J482" s="276"/>
      <c r="K482" s="214"/>
      <c r="L482" s="214"/>
      <c r="M482" s="214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14"/>
      <c r="Y482" s="214"/>
      <c r="Z482" s="214"/>
      <c r="AA482" s="214"/>
      <c r="AB482" s="214"/>
      <c r="AC482" s="214"/>
      <c r="AD482" s="214"/>
      <c r="AE482" s="214"/>
      <c r="AF482" s="214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4"/>
      <c r="BN482" s="214"/>
      <c r="BO482" s="214"/>
      <c r="BP482" s="214"/>
      <c r="BQ482" s="214"/>
      <c r="BR482" s="214"/>
      <c r="BS482" s="214"/>
      <c r="BT482" s="214"/>
      <c r="BU482" s="214"/>
      <c r="BV482" s="214"/>
      <c r="BW482" s="214"/>
      <c r="BX482" s="214"/>
      <c r="BY482" s="214"/>
      <c r="BZ482" s="214"/>
      <c r="CA482" s="214"/>
      <c r="CB482" s="214"/>
      <c r="CC482" s="214"/>
      <c r="CD482" s="214"/>
      <c r="CE482" s="214"/>
      <c r="CF482" s="214"/>
      <c r="CG482" s="214"/>
      <c r="CH482" s="214"/>
      <c r="CI482" s="214"/>
      <c r="CJ482" s="214"/>
      <c r="CK482" s="214"/>
      <c r="CL482" s="214"/>
      <c r="CM482" s="214"/>
      <c r="CN482" s="214"/>
      <c r="CO482" s="214"/>
      <c r="CP482" s="214"/>
      <c r="CQ482" s="214"/>
      <c r="CR482" s="214"/>
      <c r="CS482" s="214"/>
      <c r="CT482" s="214"/>
      <c r="CU482" s="214"/>
      <c r="CV482" s="214"/>
      <c r="CW482" s="214"/>
      <c r="CX482" s="214"/>
      <c r="CY482" s="214"/>
      <c r="CZ482" s="214"/>
      <c r="DA482" s="214"/>
      <c r="DB482" s="214"/>
      <c r="DC482" s="214"/>
      <c r="DD482" s="214"/>
      <c r="DE482" s="214"/>
      <c r="DF482" s="214"/>
      <c r="DG482" s="214"/>
      <c r="DH482" s="214"/>
      <c r="DI482" s="214"/>
      <c r="DJ482" s="214"/>
      <c r="DK482" s="214"/>
      <c r="DL482" s="214"/>
      <c r="DM482" s="214"/>
      <c r="DN482" s="214"/>
      <c r="DO482" s="214"/>
      <c r="DP482" s="214"/>
      <c r="DQ482" s="214"/>
      <c r="DR482" s="214"/>
      <c r="DS482" s="214"/>
      <c r="DT482" s="214"/>
      <c r="DU482" s="214"/>
      <c r="DV482" s="214"/>
      <c r="DW482" s="214"/>
      <c r="DX482" s="214"/>
      <c r="DY482" s="214"/>
      <c r="DZ482" s="214"/>
      <c r="EA482" s="214"/>
      <c r="EB482" s="214"/>
      <c r="EC482" s="214"/>
      <c r="ED482" s="214"/>
      <c r="EE482" s="214"/>
      <c r="EF482" s="214"/>
      <c r="EG482" s="214"/>
      <c r="EH482" s="214"/>
      <c r="EI482" s="214"/>
      <c r="EJ482" s="214"/>
      <c r="EK482" s="214"/>
      <c r="EL482" s="214"/>
      <c r="EM482" s="214"/>
      <c r="EN482" s="214"/>
      <c r="EO482" s="214"/>
      <c r="EP482" s="214"/>
      <c r="EQ482" s="214"/>
      <c r="ER482" s="214"/>
      <c r="ES482" s="214"/>
      <c r="ET482" s="214"/>
      <c r="EU482" s="214"/>
      <c r="EV482" s="214"/>
      <c r="EW482" s="214"/>
      <c r="EX482" s="214"/>
      <c r="EY482" s="214"/>
      <c r="EZ482" s="214"/>
      <c r="FA482" s="214"/>
      <c r="FB482" s="214"/>
      <c r="FC482" s="214"/>
      <c r="FD482" s="214"/>
      <c r="FE482" s="214"/>
      <c r="FF482" s="214"/>
      <c r="FG482" s="214"/>
      <c r="FH482" s="214"/>
      <c r="FI482" s="214"/>
      <c r="FJ482" s="214"/>
      <c r="FK482" s="214"/>
      <c r="FL482" s="214"/>
      <c r="FM482" s="214"/>
      <c r="FN482" s="214"/>
      <c r="FO482" s="214"/>
      <c r="FP482" s="214"/>
      <c r="FQ482" s="214"/>
      <c r="FR482" s="214"/>
      <c r="FS482" s="214"/>
      <c r="FT482" s="214"/>
      <c r="FU482" s="214"/>
      <c r="FV482" s="214"/>
      <c r="FW482" s="214"/>
      <c r="FX482" s="214"/>
    </row>
    <row r="483" spans="1:180" s="268" customFormat="1">
      <c r="A483" s="276"/>
      <c r="B483" s="276"/>
      <c r="C483" s="276"/>
      <c r="D483" s="276"/>
      <c r="E483" s="276"/>
      <c r="F483" s="276"/>
      <c r="G483" s="289"/>
      <c r="H483" s="288"/>
      <c r="I483" s="288"/>
      <c r="J483" s="276"/>
      <c r="K483" s="214"/>
      <c r="L483" s="214"/>
      <c r="M483" s="214"/>
      <c r="N483" s="214"/>
      <c r="O483" s="214"/>
      <c r="P483" s="214"/>
      <c r="Q483" s="214"/>
      <c r="R483" s="214"/>
      <c r="S483" s="214"/>
      <c r="T483" s="214"/>
      <c r="U483" s="214"/>
      <c r="V483" s="214"/>
      <c r="W483" s="214"/>
      <c r="X483" s="214"/>
      <c r="Y483" s="214"/>
      <c r="Z483" s="214"/>
      <c r="AA483" s="214"/>
      <c r="AB483" s="214"/>
      <c r="AC483" s="214"/>
      <c r="AD483" s="214"/>
      <c r="AE483" s="214"/>
      <c r="AF483" s="214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4"/>
      <c r="BN483" s="214"/>
      <c r="BO483" s="214"/>
      <c r="BP483" s="214"/>
      <c r="BQ483" s="214"/>
      <c r="BR483" s="214"/>
      <c r="BS483" s="214"/>
      <c r="BT483" s="214"/>
      <c r="BU483" s="214"/>
      <c r="BV483" s="214"/>
      <c r="BW483" s="214"/>
      <c r="BX483" s="214"/>
      <c r="BY483" s="214"/>
      <c r="BZ483" s="214"/>
      <c r="CA483" s="214"/>
      <c r="CB483" s="214"/>
      <c r="CC483" s="214"/>
      <c r="CD483" s="214"/>
      <c r="CE483" s="214"/>
      <c r="CF483" s="214"/>
      <c r="CG483" s="214"/>
      <c r="CH483" s="214"/>
      <c r="CI483" s="214"/>
      <c r="CJ483" s="214"/>
      <c r="CK483" s="214"/>
      <c r="CL483" s="214"/>
      <c r="CM483" s="214"/>
      <c r="CN483" s="214"/>
      <c r="CO483" s="214"/>
      <c r="CP483" s="214"/>
      <c r="CQ483" s="214"/>
      <c r="CR483" s="214"/>
      <c r="CS483" s="214"/>
      <c r="CT483" s="214"/>
      <c r="CU483" s="214"/>
      <c r="CV483" s="214"/>
      <c r="CW483" s="214"/>
      <c r="CX483" s="214"/>
      <c r="CY483" s="214"/>
      <c r="CZ483" s="214"/>
      <c r="DA483" s="214"/>
      <c r="DB483" s="214"/>
      <c r="DC483" s="214"/>
      <c r="DD483" s="214"/>
      <c r="DE483" s="214"/>
      <c r="DF483" s="214"/>
      <c r="DG483" s="214"/>
      <c r="DH483" s="214"/>
      <c r="DI483" s="214"/>
      <c r="DJ483" s="214"/>
      <c r="DK483" s="214"/>
      <c r="DL483" s="214"/>
      <c r="DM483" s="214"/>
      <c r="DN483" s="214"/>
      <c r="DO483" s="214"/>
      <c r="DP483" s="214"/>
      <c r="DQ483" s="214"/>
      <c r="DR483" s="214"/>
      <c r="DS483" s="214"/>
      <c r="DT483" s="214"/>
      <c r="DU483" s="214"/>
      <c r="DV483" s="214"/>
      <c r="DW483" s="214"/>
      <c r="DX483" s="214"/>
      <c r="DY483" s="214"/>
      <c r="DZ483" s="214"/>
      <c r="EA483" s="214"/>
      <c r="EB483" s="214"/>
      <c r="EC483" s="214"/>
      <c r="ED483" s="214"/>
      <c r="EE483" s="214"/>
      <c r="EF483" s="214"/>
      <c r="EG483" s="214"/>
      <c r="EH483" s="214"/>
      <c r="EI483" s="214"/>
      <c r="EJ483" s="214"/>
      <c r="EK483" s="214"/>
      <c r="EL483" s="214"/>
      <c r="EM483" s="214"/>
      <c r="EN483" s="214"/>
      <c r="EO483" s="214"/>
      <c r="EP483" s="214"/>
      <c r="EQ483" s="214"/>
      <c r="ER483" s="214"/>
      <c r="ES483" s="214"/>
      <c r="ET483" s="214"/>
      <c r="EU483" s="214"/>
      <c r="EV483" s="214"/>
      <c r="EW483" s="214"/>
      <c r="EX483" s="214"/>
      <c r="EY483" s="214"/>
      <c r="EZ483" s="214"/>
      <c r="FA483" s="214"/>
      <c r="FB483" s="214"/>
      <c r="FC483" s="214"/>
      <c r="FD483" s="214"/>
      <c r="FE483" s="214"/>
      <c r="FF483" s="214"/>
      <c r="FG483" s="214"/>
      <c r="FH483" s="214"/>
      <c r="FI483" s="214"/>
      <c r="FJ483" s="214"/>
      <c r="FK483" s="214"/>
      <c r="FL483" s="214"/>
      <c r="FM483" s="214"/>
      <c r="FN483" s="214"/>
      <c r="FO483" s="214"/>
      <c r="FP483" s="214"/>
      <c r="FQ483" s="214"/>
      <c r="FR483" s="214"/>
      <c r="FS483" s="214"/>
      <c r="FT483" s="214"/>
      <c r="FU483" s="214"/>
      <c r="FV483" s="214"/>
      <c r="FW483" s="214"/>
      <c r="FX483" s="214"/>
    </row>
    <row r="484" spans="1:180" s="268" customFormat="1">
      <c r="A484" s="276"/>
      <c r="B484" s="276"/>
      <c r="C484" s="276"/>
      <c r="D484" s="276"/>
      <c r="E484" s="276"/>
      <c r="F484" s="276"/>
      <c r="G484" s="289"/>
      <c r="H484" s="288"/>
      <c r="I484" s="288"/>
      <c r="J484" s="276"/>
      <c r="K484" s="214"/>
      <c r="L484" s="214"/>
      <c r="M484" s="214"/>
      <c r="N484" s="214"/>
      <c r="O484" s="214"/>
      <c r="P484" s="214"/>
      <c r="Q484" s="214"/>
      <c r="R484" s="214"/>
      <c r="S484" s="214"/>
      <c r="T484" s="214"/>
      <c r="U484" s="214"/>
      <c r="V484" s="214"/>
      <c r="W484" s="214"/>
      <c r="X484" s="214"/>
      <c r="Y484" s="214"/>
      <c r="Z484" s="214"/>
      <c r="AA484" s="214"/>
      <c r="AB484" s="214"/>
      <c r="AC484" s="214"/>
      <c r="AD484" s="214"/>
      <c r="AE484" s="214"/>
      <c r="AF484" s="214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4"/>
      <c r="BN484" s="214"/>
      <c r="BO484" s="214"/>
      <c r="BP484" s="214"/>
      <c r="BQ484" s="214"/>
      <c r="BR484" s="214"/>
      <c r="BS484" s="214"/>
      <c r="BT484" s="214"/>
      <c r="BU484" s="214"/>
      <c r="BV484" s="214"/>
      <c r="BW484" s="214"/>
      <c r="BX484" s="214"/>
      <c r="BY484" s="214"/>
      <c r="BZ484" s="214"/>
      <c r="CA484" s="214"/>
      <c r="CB484" s="214"/>
      <c r="CC484" s="214"/>
      <c r="CD484" s="214"/>
      <c r="CE484" s="214"/>
      <c r="CF484" s="214"/>
      <c r="CG484" s="214"/>
      <c r="CH484" s="214"/>
      <c r="CI484" s="214"/>
      <c r="CJ484" s="214"/>
      <c r="CK484" s="214"/>
      <c r="CL484" s="214"/>
      <c r="CM484" s="214"/>
      <c r="CN484" s="214"/>
      <c r="CO484" s="214"/>
      <c r="CP484" s="214"/>
      <c r="CQ484" s="214"/>
      <c r="CR484" s="214"/>
      <c r="CS484" s="214"/>
      <c r="CT484" s="214"/>
      <c r="CU484" s="214"/>
      <c r="CV484" s="214"/>
      <c r="CW484" s="214"/>
      <c r="CX484" s="214"/>
      <c r="CY484" s="214"/>
      <c r="CZ484" s="214"/>
      <c r="DA484" s="214"/>
      <c r="DB484" s="214"/>
      <c r="DC484" s="214"/>
      <c r="DD484" s="214"/>
      <c r="DE484" s="214"/>
      <c r="DF484" s="214"/>
      <c r="DG484" s="214"/>
      <c r="DH484" s="214"/>
      <c r="DI484" s="214"/>
      <c r="DJ484" s="214"/>
      <c r="DK484" s="214"/>
      <c r="DL484" s="214"/>
      <c r="DM484" s="214"/>
      <c r="DN484" s="214"/>
      <c r="DO484" s="214"/>
      <c r="DP484" s="214"/>
      <c r="DQ484" s="214"/>
      <c r="DR484" s="214"/>
      <c r="DS484" s="214"/>
      <c r="DT484" s="214"/>
      <c r="DU484" s="214"/>
      <c r="DV484" s="214"/>
      <c r="DW484" s="214"/>
      <c r="DX484" s="214"/>
      <c r="DY484" s="214"/>
      <c r="DZ484" s="214"/>
      <c r="EA484" s="214"/>
      <c r="EB484" s="214"/>
      <c r="EC484" s="214"/>
      <c r="ED484" s="214"/>
      <c r="EE484" s="214"/>
      <c r="EF484" s="214"/>
      <c r="EG484" s="214"/>
      <c r="EH484" s="214"/>
      <c r="EI484" s="214"/>
      <c r="EJ484" s="214"/>
      <c r="EK484" s="214"/>
      <c r="EL484" s="214"/>
      <c r="EM484" s="214"/>
      <c r="EN484" s="214"/>
      <c r="EO484" s="214"/>
      <c r="EP484" s="214"/>
      <c r="EQ484" s="214"/>
      <c r="ER484" s="214"/>
      <c r="ES484" s="214"/>
      <c r="ET484" s="214"/>
      <c r="EU484" s="214"/>
      <c r="EV484" s="214"/>
      <c r="EW484" s="214"/>
      <c r="EX484" s="214"/>
      <c r="EY484" s="214"/>
      <c r="EZ484" s="214"/>
      <c r="FA484" s="214"/>
      <c r="FB484" s="214"/>
      <c r="FC484" s="214"/>
      <c r="FD484" s="214"/>
      <c r="FE484" s="214"/>
      <c r="FF484" s="214"/>
      <c r="FG484" s="214"/>
      <c r="FH484" s="214"/>
      <c r="FI484" s="214"/>
      <c r="FJ484" s="214"/>
      <c r="FK484" s="214"/>
      <c r="FL484" s="214"/>
      <c r="FM484" s="214"/>
      <c r="FN484" s="214"/>
      <c r="FO484" s="214"/>
      <c r="FP484" s="214"/>
      <c r="FQ484" s="214"/>
      <c r="FR484" s="214"/>
      <c r="FS484" s="214"/>
      <c r="FT484" s="214"/>
      <c r="FU484" s="214"/>
      <c r="FV484" s="214"/>
      <c r="FW484" s="214"/>
      <c r="FX484" s="214"/>
    </row>
    <row r="485" spans="1:180" s="268" customFormat="1">
      <c r="A485" s="276"/>
      <c r="B485" s="276"/>
      <c r="C485" s="276"/>
      <c r="D485" s="276"/>
      <c r="E485" s="276"/>
      <c r="F485" s="276"/>
      <c r="G485" s="289"/>
      <c r="H485" s="288"/>
      <c r="I485" s="288"/>
      <c r="J485" s="276"/>
      <c r="K485" s="214"/>
      <c r="L485" s="214"/>
      <c r="M485" s="214"/>
      <c r="N485" s="214"/>
      <c r="O485" s="214"/>
      <c r="P485" s="214"/>
      <c r="Q485" s="214"/>
      <c r="R485" s="214"/>
      <c r="S485" s="214"/>
      <c r="T485" s="214"/>
      <c r="U485" s="214"/>
      <c r="V485" s="214"/>
      <c r="W485" s="214"/>
      <c r="X485" s="214"/>
      <c r="Y485" s="214"/>
      <c r="Z485" s="214"/>
      <c r="AA485" s="214"/>
      <c r="AB485" s="214"/>
      <c r="AC485" s="214"/>
      <c r="AD485" s="214"/>
      <c r="AE485" s="214"/>
      <c r="AF485" s="214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4"/>
      <c r="BN485" s="214"/>
      <c r="BO485" s="214"/>
      <c r="BP485" s="214"/>
      <c r="BQ485" s="214"/>
      <c r="BR485" s="214"/>
      <c r="BS485" s="214"/>
      <c r="BT485" s="214"/>
      <c r="BU485" s="214"/>
      <c r="BV485" s="214"/>
      <c r="BW485" s="214"/>
      <c r="BX485" s="214"/>
      <c r="BY485" s="214"/>
      <c r="BZ485" s="214"/>
      <c r="CA485" s="214"/>
      <c r="CB485" s="214"/>
      <c r="CC485" s="214"/>
      <c r="CD485" s="214"/>
      <c r="CE485" s="214"/>
      <c r="CF485" s="214"/>
      <c r="CG485" s="214"/>
      <c r="CH485" s="214"/>
      <c r="CI485" s="214"/>
      <c r="CJ485" s="214"/>
      <c r="CK485" s="214"/>
      <c r="CL485" s="214"/>
      <c r="CM485" s="214"/>
      <c r="CN485" s="214"/>
      <c r="CO485" s="214"/>
      <c r="CP485" s="214"/>
      <c r="CQ485" s="214"/>
      <c r="CR485" s="214"/>
      <c r="CS485" s="214"/>
      <c r="CT485" s="214"/>
      <c r="CU485" s="214"/>
      <c r="CV485" s="214"/>
      <c r="CW485" s="214"/>
      <c r="CX485" s="214"/>
      <c r="CY485" s="214"/>
      <c r="CZ485" s="214"/>
      <c r="DA485" s="214"/>
      <c r="DB485" s="214"/>
      <c r="DC485" s="214"/>
      <c r="DD485" s="214"/>
      <c r="DE485" s="214"/>
      <c r="DF485" s="214"/>
      <c r="DG485" s="214"/>
      <c r="DH485" s="214"/>
      <c r="DI485" s="214"/>
      <c r="DJ485" s="214"/>
      <c r="DK485" s="214"/>
      <c r="DL485" s="214"/>
      <c r="DM485" s="214"/>
      <c r="DN485" s="214"/>
      <c r="DO485" s="214"/>
      <c r="DP485" s="214"/>
      <c r="DQ485" s="214"/>
      <c r="DR485" s="214"/>
      <c r="DS485" s="214"/>
      <c r="DT485" s="214"/>
      <c r="DU485" s="214"/>
      <c r="DV485" s="214"/>
      <c r="DW485" s="214"/>
      <c r="DX485" s="214"/>
      <c r="DY485" s="214"/>
      <c r="DZ485" s="214"/>
      <c r="EA485" s="214"/>
      <c r="EB485" s="214"/>
      <c r="EC485" s="214"/>
      <c r="ED485" s="214"/>
      <c r="EE485" s="214"/>
      <c r="EF485" s="214"/>
      <c r="EG485" s="214"/>
      <c r="EH485" s="214"/>
      <c r="EI485" s="214"/>
      <c r="EJ485" s="214"/>
      <c r="EK485" s="214"/>
      <c r="EL485" s="214"/>
      <c r="EM485" s="214"/>
      <c r="EN485" s="214"/>
      <c r="EO485" s="214"/>
      <c r="EP485" s="214"/>
      <c r="EQ485" s="214"/>
      <c r="ER485" s="214"/>
      <c r="ES485" s="214"/>
      <c r="ET485" s="214"/>
      <c r="EU485" s="214"/>
      <c r="EV485" s="214"/>
      <c r="EW485" s="214"/>
      <c r="EX485" s="214"/>
      <c r="EY485" s="214"/>
      <c r="EZ485" s="214"/>
      <c r="FA485" s="214"/>
      <c r="FB485" s="214"/>
      <c r="FC485" s="214"/>
      <c r="FD485" s="214"/>
      <c r="FE485" s="214"/>
      <c r="FF485" s="214"/>
      <c r="FG485" s="214"/>
      <c r="FH485" s="214"/>
      <c r="FI485" s="214"/>
      <c r="FJ485" s="214"/>
      <c r="FK485" s="214"/>
      <c r="FL485" s="214"/>
      <c r="FM485" s="214"/>
      <c r="FN485" s="214"/>
      <c r="FO485" s="214"/>
      <c r="FP485" s="214"/>
      <c r="FQ485" s="214"/>
      <c r="FR485" s="214"/>
      <c r="FS485" s="214"/>
      <c r="FT485" s="214"/>
      <c r="FU485" s="214"/>
      <c r="FV485" s="214"/>
      <c r="FW485" s="214"/>
      <c r="FX485" s="214"/>
    </row>
    <row r="486" spans="1:180" s="268" customFormat="1">
      <c r="A486" s="276"/>
      <c r="B486" s="276"/>
      <c r="C486" s="276"/>
      <c r="D486" s="276"/>
      <c r="E486" s="276"/>
      <c r="F486" s="276"/>
      <c r="G486" s="289"/>
      <c r="H486" s="288"/>
      <c r="I486" s="288"/>
      <c r="J486" s="276"/>
      <c r="K486" s="214"/>
      <c r="L486" s="214"/>
      <c r="M486" s="214"/>
      <c r="N486" s="214"/>
      <c r="O486" s="214"/>
      <c r="P486" s="214"/>
      <c r="Q486" s="214"/>
      <c r="R486" s="214"/>
      <c r="S486" s="214"/>
      <c r="T486" s="214"/>
      <c r="U486" s="214"/>
      <c r="V486" s="214"/>
      <c r="W486" s="214"/>
      <c r="X486" s="214"/>
      <c r="Y486" s="214"/>
      <c r="Z486" s="214"/>
      <c r="AA486" s="214"/>
      <c r="AB486" s="214"/>
      <c r="AC486" s="214"/>
      <c r="AD486" s="214"/>
      <c r="AE486" s="214"/>
      <c r="AF486" s="214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4"/>
      <c r="BN486" s="214"/>
      <c r="BO486" s="214"/>
      <c r="BP486" s="214"/>
      <c r="BQ486" s="214"/>
      <c r="BR486" s="214"/>
      <c r="BS486" s="214"/>
      <c r="BT486" s="214"/>
      <c r="BU486" s="214"/>
      <c r="BV486" s="214"/>
      <c r="BW486" s="214"/>
      <c r="BX486" s="214"/>
      <c r="BY486" s="214"/>
      <c r="BZ486" s="214"/>
      <c r="CA486" s="214"/>
      <c r="CB486" s="214"/>
      <c r="CC486" s="214"/>
      <c r="CD486" s="214"/>
      <c r="CE486" s="214"/>
      <c r="CF486" s="214"/>
      <c r="CG486" s="214"/>
      <c r="CH486" s="214"/>
      <c r="CI486" s="214"/>
      <c r="CJ486" s="214"/>
      <c r="CK486" s="214"/>
      <c r="CL486" s="214"/>
      <c r="CM486" s="214"/>
      <c r="CN486" s="214"/>
      <c r="CO486" s="214"/>
      <c r="CP486" s="214"/>
      <c r="CQ486" s="214"/>
      <c r="CR486" s="214"/>
      <c r="CS486" s="214"/>
      <c r="CT486" s="214"/>
      <c r="CU486" s="214"/>
      <c r="CV486" s="214"/>
      <c r="CW486" s="214"/>
      <c r="CX486" s="214"/>
      <c r="CY486" s="214"/>
      <c r="CZ486" s="214"/>
      <c r="DA486" s="214"/>
      <c r="DB486" s="214"/>
      <c r="DC486" s="214"/>
      <c r="DD486" s="214"/>
      <c r="DE486" s="214"/>
      <c r="DF486" s="214"/>
      <c r="DG486" s="214"/>
      <c r="DH486" s="214"/>
      <c r="DI486" s="214"/>
      <c r="DJ486" s="214"/>
      <c r="DK486" s="214"/>
      <c r="DL486" s="214"/>
      <c r="DM486" s="214"/>
      <c r="DN486" s="214"/>
      <c r="DO486" s="214"/>
      <c r="DP486" s="214"/>
      <c r="DQ486" s="214"/>
      <c r="DR486" s="214"/>
      <c r="DS486" s="214"/>
      <c r="DT486" s="214"/>
      <c r="DU486" s="214"/>
      <c r="DV486" s="214"/>
      <c r="DW486" s="214"/>
      <c r="DX486" s="214"/>
      <c r="DY486" s="214"/>
      <c r="DZ486" s="214"/>
      <c r="EA486" s="214"/>
      <c r="EB486" s="214"/>
      <c r="EC486" s="214"/>
      <c r="ED486" s="214"/>
      <c r="EE486" s="214"/>
      <c r="EF486" s="214"/>
      <c r="EG486" s="214"/>
      <c r="EH486" s="214"/>
      <c r="EI486" s="214"/>
      <c r="EJ486" s="214"/>
      <c r="EK486" s="214"/>
      <c r="EL486" s="214"/>
      <c r="EM486" s="214"/>
      <c r="EN486" s="214"/>
      <c r="EO486" s="214"/>
      <c r="EP486" s="214"/>
      <c r="EQ486" s="214"/>
      <c r="ER486" s="214"/>
      <c r="ES486" s="214"/>
      <c r="ET486" s="214"/>
      <c r="EU486" s="214"/>
      <c r="EV486" s="214"/>
      <c r="EW486" s="214"/>
      <c r="EX486" s="214"/>
      <c r="EY486" s="214"/>
      <c r="EZ486" s="214"/>
      <c r="FA486" s="214"/>
      <c r="FB486" s="214"/>
      <c r="FC486" s="214"/>
      <c r="FD486" s="214"/>
      <c r="FE486" s="214"/>
      <c r="FF486" s="214"/>
      <c r="FG486" s="214"/>
      <c r="FH486" s="214"/>
      <c r="FI486" s="214"/>
      <c r="FJ486" s="214"/>
      <c r="FK486" s="214"/>
      <c r="FL486" s="214"/>
      <c r="FM486" s="214"/>
      <c r="FN486" s="214"/>
      <c r="FO486" s="214"/>
      <c r="FP486" s="214"/>
      <c r="FQ486" s="214"/>
      <c r="FR486" s="214"/>
      <c r="FS486" s="214"/>
      <c r="FT486" s="214"/>
      <c r="FU486" s="214"/>
      <c r="FV486" s="214"/>
      <c r="FW486" s="214"/>
      <c r="FX486" s="214"/>
    </row>
    <row r="487" spans="1:180" s="268" customFormat="1">
      <c r="A487" s="276"/>
      <c r="B487" s="276"/>
      <c r="C487" s="276"/>
      <c r="D487" s="276"/>
      <c r="E487" s="276"/>
      <c r="F487" s="276"/>
      <c r="G487" s="289"/>
      <c r="H487" s="288"/>
      <c r="I487" s="288"/>
      <c r="J487" s="276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214"/>
      <c r="V487" s="214"/>
      <c r="W487" s="214"/>
      <c r="X487" s="214"/>
      <c r="Y487" s="214"/>
      <c r="Z487" s="214"/>
      <c r="AA487" s="214"/>
      <c r="AB487" s="214"/>
      <c r="AC487" s="214"/>
      <c r="AD487" s="214"/>
      <c r="AE487" s="214"/>
      <c r="AF487" s="214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4"/>
      <c r="BL487" s="214"/>
      <c r="BM487" s="214"/>
      <c r="BN487" s="214"/>
      <c r="BO487" s="214"/>
      <c r="BP487" s="214"/>
      <c r="BQ487" s="214"/>
      <c r="BR487" s="214"/>
      <c r="BS487" s="214"/>
      <c r="BT487" s="214"/>
      <c r="BU487" s="214"/>
      <c r="BV487" s="214"/>
      <c r="BW487" s="214"/>
      <c r="BX487" s="214"/>
      <c r="BY487" s="214"/>
      <c r="BZ487" s="214"/>
      <c r="CA487" s="214"/>
      <c r="CB487" s="214"/>
      <c r="CC487" s="214"/>
      <c r="CD487" s="214"/>
      <c r="CE487" s="214"/>
      <c r="CF487" s="214"/>
      <c r="CG487" s="214"/>
      <c r="CH487" s="214"/>
      <c r="CI487" s="214"/>
      <c r="CJ487" s="214"/>
      <c r="CK487" s="214"/>
      <c r="CL487" s="214"/>
      <c r="CM487" s="214"/>
      <c r="CN487" s="214"/>
      <c r="CO487" s="214"/>
      <c r="CP487" s="214"/>
      <c r="CQ487" s="214"/>
      <c r="CR487" s="214"/>
      <c r="CS487" s="214"/>
      <c r="CT487" s="214"/>
      <c r="CU487" s="214"/>
      <c r="CV487" s="214"/>
      <c r="CW487" s="214"/>
      <c r="CX487" s="214"/>
      <c r="CY487" s="214"/>
      <c r="CZ487" s="214"/>
      <c r="DA487" s="214"/>
      <c r="DB487" s="214"/>
      <c r="DC487" s="214"/>
      <c r="DD487" s="214"/>
      <c r="DE487" s="214"/>
      <c r="DF487" s="214"/>
      <c r="DG487" s="214"/>
      <c r="DH487" s="214"/>
      <c r="DI487" s="214"/>
      <c r="DJ487" s="214"/>
      <c r="DK487" s="214"/>
      <c r="DL487" s="214"/>
      <c r="DM487" s="214"/>
      <c r="DN487" s="214"/>
      <c r="DO487" s="214"/>
      <c r="DP487" s="214"/>
      <c r="DQ487" s="214"/>
      <c r="DR487" s="214"/>
      <c r="DS487" s="214"/>
      <c r="DT487" s="214"/>
      <c r="DU487" s="214"/>
      <c r="DV487" s="214"/>
      <c r="DW487" s="214"/>
      <c r="DX487" s="214"/>
      <c r="DY487" s="214"/>
      <c r="DZ487" s="214"/>
      <c r="EA487" s="214"/>
      <c r="EB487" s="214"/>
      <c r="EC487" s="214"/>
      <c r="ED487" s="214"/>
      <c r="EE487" s="214"/>
      <c r="EF487" s="214"/>
      <c r="EG487" s="214"/>
      <c r="EH487" s="214"/>
      <c r="EI487" s="214"/>
      <c r="EJ487" s="214"/>
      <c r="EK487" s="214"/>
      <c r="EL487" s="214"/>
      <c r="EM487" s="214"/>
      <c r="EN487" s="214"/>
      <c r="EO487" s="214"/>
      <c r="EP487" s="214"/>
      <c r="EQ487" s="214"/>
      <c r="ER487" s="214"/>
      <c r="ES487" s="214"/>
      <c r="ET487" s="214"/>
      <c r="EU487" s="214"/>
      <c r="EV487" s="214"/>
      <c r="EW487" s="214"/>
      <c r="EX487" s="214"/>
      <c r="EY487" s="214"/>
      <c r="EZ487" s="214"/>
      <c r="FA487" s="214"/>
      <c r="FB487" s="214"/>
      <c r="FC487" s="214"/>
      <c r="FD487" s="214"/>
      <c r="FE487" s="214"/>
      <c r="FF487" s="214"/>
      <c r="FG487" s="214"/>
      <c r="FH487" s="214"/>
      <c r="FI487" s="214"/>
      <c r="FJ487" s="214"/>
      <c r="FK487" s="214"/>
      <c r="FL487" s="214"/>
      <c r="FM487" s="214"/>
      <c r="FN487" s="214"/>
      <c r="FO487" s="214"/>
      <c r="FP487" s="214"/>
      <c r="FQ487" s="214"/>
      <c r="FR487" s="214"/>
      <c r="FS487" s="214"/>
      <c r="FT487" s="214"/>
      <c r="FU487" s="214"/>
      <c r="FV487" s="214"/>
      <c r="FW487" s="214"/>
      <c r="FX487" s="214"/>
    </row>
    <row r="488" spans="1:180" s="268" customFormat="1">
      <c r="A488" s="276"/>
      <c r="B488" s="276"/>
      <c r="C488" s="276"/>
      <c r="D488" s="276"/>
      <c r="E488" s="276"/>
      <c r="F488" s="276"/>
      <c r="G488" s="289"/>
      <c r="H488" s="288"/>
      <c r="I488" s="288"/>
      <c r="J488" s="276"/>
      <c r="K488" s="214"/>
      <c r="L488" s="214"/>
      <c r="M488" s="214"/>
      <c r="N488" s="214"/>
      <c r="O488" s="214"/>
      <c r="P488" s="214"/>
      <c r="Q488" s="214"/>
      <c r="R488" s="214"/>
      <c r="S488" s="214"/>
      <c r="T488" s="214"/>
      <c r="U488" s="214"/>
      <c r="V488" s="214"/>
      <c r="W488" s="214"/>
      <c r="X488" s="214"/>
      <c r="Y488" s="214"/>
      <c r="Z488" s="214"/>
      <c r="AA488" s="214"/>
      <c r="AB488" s="214"/>
      <c r="AC488" s="214"/>
      <c r="AD488" s="214"/>
      <c r="AE488" s="214"/>
      <c r="AF488" s="214"/>
      <c r="AG488" s="214"/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  <c r="BI488" s="214"/>
      <c r="BJ488" s="214"/>
      <c r="BK488" s="214"/>
      <c r="BL488" s="214"/>
      <c r="BM488" s="214"/>
      <c r="BN488" s="214"/>
      <c r="BO488" s="214"/>
      <c r="BP488" s="214"/>
      <c r="BQ488" s="214"/>
      <c r="BR488" s="214"/>
      <c r="BS488" s="214"/>
      <c r="BT488" s="214"/>
      <c r="BU488" s="214"/>
      <c r="BV488" s="214"/>
      <c r="BW488" s="214"/>
      <c r="BX488" s="214"/>
      <c r="BY488" s="214"/>
      <c r="BZ488" s="214"/>
      <c r="CA488" s="214"/>
      <c r="CB488" s="214"/>
      <c r="CC488" s="214"/>
      <c r="CD488" s="214"/>
      <c r="CE488" s="214"/>
      <c r="CF488" s="214"/>
      <c r="CG488" s="214"/>
      <c r="CH488" s="214"/>
      <c r="CI488" s="214"/>
      <c r="CJ488" s="214"/>
      <c r="CK488" s="214"/>
      <c r="CL488" s="214"/>
      <c r="CM488" s="214"/>
      <c r="CN488" s="214"/>
      <c r="CO488" s="214"/>
      <c r="CP488" s="214"/>
      <c r="CQ488" s="214"/>
      <c r="CR488" s="214"/>
      <c r="CS488" s="214"/>
      <c r="CT488" s="214"/>
      <c r="CU488" s="214"/>
      <c r="CV488" s="214"/>
      <c r="CW488" s="214"/>
      <c r="CX488" s="214"/>
      <c r="CY488" s="214"/>
      <c r="CZ488" s="214"/>
      <c r="DA488" s="214"/>
      <c r="DB488" s="214"/>
      <c r="DC488" s="214"/>
      <c r="DD488" s="214"/>
      <c r="DE488" s="214"/>
      <c r="DF488" s="214"/>
      <c r="DG488" s="214"/>
      <c r="DH488" s="214"/>
      <c r="DI488" s="214"/>
      <c r="DJ488" s="214"/>
      <c r="DK488" s="214"/>
      <c r="DL488" s="214"/>
      <c r="DM488" s="214"/>
      <c r="DN488" s="214"/>
      <c r="DO488" s="214"/>
      <c r="DP488" s="214"/>
      <c r="DQ488" s="214"/>
      <c r="DR488" s="214"/>
      <c r="DS488" s="214"/>
      <c r="DT488" s="214"/>
      <c r="DU488" s="214"/>
      <c r="DV488" s="214"/>
      <c r="DW488" s="214"/>
      <c r="DX488" s="214"/>
      <c r="DY488" s="214"/>
      <c r="DZ488" s="214"/>
      <c r="EA488" s="214"/>
      <c r="EB488" s="214"/>
      <c r="EC488" s="214"/>
      <c r="ED488" s="214"/>
      <c r="EE488" s="214"/>
      <c r="EF488" s="214"/>
      <c r="EG488" s="214"/>
      <c r="EH488" s="214"/>
      <c r="EI488" s="214"/>
      <c r="EJ488" s="214"/>
      <c r="EK488" s="214"/>
      <c r="EL488" s="214"/>
      <c r="EM488" s="214"/>
      <c r="EN488" s="214"/>
      <c r="EO488" s="214"/>
      <c r="EP488" s="214"/>
      <c r="EQ488" s="214"/>
      <c r="ER488" s="214"/>
      <c r="ES488" s="214"/>
      <c r="ET488" s="214"/>
      <c r="EU488" s="214"/>
      <c r="EV488" s="214"/>
      <c r="EW488" s="214"/>
      <c r="EX488" s="214"/>
      <c r="EY488" s="214"/>
      <c r="EZ488" s="214"/>
      <c r="FA488" s="214"/>
      <c r="FB488" s="214"/>
      <c r="FC488" s="214"/>
      <c r="FD488" s="214"/>
      <c r="FE488" s="214"/>
      <c r="FF488" s="214"/>
      <c r="FG488" s="214"/>
      <c r="FH488" s="214"/>
      <c r="FI488" s="214"/>
      <c r="FJ488" s="214"/>
      <c r="FK488" s="214"/>
      <c r="FL488" s="214"/>
      <c r="FM488" s="214"/>
      <c r="FN488" s="214"/>
      <c r="FO488" s="214"/>
      <c r="FP488" s="214"/>
      <c r="FQ488" s="214"/>
      <c r="FR488" s="214"/>
      <c r="FS488" s="214"/>
      <c r="FT488" s="214"/>
      <c r="FU488" s="214"/>
      <c r="FV488" s="214"/>
      <c r="FW488" s="214"/>
      <c r="FX488" s="214"/>
    </row>
    <row r="489" spans="1:180" s="268" customFormat="1">
      <c r="A489" s="276"/>
      <c r="B489" s="276"/>
      <c r="C489" s="276"/>
      <c r="D489" s="276"/>
      <c r="E489" s="276"/>
      <c r="F489" s="276"/>
      <c r="G489" s="289"/>
      <c r="H489" s="288"/>
      <c r="I489" s="288"/>
      <c r="J489" s="276"/>
      <c r="K489" s="214"/>
      <c r="L489" s="214"/>
      <c r="M489" s="214"/>
      <c r="N489" s="214"/>
      <c r="O489" s="214"/>
      <c r="P489" s="214"/>
      <c r="Q489" s="214"/>
      <c r="R489" s="214"/>
      <c r="S489" s="214"/>
      <c r="T489" s="214"/>
      <c r="U489" s="214"/>
      <c r="V489" s="214"/>
      <c r="W489" s="214"/>
      <c r="X489" s="214"/>
      <c r="Y489" s="214"/>
      <c r="Z489" s="214"/>
      <c r="AA489" s="214"/>
      <c r="AB489" s="214"/>
      <c r="AC489" s="214"/>
      <c r="AD489" s="214"/>
      <c r="AE489" s="214"/>
      <c r="AF489" s="214"/>
      <c r="AG489" s="214"/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4"/>
      <c r="BN489" s="214"/>
      <c r="BO489" s="214"/>
      <c r="BP489" s="214"/>
      <c r="BQ489" s="214"/>
      <c r="BR489" s="214"/>
      <c r="BS489" s="214"/>
      <c r="BT489" s="214"/>
      <c r="BU489" s="214"/>
      <c r="BV489" s="214"/>
      <c r="BW489" s="214"/>
      <c r="BX489" s="214"/>
      <c r="BY489" s="214"/>
      <c r="BZ489" s="214"/>
      <c r="CA489" s="214"/>
      <c r="CB489" s="214"/>
      <c r="CC489" s="214"/>
      <c r="CD489" s="214"/>
      <c r="CE489" s="214"/>
      <c r="CF489" s="214"/>
      <c r="CG489" s="214"/>
      <c r="CH489" s="214"/>
      <c r="CI489" s="214"/>
      <c r="CJ489" s="214"/>
      <c r="CK489" s="214"/>
      <c r="CL489" s="214"/>
      <c r="CM489" s="214"/>
      <c r="CN489" s="214"/>
      <c r="CO489" s="214"/>
      <c r="CP489" s="214"/>
      <c r="CQ489" s="214"/>
      <c r="CR489" s="214"/>
      <c r="CS489" s="214"/>
      <c r="CT489" s="214"/>
      <c r="CU489" s="214"/>
      <c r="CV489" s="214"/>
      <c r="CW489" s="214"/>
      <c r="CX489" s="214"/>
      <c r="CY489" s="214"/>
      <c r="CZ489" s="214"/>
      <c r="DA489" s="214"/>
      <c r="DB489" s="214"/>
      <c r="DC489" s="214"/>
      <c r="DD489" s="214"/>
      <c r="DE489" s="214"/>
      <c r="DF489" s="214"/>
      <c r="DG489" s="214"/>
      <c r="DH489" s="214"/>
      <c r="DI489" s="214"/>
      <c r="DJ489" s="214"/>
      <c r="DK489" s="214"/>
      <c r="DL489" s="214"/>
      <c r="DM489" s="214"/>
      <c r="DN489" s="214"/>
      <c r="DO489" s="214"/>
      <c r="DP489" s="214"/>
      <c r="DQ489" s="214"/>
      <c r="DR489" s="214"/>
      <c r="DS489" s="214"/>
      <c r="DT489" s="214"/>
      <c r="DU489" s="214"/>
      <c r="DV489" s="214"/>
      <c r="DW489" s="214"/>
      <c r="DX489" s="214"/>
      <c r="DY489" s="214"/>
      <c r="DZ489" s="214"/>
      <c r="EA489" s="214"/>
      <c r="EB489" s="214"/>
      <c r="EC489" s="214"/>
      <c r="ED489" s="214"/>
      <c r="EE489" s="214"/>
      <c r="EF489" s="214"/>
      <c r="EG489" s="214"/>
      <c r="EH489" s="214"/>
      <c r="EI489" s="214"/>
      <c r="EJ489" s="214"/>
      <c r="EK489" s="214"/>
      <c r="EL489" s="214"/>
      <c r="EM489" s="214"/>
      <c r="EN489" s="214"/>
      <c r="EO489" s="214"/>
      <c r="EP489" s="214"/>
      <c r="EQ489" s="214"/>
      <c r="ER489" s="214"/>
      <c r="ES489" s="214"/>
      <c r="ET489" s="214"/>
      <c r="EU489" s="214"/>
      <c r="EV489" s="214"/>
      <c r="EW489" s="214"/>
      <c r="EX489" s="214"/>
      <c r="EY489" s="214"/>
      <c r="EZ489" s="214"/>
      <c r="FA489" s="214"/>
      <c r="FB489" s="214"/>
      <c r="FC489" s="214"/>
      <c r="FD489" s="214"/>
      <c r="FE489" s="214"/>
      <c r="FF489" s="214"/>
      <c r="FG489" s="214"/>
      <c r="FH489" s="214"/>
      <c r="FI489" s="214"/>
      <c r="FJ489" s="214"/>
      <c r="FK489" s="214"/>
      <c r="FL489" s="214"/>
      <c r="FM489" s="214"/>
      <c r="FN489" s="214"/>
      <c r="FO489" s="214"/>
      <c r="FP489" s="214"/>
      <c r="FQ489" s="214"/>
      <c r="FR489" s="214"/>
      <c r="FS489" s="214"/>
      <c r="FT489" s="214"/>
      <c r="FU489" s="214"/>
      <c r="FV489" s="214"/>
      <c r="FW489" s="214"/>
      <c r="FX489" s="214"/>
    </row>
    <row r="490" spans="1:180" s="268" customFormat="1">
      <c r="A490" s="276"/>
      <c r="B490" s="276"/>
      <c r="C490" s="276"/>
      <c r="D490" s="276"/>
      <c r="E490" s="276"/>
      <c r="F490" s="276"/>
      <c r="G490" s="289"/>
      <c r="H490" s="288"/>
      <c r="I490" s="288"/>
      <c r="J490" s="276"/>
      <c r="K490" s="214"/>
      <c r="L490" s="214"/>
      <c r="M490" s="214"/>
      <c r="N490" s="214"/>
      <c r="O490" s="214"/>
      <c r="P490" s="214"/>
      <c r="Q490" s="214"/>
      <c r="R490" s="214"/>
      <c r="S490" s="214"/>
      <c r="T490" s="214"/>
      <c r="U490" s="214"/>
      <c r="V490" s="214"/>
      <c r="W490" s="214"/>
      <c r="X490" s="214"/>
      <c r="Y490" s="214"/>
      <c r="Z490" s="214"/>
      <c r="AA490" s="214"/>
      <c r="AB490" s="214"/>
      <c r="AC490" s="214"/>
      <c r="AD490" s="214"/>
      <c r="AE490" s="214"/>
      <c r="AF490" s="214"/>
      <c r="AG490" s="214"/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  <c r="BI490" s="214"/>
      <c r="BJ490" s="214"/>
      <c r="BK490" s="214"/>
      <c r="BL490" s="214"/>
      <c r="BM490" s="214"/>
      <c r="BN490" s="214"/>
      <c r="BO490" s="214"/>
      <c r="BP490" s="214"/>
      <c r="BQ490" s="214"/>
      <c r="BR490" s="214"/>
      <c r="BS490" s="214"/>
      <c r="BT490" s="214"/>
      <c r="BU490" s="214"/>
      <c r="BV490" s="214"/>
      <c r="BW490" s="214"/>
      <c r="BX490" s="214"/>
      <c r="BY490" s="214"/>
      <c r="BZ490" s="214"/>
      <c r="CA490" s="214"/>
      <c r="CB490" s="214"/>
      <c r="CC490" s="214"/>
      <c r="CD490" s="214"/>
      <c r="CE490" s="214"/>
      <c r="CF490" s="214"/>
      <c r="CG490" s="214"/>
      <c r="CH490" s="214"/>
      <c r="CI490" s="214"/>
      <c r="CJ490" s="214"/>
      <c r="CK490" s="214"/>
      <c r="CL490" s="214"/>
      <c r="CM490" s="214"/>
      <c r="CN490" s="214"/>
      <c r="CO490" s="214"/>
      <c r="CP490" s="214"/>
      <c r="CQ490" s="214"/>
      <c r="CR490" s="214"/>
      <c r="CS490" s="214"/>
      <c r="CT490" s="214"/>
      <c r="CU490" s="214"/>
      <c r="CV490" s="214"/>
      <c r="CW490" s="214"/>
      <c r="CX490" s="214"/>
      <c r="CY490" s="214"/>
      <c r="CZ490" s="214"/>
      <c r="DA490" s="214"/>
      <c r="DB490" s="214"/>
      <c r="DC490" s="214"/>
      <c r="DD490" s="214"/>
      <c r="DE490" s="214"/>
      <c r="DF490" s="214"/>
      <c r="DG490" s="214"/>
      <c r="DH490" s="214"/>
      <c r="DI490" s="214"/>
      <c r="DJ490" s="214"/>
      <c r="DK490" s="214"/>
      <c r="DL490" s="214"/>
      <c r="DM490" s="214"/>
      <c r="DN490" s="214"/>
      <c r="DO490" s="214"/>
      <c r="DP490" s="214"/>
      <c r="DQ490" s="214"/>
      <c r="DR490" s="214"/>
      <c r="DS490" s="214"/>
      <c r="DT490" s="214"/>
      <c r="DU490" s="214"/>
      <c r="DV490" s="214"/>
      <c r="DW490" s="214"/>
      <c r="DX490" s="214"/>
      <c r="DY490" s="214"/>
      <c r="DZ490" s="214"/>
      <c r="EA490" s="214"/>
      <c r="EB490" s="214"/>
      <c r="EC490" s="214"/>
      <c r="ED490" s="214"/>
      <c r="EE490" s="214"/>
      <c r="EF490" s="214"/>
      <c r="EG490" s="214"/>
      <c r="EH490" s="214"/>
      <c r="EI490" s="214"/>
      <c r="EJ490" s="214"/>
      <c r="EK490" s="214"/>
      <c r="EL490" s="214"/>
      <c r="EM490" s="214"/>
      <c r="EN490" s="214"/>
      <c r="EO490" s="214"/>
      <c r="EP490" s="214"/>
      <c r="EQ490" s="214"/>
      <c r="ER490" s="214"/>
      <c r="ES490" s="214"/>
      <c r="ET490" s="214"/>
      <c r="EU490" s="214"/>
      <c r="EV490" s="214"/>
      <c r="EW490" s="214"/>
      <c r="EX490" s="214"/>
      <c r="EY490" s="214"/>
      <c r="EZ490" s="214"/>
      <c r="FA490" s="214"/>
      <c r="FB490" s="214"/>
      <c r="FC490" s="214"/>
      <c r="FD490" s="214"/>
      <c r="FE490" s="214"/>
      <c r="FF490" s="214"/>
      <c r="FG490" s="214"/>
      <c r="FH490" s="214"/>
      <c r="FI490" s="214"/>
      <c r="FJ490" s="214"/>
      <c r="FK490" s="214"/>
      <c r="FL490" s="214"/>
      <c r="FM490" s="214"/>
      <c r="FN490" s="214"/>
      <c r="FO490" s="214"/>
      <c r="FP490" s="214"/>
      <c r="FQ490" s="214"/>
      <c r="FR490" s="214"/>
      <c r="FS490" s="214"/>
      <c r="FT490" s="214"/>
      <c r="FU490" s="214"/>
      <c r="FV490" s="214"/>
      <c r="FW490" s="214"/>
      <c r="FX490" s="214"/>
    </row>
    <row r="491" spans="1:180" s="268" customFormat="1">
      <c r="A491" s="276"/>
      <c r="B491" s="276"/>
      <c r="C491" s="276"/>
      <c r="D491" s="276"/>
      <c r="E491" s="276"/>
      <c r="F491" s="276"/>
      <c r="G491" s="289"/>
      <c r="H491" s="288"/>
      <c r="I491" s="288"/>
      <c r="J491" s="276"/>
      <c r="K491" s="214"/>
      <c r="L491" s="214"/>
      <c r="M491" s="214"/>
      <c r="N491" s="214"/>
      <c r="O491" s="214"/>
      <c r="P491" s="214"/>
      <c r="Q491" s="214"/>
      <c r="R491" s="214"/>
      <c r="S491" s="214"/>
      <c r="T491" s="214"/>
      <c r="U491" s="214"/>
      <c r="V491" s="214"/>
      <c r="W491" s="214"/>
      <c r="X491" s="214"/>
      <c r="Y491" s="214"/>
      <c r="Z491" s="214"/>
      <c r="AA491" s="214"/>
      <c r="AB491" s="214"/>
      <c r="AC491" s="214"/>
      <c r="AD491" s="214"/>
      <c r="AE491" s="214"/>
      <c r="AF491" s="214"/>
      <c r="AG491" s="214"/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  <c r="BI491" s="214"/>
      <c r="BJ491" s="214"/>
      <c r="BK491" s="214"/>
      <c r="BL491" s="214"/>
      <c r="BM491" s="214"/>
      <c r="BN491" s="214"/>
      <c r="BO491" s="214"/>
      <c r="BP491" s="214"/>
      <c r="BQ491" s="214"/>
      <c r="BR491" s="214"/>
      <c r="BS491" s="214"/>
      <c r="BT491" s="214"/>
      <c r="BU491" s="214"/>
      <c r="BV491" s="214"/>
      <c r="BW491" s="214"/>
      <c r="BX491" s="214"/>
      <c r="BY491" s="214"/>
      <c r="BZ491" s="214"/>
      <c r="CA491" s="214"/>
      <c r="CB491" s="214"/>
      <c r="CC491" s="214"/>
      <c r="CD491" s="214"/>
      <c r="CE491" s="214"/>
      <c r="CF491" s="214"/>
      <c r="CG491" s="214"/>
      <c r="CH491" s="214"/>
      <c r="CI491" s="214"/>
      <c r="CJ491" s="214"/>
      <c r="CK491" s="214"/>
      <c r="CL491" s="214"/>
      <c r="CM491" s="214"/>
      <c r="CN491" s="214"/>
      <c r="CO491" s="214"/>
      <c r="CP491" s="214"/>
      <c r="CQ491" s="214"/>
      <c r="CR491" s="214"/>
      <c r="CS491" s="214"/>
      <c r="CT491" s="214"/>
      <c r="CU491" s="214"/>
      <c r="CV491" s="214"/>
      <c r="CW491" s="214"/>
      <c r="CX491" s="214"/>
      <c r="CY491" s="214"/>
      <c r="CZ491" s="214"/>
      <c r="DA491" s="214"/>
      <c r="DB491" s="214"/>
      <c r="DC491" s="214"/>
      <c r="DD491" s="214"/>
      <c r="DE491" s="214"/>
      <c r="DF491" s="214"/>
      <c r="DG491" s="214"/>
      <c r="DH491" s="214"/>
      <c r="DI491" s="214"/>
      <c r="DJ491" s="214"/>
      <c r="DK491" s="214"/>
      <c r="DL491" s="214"/>
      <c r="DM491" s="214"/>
      <c r="DN491" s="214"/>
      <c r="DO491" s="214"/>
      <c r="DP491" s="214"/>
      <c r="DQ491" s="214"/>
      <c r="DR491" s="214"/>
      <c r="DS491" s="214"/>
      <c r="DT491" s="214"/>
      <c r="DU491" s="214"/>
      <c r="DV491" s="214"/>
      <c r="DW491" s="214"/>
      <c r="DX491" s="214"/>
      <c r="DY491" s="214"/>
      <c r="DZ491" s="214"/>
      <c r="EA491" s="214"/>
      <c r="EB491" s="214"/>
      <c r="EC491" s="214"/>
      <c r="ED491" s="214"/>
      <c r="EE491" s="214"/>
      <c r="EF491" s="214"/>
      <c r="EG491" s="214"/>
      <c r="EH491" s="214"/>
      <c r="EI491" s="214"/>
      <c r="EJ491" s="214"/>
      <c r="EK491" s="214"/>
      <c r="EL491" s="214"/>
      <c r="EM491" s="214"/>
      <c r="EN491" s="214"/>
      <c r="EO491" s="214"/>
      <c r="EP491" s="214"/>
      <c r="EQ491" s="214"/>
      <c r="ER491" s="214"/>
      <c r="ES491" s="214"/>
      <c r="ET491" s="214"/>
      <c r="EU491" s="214"/>
      <c r="EV491" s="214"/>
      <c r="EW491" s="214"/>
      <c r="EX491" s="214"/>
      <c r="EY491" s="214"/>
      <c r="EZ491" s="214"/>
      <c r="FA491" s="214"/>
      <c r="FB491" s="214"/>
      <c r="FC491" s="214"/>
      <c r="FD491" s="214"/>
      <c r="FE491" s="214"/>
      <c r="FF491" s="214"/>
      <c r="FG491" s="214"/>
      <c r="FH491" s="214"/>
      <c r="FI491" s="214"/>
      <c r="FJ491" s="214"/>
      <c r="FK491" s="214"/>
      <c r="FL491" s="214"/>
      <c r="FM491" s="214"/>
      <c r="FN491" s="214"/>
      <c r="FO491" s="214"/>
      <c r="FP491" s="214"/>
      <c r="FQ491" s="214"/>
      <c r="FR491" s="214"/>
      <c r="FS491" s="214"/>
      <c r="FT491" s="214"/>
      <c r="FU491" s="214"/>
      <c r="FV491" s="214"/>
      <c r="FW491" s="214"/>
      <c r="FX491" s="214"/>
    </row>
    <row r="492" spans="1:180" s="268" customFormat="1">
      <c r="A492" s="276"/>
      <c r="B492" s="276"/>
      <c r="C492" s="276"/>
      <c r="D492" s="276"/>
      <c r="E492" s="276"/>
      <c r="F492" s="276"/>
      <c r="G492" s="289"/>
      <c r="H492" s="288"/>
      <c r="I492" s="288"/>
      <c r="J492" s="276"/>
      <c r="K492" s="214"/>
      <c r="L492" s="214"/>
      <c r="M492" s="214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14"/>
      <c r="Y492" s="214"/>
      <c r="Z492" s="214"/>
      <c r="AA492" s="214"/>
      <c r="AB492" s="214"/>
      <c r="AC492" s="214"/>
      <c r="AD492" s="214"/>
      <c r="AE492" s="214"/>
      <c r="AF492" s="214"/>
      <c r="AG492" s="214"/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  <c r="BI492" s="214"/>
      <c r="BJ492" s="214"/>
      <c r="BK492" s="214"/>
      <c r="BL492" s="214"/>
      <c r="BM492" s="214"/>
      <c r="BN492" s="214"/>
      <c r="BO492" s="214"/>
      <c r="BP492" s="214"/>
      <c r="BQ492" s="214"/>
      <c r="BR492" s="214"/>
      <c r="BS492" s="214"/>
      <c r="BT492" s="214"/>
      <c r="BU492" s="214"/>
      <c r="BV492" s="214"/>
      <c r="BW492" s="214"/>
      <c r="BX492" s="214"/>
      <c r="BY492" s="214"/>
      <c r="BZ492" s="214"/>
      <c r="CA492" s="214"/>
      <c r="CB492" s="214"/>
      <c r="CC492" s="214"/>
      <c r="CD492" s="214"/>
      <c r="CE492" s="214"/>
      <c r="CF492" s="214"/>
      <c r="CG492" s="214"/>
      <c r="CH492" s="214"/>
      <c r="CI492" s="214"/>
      <c r="CJ492" s="214"/>
      <c r="CK492" s="214"/>
      <c r="CL492" s="214"/>
      <c r="CM492" s="214"/>
      <c r="CN492" s="214"/>
      <c r="CO492" s="214"/>
      <c r="CP492" s="214"/>
      <c r="CQ492" s="214"/>
      <c r="CR492" s="214"/>
      <c r="CS492" s="214"/>
      <c r="CT492" s="214"/>
      <c r="CU492" s="214"/>
      <c r="CV492" s="214"/>
      <c r="CW492" s="214"/>
      <c r="CX492" s="214"/>
      <c r="CY492" s="214"/>
      <c r="CZ492" s="214"/>
      <c r="DA492" s="214"/>
      <c r="DB492" s="214"/>
      <c r="DC492" s="214"/>
      <c r="DD492" s="214"/>
      <c r="DE492" s="214"/>
      <c r="DF492" s="214"/>
      <c r="DG492" s="214"/>
      <c r="DH492" s="214"/>
      <c r="DI492" s="214"/>
      <c r="DJ492" s="214"/>
      <c r="DK492" s="214"/>
      <c r="DL492" s="214"/>
      <c r="DM492" s="214"/>
      <c r="DN492" s="214"/>
      <c r="DO492" s="214"/>
      <c r="DP492" s="214"/>
      <c r="DQ492" s="214"/>
      <c r="DR492" s="214"/>
      <c r="DS492" s="214"/>
      <c r="DT492" s="214"/>
      <c r="DU492" s="214"/>
      <c r="DV492" s="214"/>
      <c r="DW492" s="214"/>
      <c r="DX492" s="214"/>
      <c r="DY492" s="214"/>
      <c r="DZ492" s="214"/>
      <c r="EA492" s="214"/>
      <c r="EB492" s="214"/>
      <c r="EC492" s="214"/>
      <c r="ED492" s="214"/>
      <c r="EE492" s="214"/>
      <c r="EF492" s="214"/>
      <c r="EG492" s="214"/>
      <c r="EH492" s="214"/>
      <c r="EI492" s="214"/>
      <c r="EJ492" s="214"/>
      <c r="EK492" s="214"/>
      <c r="EL492" s="214"/>
      <c r="EM492" s="214"/>
      <c r="EN492" s="214"/>
      <c r="EO492" s="214"/>
      <c r="EP492" s="214"/>
      <c r="EQ492" s="214"/>
      <c r="ER492" s="214"/>
      <c r="ES492" s="214"/>
      <c r="ET492" s="214"/>
      <c r="EU492" s="214"/>
      <c r="EV492" s="214"/>
      <c r="EW492" s="214"/>
      <c r="EX492" s="214"/>
      <c r="EY492" s="214"/>
      <c r="EZ492" s="214"/>
      <c r="FA492" s="214"/>
      <c r="FB492" s="214"/>
      <c r="FC492" s="214"/>
      <c r="FD492" s="214"/>
      <c r="FE492" s="214"/>
      <c r="FF492" s="214"/>
      <c r="FG492" s="214"/>
      <c r="FH492" s="214"/>
      <c r="FI492" s="214"/>
      <c r="FJ492" s="214"/>
      <c r="FK492" s="214"/>
      <c r="FL492" s="214"/>
      <c r="FM492" s="214"/>
      <c r="FN492" s="214"/>
      <c r="FO492" s="214"/>
      <c r="FP492" s="214"/>
      <c r="FQ492" s="214"/>
      <c r="FR492" s="214"/>
      <c r="FS492" s="214"/>
      <c r="FT492" s="214"/>
      <c r="FU492" s="214"/>
      <c r="FV492" s="214"/>
      <c r="FW492" s="214"/>
      <c r="FX492" s="214"/>
    </row>
    <row r="493" spans="1:180" s="268" customFormat="1">
      <c r="A493" s="276"/>
      <c r="B493" s="276"/>
      <c r="C493" s="276"/>
      <c r="D493" s="276"/>
      <c r="E493" s="276"/>
      <c r="F493" s="276"/>
      <c r="G493" s="289"/>
      <c r="H493" s="288"/>
      <c r="I493" s="288"/>
      <c r="J493" s="276"/>
      <c r="K493" s="214"/>
      <c r="L493" s="214"/>
      <c r="M493" s="214"/>
      <c r="N493" s="214"/>
      <c r="O493" s="214"/>
      <c r="P493" s="214"/>
      <c r="Q493" s="214"/>
      <c r="R493" s="214"/>
      <c r="S493" s="214"/>
      <c r="T493" s="214"/>
      <c r="U493" s="214"/>
      <c r="V493" s="214"/>
      <c r="W493" s="214"/>
      <c r="X493" s="214"/>
      <c r="Y493" s="214"/>
      <c r="Z493" s="214"/>
      <c r="AA493" s="214"/>
      <c r="AB493" s="214"/>
      <c r="AC493" s="214"/>
      <c r="AD493" s="214"/>
      <c r="AE493" s="214"/>
      <c r="AF493" s="214"/>
      <c r="AG493" s="214"/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  <c r="BI493" s="214"/>
      <c r="BJ493" s="214"/>
      <c r="BK493" s="214"/>
      <c r="BL493" s="214"/>
      <c r="BM493" s="214"/>
      <c r="BN493" s="214"/>
      <c r="BO493" s="214"/>
      <c r="BP493" s="214"/>
      <c r="BQ493" s="214"/>
      <c r="BR493" s="214"/>
      <c r="BS493" s="214"/>
      <c r="BT493" s="214"/>
      <c r="BU493" s="214"/>
      <c r="BV493" s="214"/>
      <c r="BW493" s="214"/>
      <c r="BX493" s="214"/>
      <c r="BY493" s="214"/>
      <c r="BZ493" s="214"/>
      <c r="CA493" s="214"/>
      <c r="CB493" s="214"/>
      <c r="CC493" s="214"/>
      <c r="CD493" s="214"/>
      <c r="CE493" s="214"/>
      <c r="CF493" s="214"/>
      <c r="CG493" s="214"/>
      <c r="CH493" s="214"/>
      <c r="CI493" s="214"/>
      <c r="CJ493" s="214"/>
      <c r="CK493" s="214"/>
      <c r="CL493" s="214"/>
      <c r="CM493" s="214"/>
      <c r="CN493" s="214"/>
      <c r="CO493" s="214"/>
      <c r="CP493" s="214"/>
      <c r="CQ493" s="214"/>
      <c r="CR493" s="214"/>
      <c r="CS493" s="214"/>
      <c r="CT493" s="214"/>
      <c r="CU493" s="214"/>
      <c r="CV493" s="214"/>
      <c r="CW493" s="214"/>
      <c r="CX493" s="214"/>
      <c r="CY493" s="214"/>
      <c r="CZ493" s="214"/>
      <c r="DA493" s="214"/>
      <c r="DB493" s="214"/>
      <c r="DC493" s="214"/>
      <c r="DD493" s="214"/>
      <c r="DE493" s="214"/>
      <c r="DF493" s="214"/>
      <c r="DG493" s="214"/>
      <c r="DH493" s="214"/>
      <c r="DI493" s="214"/>
      <c r="DJ493" s="214"/>
      <c r="DK493" s="214"/>
      <c r="DL493" s="214"/>
      <c r="DM493" s="214"/>
      <c r="DN493" s="214"/>
      <c r="DO493" s="214"/>
      <c r="DP493" s="214"/>
      <c r="DQ493" s="214"/>
      <c r="DR493" s="214"/>
      <c r="DS493" s="214"/>
      <c r="DT493" s="214"/>
      <c r="DU493" s="214"/>
      <c r="DV493" s="214"/>
      <c r="DW493" s="214"/>
      <c r="DX493" s="214"/>
      <c r="DY493" s="214"/>
      <c r="DZ493" s="214"/>
      <c r="EA493" s="214"/>
      <c r="EB493" s="214"/>
      <c r="EC493" s="214"/>
      <c r="ED493" s="214"/>
      <c r="EE493" s="214"/>
      <c r="EF493" s="214"/>
      <c r="EG493" s="214"/>
      <c r="EH493" s="214"/>
      <c r="EI493" s="214"/>
      <c r="EJ493" s="214"/>
      <c r="EK493" s="214"/>
      <c r="EL493" s="214"/>
      <c r="EM493" s="214"/>
      <c r="EN493" s="214"/>
      <c r="EO493" s="214"/>
      <c r="EP493" s="214"/>
      <c r="EQ493" s="214"/>
      <c r="ER493" s="214"/>
      <c r="ES493" s="214"/>
      <c r="ET493" s="214"/>
      <c r="EU493" s="214"/>
      <c r="EV493" s="214"/>
      <c r="EW493" s="214"/>
      <c r="EX493" s="214"/>
      <c r="EY493" s="214"/>
      <c r="EZ493" s="214"/>
      <c r="FA493" s="214"/>
      <c r="FB493" s="214"/>
      <c r="FC493" s="214"/>
      <c r="FD493" s="214"/>
      <c r="FE493" s="214"/>
      <c r="FF493" s="214"/>
      <c r="FG493" s="214"/>
      <c r="FH493" s="214"/>
      <c r="FI493" s="214"/>
      <c r="FJ493" s="214"/>
      <c r="FK493" s="214"/>
      <c r="FL493" s="214"/>
      <c r="FM493" s="214"/>
      <c r="FN493" s="214"/>
      <c r="FO493" s="214"/>
      <c r="FP493" s="214"/>
      <c r="FQ493" s="214"/>
      <c r="FR493" s="214"/>
      <c r="FS493" s="214"/>
      <c r="FT493" s="214"/>
      <c r="FU493" s="214"/>
      <c r="FV493" s="214"/>
      <c r="FW493" s="214"/>
      <c r="FX493" s="214"/>
    </row>
    <row r="494" spans="1:180" s="268" customFormat="1">
      <c r="A494" s="276"/>
      <c r="B494" s="276"/>
      <c r="C494" s="276"/>
      <c r="D494" s="276"/>
      <c r="E494" s="276"/>
      <c r="F494" s="276"/>
      <c r="G494" s="289"/>
      <c r="H494" s="288"/>
      <c r="I494" s="288"/>
      <c r="J494" s="276"/>
      <c r="K494" s="214"/>
      <c r="L494" s="214"/>
      <c r="M494" s="214"/>
      <c r="N494" s="214"/>
      <c r="O494" s="214"/>
      <c r="P494" s="214"/>
      <c r="Q494" s="214"/>
      <c r="R494" s="214"/>
      <c r="S494" s="214"/>
      <c r="T494" s="214"/>
      <c r="U494" s="214"/>
      <c r="V494" s="214"/>
      <c r="W494" s="214"/>
      <c r="X494" s="214"/>
      <c r="Y494" s="214"/>
      <c r="Z494" s="214"/>
      <c r="AA494" s="214"/>
      <c r="AB494" s="214"/>
      <c r="AC494" s="214"/>
      <c r="AD494" s="214"/>
      <c r="AE494" s="214"/>
      <c r="AF494" s="214"/>
      <c r="AG494" s="214"/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  <c r="BI494" s="214"/>
      <c r="BJ494" s="214"/>
      <c r="BK494" s="214"/>
      <c r="BL494" s="214"/>
      <c r="BM494" s="214"/>
      <c r="BN494" s="214"/>
      <c r="BO494" s="214"/>
      <c r="BP494" s="214"/>
      <c r="BQ494" s="214"/>
      <c r="BR494" s="214"/>
      <c r="BS494" s="214"/>
      <c r="BT494" s="214"/>
      <c r="BU494" s="214"/>
      <c r="BV494" s="214"/>
      <c r="BW494" s="214"/>
      <c r="BX494" s="214"/>
      <c r="BY494" s="214"/>
      <c r="BZ494" s="214"/>
      <c r="CA494" s="214"/>
      <c r="CB494" s="214"/>
      <c r="CC494" s="214"/>
      <c r="CD494" s="214"/>
      <c r="CE494" s="214"/>
      <c r="CF494" s="214"/>
      <c r="CG494" s="214"/>
      <c r="CH494" s="214"/>
      <c r="CI494" s="214"/>
      <c r="CJ494" s="214"/>
      <c r="CK494" s="214"/>
      <c r="CL494" s="214"/>
      <c r="CM494" s="214"/>
      <c r="CN494" s="214"/>
      <c r="CO494" s="214"/>
      <c r="CP494" s="214"/>
      <c r="CQ494" s="214"/>
      <c r="CR494" s="214"/>
      <c r="CS494" s="214"/>
      <c r="CT494" s="214"/>
      <c r="CU494" s="214"/>
      <c r="CV494" s="214"/>
      <c r="CW494" s="214"/>
      <c r="CX494" s="214"/>
      <c r="CY494" s="214"/>
      <c r="CZ494" s="214"/>
      <c r="DA494" s="214"/>
      <c r="DB494" s="214"/>
      <c r="DC494" s="214"/>
      <c r="DD494" s="214"/>
      <c r="DE494" s="214"/>
      <c r="DF494" s="214"/>
      <c r="DG494" s="214"/>
      <c r="DH494" s="214"/>
      <c r="DI494" s="214"/>
      <c r="DJ494" s="214"/>
      <c r="DK494" s="214"/>
      <c r="DL494" s="214"/>
      <c r="DM494" s="214"/>
      <c r="DN494" s="214"/>
      <c r="DO494" s="214"/>
      <c r="DP494" s="214"/>
      <c r="DQ494" s="214"/>
      <c r="DR494" s="214"/>
      <c r="DS494" s="214"/>
      <c r="DT494" s="214"/>
      <c r="DU494" s="214"/>
      <c r="DV494" s="214"/>
      <c r="DW494" s="214"/>
      <c r="DX494" s="214"/>
      <c r="DY494" s="214"/>
      <c r="DZ494" s="214"/>
      <c r="EA494" s="214"/>
      <c r="EB494" s="214"/>
      <c r="EC494" s="214"/>
      <c r="ED494" s="214"/>
      <c r="EE494" s="214"/>
      <c r="EF494" s="214"/>
      <c r="EG494" s="214"/>
      <c r="EH494" s="214"/>
      <c r="EI494" s="214"/>
      <c r="EJ494" s="214"/>
      <c r="EK494" s="214"/>
      <c r="EL494" s="214"/>
      <c r="EM494" s="214"/>
      <c r="EN494" s="214"/>
      <c r="EO494" s="214"/>
      <c r="EP494" s="214"/>
      <c r="EQ494" s="214"/>
      <c r="ER494" s="214"/>
      <c r="ES494" s="214"/>
      <c r="ET494" s="214"/>
      <c r="EU494" s="214"/>
      <c r="EV494" s="214"/>
      <c r="EW494" s="214"/>
      <c r="EX494" s="214"/>
      <c r="EY494" s="214"/>
      <c r="EZ494" s="214"/>
      <c r="FA494" s="214"/>
      <c r="FB494" s="214"/>
      <c r="FC494" s="214"/>
      <c r="FD494" s="214"/>
      <c r="FE494" s="214"/>
      <c r="FF494" s="214"/>
      <c r="FG494" s="214"/>
      <c r="FH494" s="214"/>
      <c r="FI494" s="214"/>
      <c r="FJ494" s="214"/>
      <c r="FK494" s="214"/>
      <c r="FL494" s="214"/>
      <c r="FM494" s="214"/>
      <c r="FN494" s="214"/>
      <c r="FO494" s="214"/>
      <c r="FP494" s="214"/>
      <c r="FQ494" s="214"/>
      <c r="FR494" s="214"/>
      <c r="FS494" s="214"/>
      <c r="FT494" s="214"/>
      <c r="FU494" s="214"/>
      <c r="FV494" s="214"/>
      <c r="FW494" s="214"/>
      <c r="FX494" s="214"/>
    </row>
    <row r="495" spans="1:180" s="268" customFormat="1">
      <c r="A495" s="276"/>
      <c r="B495" s="276"/>
      <c r="C495" s="276"/>
      <c r="D495" s="276"/>
      <c r="E495" s="276"/>
      <c r="F495" s="276"/>
      <c r="G495" s="289"/>
      <c r="H495" s="288"/>
      <c r="I495" s="288"/>
      <c r="J495" s="276"/>
      <c r="K495" s="214"/>
      <c r="L495" s="214"/>
      <c r="M495" s="214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  <c r="AA495" s="214"/>
      <c r="AB495" s="214"/>
      <c r="AC495" s="214"/>
      <c r="AD495" s="214"/>
      <c r="AE495" s="214"/>
      <c r="AF495" s="214"/>
      <c r="AG495" s="214"/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  <c r="BI495" s="214"/>
      <c r="BJ495" s="214"/>
      <c r="BK495" s="214"/>
      <c r="BL495" s="214"/>
      <c r="BM495" s="214"/>
      <c r="BN495" s="214"/>
      <c r="BO495" s="214"/>
      <c r="BP495" s="214"/>
      <c r="BQ495" s="214"/>
      <c r="BR495" s="214"/>
      <c r="BS495" s="214"/>
      <c r="BT495" s="214"/>
      <c r="BU495" s="214"/>
      <c r="BV495" s="214"/>
      <c r="BW495" s="214"/>
      <c r="BX495" s="214"/>
      <c r="BY495" s="214"/>
      <c r="BZ495" s="214"/>
      <c r="CA495" s="214"/>
      <c r="CB495" s="214"/>
      <c r="CC495" s="214"/>
      <c r="CD495" s="214"/>
      <c r="CE495" s="214"/>
      <c r="CF495" s="214"/>
      <c r="CG495" s="214"/>
      <c r="CH495" s="214"/>
      <c r="CI495" s="214"/>
      <c r="CJ495" s="214"/>
      <c r="CK495" s="214"/>
      <c r="CL495" s="214"/>
      <c r="CM495" s="214"/>
      <c r="CN495" s="214"/>
      <c r="CO495" s="214"/>
      <c r="CP495" s="214"/>
      <c r="CQ495" s="214"/>
      <c r="CR495" s="214"/>
      <c r="CS495" s="214"/>
      <c r="CT495" s="214"/>
      <c r="CU495" s="214"/>
      <c r="CV495" s="214"/>
      <c r="CW495" s="214"/>
      <c r="CX495" s="214"/>
      <c r="CY495" s="214"/>
      <c r="CZ495" s="214"/>
      <c r="DA495" s="214"/>
      <c r="DB495" s="214"/>
      <c r="DC495" s="214"/>
      <c r="DD495" s="214"/>
      <c r="DE495" s="214"/>
      <c r="DF495" s="214"/>
      <c r="DG495" s="214"/>
      <c r="DH495" s="214"/>
      <c r="DI495" s="214"/>
      <c r="DJ495" s="214"/>
      <c r="DK495" s="214"/>
      <c r="DL495" s="214"/>
      <c r="DM495" s="214"/>
      <c r="DN495" s="214"/>
      <c r="DO495" s="214"/>
      <c r="DP495" s="214"/>
      <c r="DQ495" s="214"/>
      <c r="DR495" s="214"/>
      <c r="DS495" s="214"/>
      <c r="DT495" s="214"/>
      <c r="DU495" s="214"/>
      <c r="DV495" s="214"/>
      <c r="DW495" s="214"/>
      <c r="DX495" s="214"/>
      <c r="DY495" s="214"/>
      <c r="DZ495" s="214"/>
      <c r="EA495" s="214"/>
      <c r="EB495" s="214"/>
      <c r="EC495" s="214"/>
      <c r="ED495" s="214"/>
      <c r="EE495" s="214"/>
      <c r="EF495" s="214"/>
      <c r="EG495" s="214"/>
      <c r="EH495" s="214"/>
      <c r="EI495" s="214"/>
      <c r="EJ495" s="214"/>
      <c r="EK495" s="214"/>
      <c r="EL495" s="214"/>
      <c r="EM495" s="214"/>
      <c r="EN495" s="214"/>
      <c r="EO495" s="214"/>
      <c r="EP495" s="214"/>
      <c r="EQ495" s="214"/>
      <c r="ER495" s="214"/>
      <c r="ES495" s="214"/>
      <c r="ET495" s="214"/>
      <c r="EU495" s="214"/>
      <c r="EV495" s="214"/>
      <c r="EW495" s="214"/>
      <c r="EX495" s="214"/>
      <c r="EY495" s="214"/>
      <c r="EZ495" s="214"/>
      <c r="FA495" s="214"/>
      <c r="FB495" s="214"/>
      <c r="FC495" s="214"/>
      <c r="FD495" s="214"/>
      <c r="FE495" s="214"/>
      <c r="FF495" s="214"/>
      <c r="FG495" s="214"/>
      <c r="FH495" s="214"/>
      <c r="FI495" s="214"/>
      <c r="FJ495" s="214"/>
      <c r="FK495" s="214"/>
      <c r="FL495" s="214"/>
      <c r="FM495" s="214"/>
      <c r="FN495" s="214"/>
      <c r="FO495" s="214"/>
      <c r="FP495" s="214"/>
      <c r="FQ495" s="214"/>
      <c r="FR495" s="214"/>
      <c r="FS495" s="214"/>
      <c r="FT495" s="214"/>
      <c r="FU495" s="214"/>
      <c r="FV495" s="214"/>
      <c r="FW495" s="214"/>
      <c r="FX495" s="214"/>
    </row>
    <row r="496" spans="1:180" s="268" customFormat="1">
      <c r="A496" s="276"/>
      <c r="B496" s="276"/>
      <c r="C496" s="276"/>
      <c r="D496" s="276"/>
      <c r="E496" s="276"/>
      <c r="F496" s="276"/>
      <c r="G496" s="289"/>
      <c r="H496" s="288"/>
      <c r="I496" s="288"/>
      <c r="J496" s="276"/>
      <c r="K496" s="214"/>
      <c r="L496" s="214"/>
      <c r="M496" s="214"/>
      <c r="N496" s="214"/>
      <c r="O496" s="214"/>
      <c r="P496" s="214"/>
      <c r="Q496" s="214"/>
      <c r="R496" s="214"/>
      <c r="S496" s="214"/>
      <c r="T496" s="214"/>
      <c r="U496" s="214"/>
      <c r="V496" s="214"/>
      <c r="W496" s="214"/>
      <c r="X496" s="214"/>
      <c r="Y496" s="214"/>
      <c r="Z496" s="214"/>
      <c r="AA496" s="214"/>
      <c r="AB496" s="214"/>
      <c r="AC496" s="214"/>
      <c r="AD496" s="214"/>
      <c r="AE496" s="214"/>
      <c r="AF496" s="214"/>
      <c r="AG496" s="214"/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  <c r="BI496" s="214"/>
      <c r="BJ496" s="214"/>
      <c r="BK496" s="214"/>
      <c r="BL496" s="214"/>
      <c r="BM496" s="214"/>
      <c r="BN496" s="214"/>
      <c r="BO496" s="214"/>
      <c r="BP496" s="214"/>
      <c r="BQ496" s="214"/>
      <c r="BR496" s="214"/>
      <c r="BS496" s="214"/>
      <c r="BT496" s="214"/>
      <c r="BU496" s="214"/>
      <c r="BV496" s="214"/>
      <c r="BW496" s="214"/>
      <c r="BX496" s="214"/>
      <c r="BY496" s="214"/>
      <c r="BZ496" s="214"/>
      <c r="CA496" s="214"/>
      <c r="CB496" s="214"/>
      <c r="CC496" s="214"/>
      <c r="CD496" s="214"/>
      <c r="CE496" s="214"/>
      <c r="CF496" s="214"/>
      <c r="CG496" s="214"/>
      <c r="CH496" s="214"/>
      <c r="CI496" s="214"/>
      <c r="CJ496" s="214"/>
      <c r="CK496" s="214"/>
      <c r="CL496" s="214"/>
      <c r="CM496" s="214"/>
      <c r="CN496" s="214"/>
      <c r="CO496" s="214"/>
      <c r="CP496" s="214"/>
      <c r="CQ496" s="214"/>
      <c r="CR496" s="214"/>
      <c r="CS496" s="214"/>
      <c r="CT496" s="214"/>
      <c r="CU496" s="214"/>
      <c r="CV496" s="214"/>
      <c r="CW496" s="214"/>
      <c r="CX496" s="214"/>
      <c r="CY496" s="214"/>
      <c r="CZ496" s="214"/>
      <c r="DA496" s="214"/>
      <c r="DB496" s="214"/>
      <c r="DC496" s="214"/>
      <c r="DD496" s="214"/>
      <c r="DE496" s="214"/>
      <c r="DF496" s="214"/>
      <c r="DG496" s="214"/>
      <c r="DH496" s="214"/>
      <c r="DI496" s="214"/>
      <c r="DJ496" s="214"/>
      <c r="DK496" s="214"/>
      <c r="DL496" s="214"/>
      <c r="DM496" s="214"/>
      <c r="DN496" s="214"/>
      <c r="DO496" s="214"/>
      <c r="DP496" s="214"/>
      <c r="DQ496" s="214"/>
      <c r="DR496" s="214"/>
      <c r="DS496" s="214"/>
      <c r="DT496" s="214"/>
      <c r="DU496" s="214"/>
      <c r="DV496" s="214"/>
      <c r="DW496" s="214"/>
      <c r="DX496" s="214"/>
      <c r="DY496" s="214"/>
      <c r="DZ496" s="214"/>
      <c r="EA496" s="214"/>
      <c r="EB496" s="214"/>
      <c r="EC496" s="214"/>
      <c r="ED496" s="214"/>
      <c r="EE496" s="214"/>
      <c r="EF496" s="214"/>
      <c r="EG496" s="214"/>
      <c r="EH496" s="214"/>
      <c r="EI496" s="214"/>
      <c r="EJ496" s="214"/>
      <c r="EK496" s="214"/>
      <c r="EL496" s="214"/>
      <c r="EM496" s="214"/>
      <c r="EN496" s="214"/>
      <c r="EO496" s="214"/>
      <c r="EP496" s="214"/>
      <c r="EQ496" s="214"/>
      <c r="ER496" s="214"/>
      <c r="ES496" s="214"/>
      <c r="ET496" s="214"/>
      <c r="EU496" s="214"/>
      <c r="EV496" s="214"/>
      <c r="EW496" s="214"/>
      <c r="EX496" s="214"/>
      <c r="EY496" s="214"/>
      <c r="EZ496" s="214"/>
      <c r="FA496" s="214"/>
      <c r="FB496" s="214"/>
      <c r="FC496" s="214"/>
      <c r="FD496" s="214"/>
      <c r="FE496" s="214"/>
      <c r="FF496" s="214"/>
      <c r="FG496" s="214"/>
      <c r="FH496" s="214"/>
      <c r="FI496" s="214"/>
      <c r="FJ496" s="214"/>
      <c r="FK496" s="214"/>
      <c r="FL496" s="214"/>
      <c r="FM496" s="214"/>
      <c r="FN496" s="214"/>
      <c r="FO496" s="214"/>
      <c r="FP496" s="214"/>
      <c r="FQ496" s="214"/>
      <c r="FR496" s="214"/>
      <c r="FS496" s="214"/>
      <c r="FT496" s="214"/>
      <c r="FU496" s="214"/>
      <c r="FV496" s="214"/>
      <c r="FW496" s="214"/>
      <c r="FX496" s="214"/>
    </row>
    <row r="497" spans="1:180" s="268" customFormat="1">
      <c r="A497" s="276"/>
      <c r="B497" s="276"/>
      <c r="C497" s="276"/>
      <c r="D497" s="276"/>
      <c r="E497" s="276"/>
      <c r="F497" s="276"/>
      <c r="G497" s="289"/>
      <c r="H497" s="288"/>
      <c r="I497" s="288"/>
      <c r="J497" s="276"/>
      <c r="K497" s="214"/>
      <c r="L497" s="214"/>
      <c r="M497" s="214"/>
      <c r="N497" s="214"/>
      <c r="O497" s="214"/>
      <c r="P497" s="214"/>
      <c r="Q497" s="214"/>
      <c r="R497" s="214"/>
      <c r="S497" s="214"/>
      <c r="T497" s="214"/>
      <c r="U497" s="214"/>
      <c r="V497" s="214"/>
      <c r="W497" s="214"/>
      <c r="X497" s="214"/>
      <c r="Y497" s="214"/>
      <c r="Z497" s="214"/>
      <c r="AA497" s="214"/>
      <c r="AB497" s="214"/>
      <c r="AC497" s="214"/>
      <c r="AD497" s="214"/>
      <c r="AE497" s="214"/>
      <c r="AF497" s="214"/>
      <c r="AG497" s="214"/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  <c r="BI497" s="214"/>
      <c r="BJ497" s="214"/>
      <c r="BK497" s="214"/>
      <c r="BL497" s="214"/>
      <c r="BM497" s="214"/>
      <c r="BN497" s="214"/>
      <c r="BO497" s="214"/>
      <c r="BP497" s="214"/>
      <c r="BQ497" s="214"/>
      <c r="BR497" s="214"/>
      <c r="BS497" s="214"/>
      <c r="BT497" s="214"/>
      <c r="BU497" s="214"/>
      <c r="BV497" s="214"/>
      <c r="BW497" s="214"/>
      <c r="BX497" s="214"/>
      <c r="BY497" s="214"/>
      <c r="BZ497" s="214"/>
      <c r="CA497" s="214"/>
      <c r="CB497" s="214"/>
      <c r="CC497" s="214"/>
      <c r="CD497" s="214"/>
      <c r="CE497" s="214"/>
      <c r="CF497" s="214"/>
      <c r="CG497" s="214"/>
      <c r="CH497" s="214"/>
      <c r="CI497" s="214"/>
      <c r="CJ497" s="214"/>
      <c r="CK497" s="214"/>
      <c r="CL497" s="214"/>
      <c r="CM497" s="214"/>
      <c r="CN497" s="214"/>
      <c r="CO497" s="214"/>
      <c r="CP497" s="214"/>
      <c r="CQ497" s="214"/>
      <c r="CR497" s="214"/>
      <c r="CS497" s="214"/>
      <c r="CT497" s="214"/>
      <c r="CU497" s="214"/>
      <c r="CV497" s="214"/>
      <c r="CW497" s="214"/>
      <c r="CX497" s="214"/>
      <c r="CY497" s="214"/>
      <c r="CZ497" s="214"/>
      <c r="DA497" s="214"/>
      <c r="DB497" s="214"/>
      <c r="DC497" s="214"/>
      <c r="DD497" s="214"/>
      <c r="DE497" s="214"/>
      <c r="DF497" s="214"/>
      <c r="DG497" s="214"/>
      <c r="DH497" s="214"/>
      <c r="DI497" s="214"/>
      <c r="DJ497" s="214"/>
      <c r="DK497" s="214"/>
      <c r="DL497" s="214"/>
      <c r="DM497" s="214"/>
      <c r="DN497" s="214"/>
      <c r="DO497" s="214"/>
      <c r="DP497" s="214"/>
      <c r="DQ497" s="214"/>
      <c r="DR497" s="214"/>
      <c r="DS497" s="214"/>
      <c r="DT497" s="214"/>
      <c r="DU497" s="214"/>
      <c r="DV497" s="214"/>
      <c r="DW497" s="214"/>
      <c r="DX497" s="214"/>
      <c r="DY497" s="214"/>
      <c r="DZ497" s="214"/>
      <c r="EA497" s="214"/>
      <c r="EB497" s="214"/>
      <c r="EC497" s="214"/>
      <c r="ED497" s="214"/>
      <c r="EE497" s="214"/>
      <c r="EF497" s="214"/>
      <c r="EG497" s="214"/>
      <c r="EH497" s="214"/>
      <c r="EI497" s="214"/>
      <c r="EJ497" s="214"/>
      <c r="EK497" s="214"/>
      <c r="EL497" s="214"/>
      <c r="EM497" s="214"/>
      <c r="EN497" s="214"/>
      <c r="EO497" s="214"/>
      <c r="EP497" s="214"/>
      <c r="EQ497" s="214"/>
      <c r="ER497" s="214"/>
      <c r="ES497" s="214"/>
      <c r="ET497" s="214"/>
      <c r="EU497" s="214"/>
      <c r="EV497" s="214"/>
      <c r="EW497" s="214"/>
      <c r="EX497" s="214"/>
      <c r="EY497" s="214"/>
      <c r="EZ497" s="214"/>
      <c r="FA497" s="214"/>
      <c r="FB497" s="214"/>
      <c r="FC497" s="214"/>
      <c r="FD497" s="214"/>
      <c r="FE497" s="214"/>
      <c r="FF497" s="214"/>
      <c r="FG497" s="214"/>
      <c r="FH497" s="214"/>
      <c r="FI497" s="214"/>
      <c r="FJ497" s="214"/>
      <c r="FK497" s="214"/>
      <c r="FL497" s="214"/>
      <c r="FM497" s="214"/>
      <c r="FN497" s="214"/>
      <c r="FO497" s="214"/>
      <c r="FP497" s="214"/>
      <c r="FQ497" s="214"/>
      <c r="FR497" s="214"/>
      <c r="FS497" s="214"/>
      <c r="FT497" s="214"/>
      <c r="FU497" s="214"/>
      <c r="FV497" s="214"/>
      <c r="FW497" s="214"/>
      <c r="FX497" s="214"/>
    </row>
    <row r="498" spans="1:180" s="268" customFormat="1">
      <c r="A498" s="276"/>
      <c r="B498" s="276"/>
      <c r="C498" s="276"/>
      <c r="D498" s="276"/>
      <c r="E498" s="276"/>
      <c r="F498" s="276"/>
      <c r="G498" s="289"/>
      <c r="H498" s="288"/>
      <c r="I498" s="288"/>
      <c r="J498" s="276"/>
      <c r="K498" s="214"/>
      <c r="L498" s="214"/>
      <c r="M498" s="214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14"/>
      <c r="Y498" s="214"/>
      <c r="Z498" s="214"/>
      <c r="AA498" s="214"/>
      <c r="AB498" s="214"/>
      <c r="AC498" s="214"/>
      <c r="AD498" s="214"/>
      <c r="AE498" s="214"/>
      <c r="AF498" s="214"/>
      <c r="AG498" s="214"/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4"/>
      <c r="BN498" s="214"/>
      <c r="BO498" s="214"/>
      <c r="BP498" s="214"/>
      <c r="BQ498" s="214"/>
      <c r="BR498" s="214"/>
      <c r="BS498" s="214"/>
      <c r="BT498" s="214"/>
      <c r="BU498" s="214"/>
      <c r="BV498" s="214"/>
      <c r="BW498" s="214"/>
      <c r="BX498" s="214"/>
      <c r="BY498" s="214"/>
      <c r="BZ498" s="214"/>
      <c r="CA498" s="214"/>
      <c r="CB498" s="214"/>
      <c r="CC498" s="214"/>
      <c r="CD498" s="214"/>
      <c r="CE498" s="214"/>
      <c r="CF498" s="214"/>
      <c r="CG498" s="214"/>
      <c r="CH498" s="214"/>
      <c r="CI498" s="214"/>
      <c r="CJ498" s="214"/>
      <c r="CK498" s="214"/>
      <c r="CL498" s="214"/>
      <c r="CM498" s="214"/>
      <c r="CN498" s="214"/>
      <c r="CO498" s="214"/>
      <c r="CP498" s="214"/>
      <c r="CQ498" s="214"/>
      <c r="CR498" s="214"/>
      <c r="CS498" s="214"/>
      <c r="CT498" s="214"/>
      <c r="CU498" s="214"/>
      <c r="CV498" s="214"/>
      <c r="CW498" s="214"/>
      <c r="CX498" s="214"/>
      <c r="CY498" s="214"/>
      <c r="CZ498" s="214"/>
      <c r="DA498" s="214"/>
      <c r="DB498" s="214"/>
      <c r="DC498" s="214"/>
      <c r="DD498" s="214"/>
      <c r="DE498" s="214"/>
      <c r="DF498" s="214"/>
      <c r="DG498" s="214"/>
      <c r="DH498" s="214"/>
      <c r="DI498" s="214"/>
      <c r="DJ498" s="214"/>
      <c r="DK498" s="214"/>
      <c r="DL498" s="214"/>
      <c r="DM498" s="214"/>
      <c r="DN498" s="214"/>
      <c r="DO498" s="214"/>
      <c r="DP498" s="214"/>
      <c r="DQ498" s="214"/>
      <c r="DR498" s="214"/>
      <c r="DS498" s="214"/>
      <c r="DT498" s="214"/>
      <c r="DU498" s="214"/>
      <c r="DV498" s="214"/>
      <c r="DW498" s="214"/>
      <c r="DX498" s="214"/>
      <c r="DY498" s="214"/>
      <c r="DZ498" s="214"/>
      <c r="EA498" s="214"/>
      <c r="EB498" s="214"/>
      <c r="EC498" s="214"/>
      <c r="ED498" s="214"/>
      <c r="EE498" s="214"/>
      <c r="EF498" s="214"/>
      <c r="EG498" s="214"/>
      <c r="EH498" s="214"/>
      <c r="EI498" s="214"/>
      <c r="EJ498" s="214"/>
      <c r="EK498" s="214"/>
      <c r="EL498" s="214"/>
      <c r="EM498" s="214"/>
      <c r="EN498" s="214"/>
      <c r="EO498" s="214"/>
      <c r="EP498" s="214"/>
      <c r="EQ498" s="214"/>
      <c r="ER498" s="214"/>
      <c r="ES498" s="214"/>
      <c r="ET498" s="214"/>
      <c r="EU498" s="214"/>
      <c r="EV498" s="214"/>
      <c r="EW498" s="214"/>
      <c r="EX498" s="214"/>
      <c r="EY498" s="214"/>
      <c r="EZ498" s="214"/>
      <c r="FA498" s="214"/>
      <c r="FB498" s="214"/>
      <c r="FC498" s="214"/>
      <c r="FD498" s="214"/>
      <c r="FE498" s="214"/>
      <c r="FF498" s="214"/>
      <c r="FG498" s="214"/>
      <c r="FH498" s="214"/>
      <c r="FI498" s="214"/>
      <c r="FJ498" s="214"/>
      <c r="FK498" s="214"/>
      <c r="FL498" s="214"/>
      <c r="FM498" s="214"/>
      <c r="FN498" s="214"/>
      <c r="FO498" s="214"/>
      <c r="FP498" s="214"/>
      <c r="FQ498" s="214"/>
      <c r="FR498" s="214"/>
      <c r="FS498" s="214"/>
      <c r="FT498" s="214"/>
      <c r="FU498" s="214"/>
      <c r="FV498" s="214"/>
      <c r="FW498" s="214"/>
      <c r="FX498" s="214"/>
    </row>
    <row r="499" spans="1:180" s="268" customFormat="1">
      <c r="A499" s="276"/>
      <c r="B499" s="276"/>
      <c r="C499" s="276"/>
      <c r="D499" s="276"/>
      <c r="E499" s="276"/>
      <c r="F499" s="276"/>
      <c r="G499" s="289"/>
      <c r="H499" s="288"/>
      <c r="I499" s="288"/>
      <c r="J499" s="276"/>
      <c r="K499" s="214"/>
      <c r="L499" s="214"/>
      <c r="M499" s="214"/>
      <c r="N499" s="214"/>
      <c r="O499" s="214"/>
      <c r="P499" s="214"/>
      <c r="Q499" s="214"/>
      <c r="R499" s="214"/>
      <c r="S499" s="214"/>
      <c r="T499" s="214"/>
      <c r="U499" s="214"/>
      <c r="V499" s="214"/>
      <c r="W499" s="214"/>
      <c r="X499" s="214"/>
      <c r="Y499" s="214"/>
      <c r="Z499" s="214"/>
      <c r="AA499" s="214"/>
      <c r="AB499" s="214"/>
      <c r="AC499" s="214"/>
      <c r="AD499" s="214"/>
      <c r="AE499" s="214"/>
      <c r="AF499" s="214"/>
      <c r="AG499" s="214"/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  <c r="BI499" s="214"/>
      <c r="BJ499" s="214"/>
      <c r="BK499" s="214"/>
      <c r="BL499" s="214"/>
      <c r="BM499" s="214"/>
      <c r="BN499" s="214"/>
      <c r="BO499" s="214"/>
      <c r="BP499" s="214"/>
      <c r="BQ499" s="214"/>
      <c r="BR499" s="214"/>
      <c r="BS499" s="214"/>
      <c r="BT499" s="214"/>
      <c r="BU499" s="214"/>
      <c r="BV499" s="214"/>
      <c r="BW499" s="214"/>
      <c r="BX499" s="214"/>
      <c r="BY499" s="214"/>
      <c r="BZ499" s="214"/>
      <c r="CA499" s="214"/>
      <c r="CB499" s="214"/>
      <c r="CC499" s="214"/>
      <c r="CD499" s="214"/>
      <c r="CE499" s="214"/>
      <c r="CF499" s="214"/>
      <c r="CG499" s="214"/>
      <c r="CH499" s="214"/>
      <c r="CI499" s="214"/>
      <c r="CJ499" s="214"/>
      <c r="CK499" s="214"/>
      <c r="CL499" s="214"/>
      <c r="CM499" s="214"/>
      <c r="CN499" s="214"/>
      <c r="CO499" s="214"/>
      <c r="CP499" s="214"/>
      <c r="CQ499" s="214"/>
      <c r="CR499" s="214"/>
      <c r="CS499" s="214"/>
      <c r="CT499" s="214"/>
      <c r="CU499" s="214"/>
      <c r="CV499" s="214"/>
      <c r="CW499" s="214"/>
      <c r="CX499" s="214"/>
      <c r="CY499" s="214"/>
      <c r="CZ499" s="214"/>
      <c r="DA499" s="214"/>
      <c r="DB499" s="214"/>
      <c r="DC499" s="214"/>
      <c r="DD499" s="214"/>
      <c r="DE499" s="214"/>
      <c r="DF499" s="214"/>
      <c r="DG499" s="214"/>
      <c r="DH499" s="214"/>
      <c r="DI499" s="214"/>
      <c r="DJ499" s="214"/>
      <c r="DK499" s="214"/>
      <c r="DL499" s="214"/>
      <c r="DM499" s="214"/>
      <c r="DN499" s="214"/>
      <c r="DO499" s="214"/>
      <c r="DP499" s="214"/>
      <c r="DQ499" s="214"/>
      <c r="DR499" s="214"/>
      <c r="DS499" s="214"/>
      <c r="DT499" s="214"/>
      <c r="DU499" s="214"/>
      <c r="DV499" s="214"/>
      <c r="DW499" s="214"/>
      <c r="DX499" s="214"/>
      <c r="DY499" s="214"/>
      <c r="DZ499" s="214"/>
      <c r="EA499" s="214"/>
      <c r="EB499" s="214"/>
      <c r="EC499" s="214"/>
      <c r="ED499" s="214"/>
      <c r="EE499" s="214"/>
      <c r="EF499" s="214"/>
      <c r="EG499" s="214"/>
      <c r="EH499" s="214"/>
      <c r="EI499" s="214"/>
      <c r="EJ499" s="214"/>
      <c r="EK499" s="214"/>
      <c r="EL499" s="214"/>
      <c r="EM499" s="214"/>
      <c r="EN499" s="214"/>
      <c r="EO499" s="214"/>
      <c r="EP499" s="214"/>
      <c r="EQ499" s="214"/>
      <c r="ER499" s="214"/>
      <c r="ES499" s="214"/>
      <c r="ET499" s="214"/>
      <c r="EU499" s="214"/>
      <c r="EV499" s="214"/>
      <c r="EW499" s="214"/>
      <c r="EX499" s="214"/>
      <c r="EY499" s="214"/>
      <c r="EZ499" s="214"/>
      <c r="FA499" s="214"/>
      <c r="FB499" s="214"/>
      <c r="FC499" s="214"/>
      <c r="FD499" s="214"/>
      <c r="FE499" s="214"/>
      <c r="FF499" s="214"/>
      <c r="FG499" s="214"/>
      <c r="FH499" s="214"/>
      <c r="FI499" s="214"/>
      <c r="FJ499" s="214"/>
      <c r="FK499" s="214"/>
      <c r="FL499" s="214"/>
      <c r="FM499" s="214"/>
      <c r="FN499" s="214"/>
      <c r="FO499" s="214"/>
      <c r="FP499" s="214"/>
      <c r="FQ499" s="214"/>
      <c r="FR499" s="214"/>
      <c r="FS499" s="214"/>
      <c r="FT499" s="214"/>
      <c r="FU499" s="214"/>
      <c r="FV499" s="214"/>
      <c r="FW499" s="214"/>
      <c r="FX499" s="214"/>
    </row>
    <row r="500" spans="1:180" s="268" customFormat="1">
      <c r="A500" s="276"/>
      <c r="B500" s="276"/>
      <c r="C500" s="276"/>
      <c r="D500" s="276"/>
      <c r="E500" s="276"/>
      <c r="F500" s="276"/>
      <c r="G500" s="289"/>
      <c r="H500" s="288"/>
      <c r="I500" s="288"/>
      <c r="J500" s="276"/>
      <c r="K500" s="214"/>
      <c r="L500" s="214"/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14"/>
      <c r="Y500" s="214"/>
      <c r="Z500" s="214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4"/>
      <c r="BN500" s="214"/>
      <c r="BO500" s="214"/>
      <c r="BP500" s="214"/>
      <c r="BQ500" s="214"/>
      <c r="BR500" s="214"/>
      <c r="BS500" s="214"/>
      <c r="BT500" s="214"/>
      <c r="BU500" s="214"/>
      <c r="BV500" s="214"/>
      <c r="BW500" s="214"/>
      <c r="BX500" s="214"/>
      <c r="BY500" s="214"/>
      <c r="BZ500" s="214"/>
      <c r="CA500" s="214"/>
      <c r="CB500" s="214"/>
      <c r="CC500" s="214"/>
      <c r="CD500" s="214"/>
      <c r="CE500" s="214"/>
      <c r="CF500" s="214"/>
      <c r="CG500" s="214"/>
      <c r="CH500" s="214"/>
      <c r="CI500" s="214"/>
      <c r="CJ500" s="214"/>
      <c r="CK500" s="214"/>
      <c r="CL500" s="214"/>
      <c r="CM500" s="214"/>
      <c r="CN500" s="214"/>
      <c r="CO500" s="214"/>
      <c r="CP500" s="214"/>
      <c r="CQ500" s="214"/>
      <c r="CR500" s="214"/>
      <c r="CS500" s="214"/>
      <c r="CT500" s="214"/>
      <c r="CU500" s="214"/>
      <c r="CV500" s="214"/>
      <c r="CW500" s="214"/>
      <c r="CX500" s="214"/>
      <c r="CY500" s="214"/>
      <c r="CZ500" s="214"/>
      <c r="DA500" s="214"/>
      <c r="DB500" s="214"/>
      <c r="DC500" s="214"/>
      <c r="DD500" s="214"/>
      <c r="DE500" s="214"/>
      <c r="DF500" s="214"/>
      <c r="DG500" s="214"/>
      <c r="DH500" s="214"/>
      <c r="DI500" s="214"/>
      <c r="DJ500" s="214"/>
      <c r="DK500" s="214"/>
      <c r="DL500" s="214"/>
      <c r="DM500" s="214"/>
      <c r="DN500" s="214"/>
      <c r="DO500" s="214"/>
      <c r="DP500" s="214"/>
      <c r="DQ500" s="214"/>
      <c r="DR500" s="214"/>
      <c r="DS500" s="214"/>
      <c r="DT500" s="214"/>
      <c r="DU500" s="214"/>
      <c r="DV500" s="214"/>
      <c r="DW500" s="214"/>
      <c r="DX500" s="214"/>
      <c r="DY500" s="214"/>
      <c r="DZ500" s="214"/>
      <c r="EA500" s="214"/>
      <c r="EB500" s="214"/>
      <c r="EC500" s="214"/>
      <c r="ED500" s="214"/>
      <c r="EE500" s="214"/>
      <c r="EF500" s="214"/>
      <c r="EG500" s="214"/>
      <c r="EH500" s="214"/>
      <c r="EI500" s="214"/>
      <c r="EJ500" s="214"/>
      <c r="EK500" s="214"/>
      <c r="EL500" s="214"/>
      <c r="EM500" s="214"/>
      <c r="EN500" s="214"/>
      <c r="EO500" s="214"/>
      <c r="EP500" s="214"/>
      <c r="EQ500" s="214"/>
      <c r="ER500" s="214"/>
      <c r="ES500" s="214"/>
      <c r="ET500" s="214"/>
      <c r="EU500" s="214"/>
      <c r="EV500" s="214"/>
      <c r="EW500" s="214"/>
      <c r="EX500" s="214"/>
      <c r="EY500" s="214"/>
      <c r="EZ500" s="214"/>
      <c r="FA500" s="214"/>
      <c r="FB500" s="214"/>
      <c r="FC500" s="214"/>
      <c r="FD500" s="214"/>
      <c r="FE500" s="214"/>
      <c r="FF500" s="214"/>
      <c r="FG500" s="214"/>
      <c r="FH500" s="214"/>
      <c r="FI500" s="214"/>
      <c r="FJ500" s="214"/>
      <c r="FK500" s="214"/>
      <c r="FL500" s="214"/>
      <c r="FM500" s="214"/>
      <c r="FN500" s="214"/>
      <c r="FO500" s="214"/>
      <c r="FP500" s="214"/>
      <c r="FQ500" s="214"/>
      <c r="FR500" s="214"/>
      <c r="FS500" s="214"/>
      <c r="FT500" s="214"/>
      <c r="FU500" s="214"/>
      <c r="FV500" s="214"/>
      <c r="FW500" s="214"/>
      <c r="FX500" s="214"/>
    </row>
    <row r="501" spans="1:180" s="268" customFormat="1">
      <c r="A501" s="276"/>
      <c r="B501" s="276"/>
      <c r="C501" s="276"/>
      <c r="D501" s="276"/>
      <c r="E501" s="276"/>
      <c r="F501" s="276"/>
      <c r="G501" s="289"/>
      <c r="H501" s="288"/>
      <c r="I501" s="288"/>
      <c r="J501" s="276"/>
      <c r="K501" s="214"/>
      <c r="L501" s="214"/>
      <c r="M501" s="214"/>
      <c r="N501" s="214"/>
      <c r="O501" s="214"/>
      <c r="P501" s="214"/>
      <c r="Q501" s="214"/>
      <c r="R501" s="214"/>
      <c r="S501" s="214"/>
      <c r="T501" s="214"/>
      <c r="U501" s="214"/>
      <c r="V501" s="214"/>
      <c r="W501" s="214"/>
      <c r="X501" s="214"/>
      <c r="Y501" s="214"/>
      <c r="Z501" s="214"/>
      <c r="AA501" s="214"/>
      <c r="AB501" s="214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4"/>
      <c r="BN501" s="214"/>
      <c r="BO501" s="214"/>
      <c r="BP501" s="214"/>
      <c r="BQ501" s="214"/>
      <c r="BR501" s="214"/>
      <c r="BS501" s="214"/>
      <c r="BT501" s="214"/>
      <c r="BU501" s="214"/>
      <c r="BV501" s="214"/>
      <c r="BW501" s="214"/>
      <c r="BX501" s="214"/>
      <c r="BY501" s="214"/>
      <c r="BZ501" s="214"/>
      <c r="CA501" s="214"/>
      <c r="CB501" s="214"/>
      <c r="CC501" s="214"/>
      <c r="CD501" s="214"/>
      <c r="CE501" s="214"/>
      <c r="CF501" s="214"/>
      <c r="CG501" s="214"/>
      <c r="CH501" s="214"/>
      <c r="CI501" s="214"/>
      <c r="CJ501" s="214"/>
      <c r="CK501" s="214"/>
      <c r="CL501" s="214"/>
      <c r="CM501" s="214"/>
      <c r="CN501" s="214"/>
      <c r="CO501" s="214"/>
      <c r="CP501" s="214"/>
      <c r="CQ501" s="214"/>
      <c r="CR501" s="214"/>
      <c r="CS501" s="214"/>
      <c r="CT501" s="214"/>
      <c r="CU501" s="214"/>
      <c r="CV501" s="214"/>
      <c r="CW501" s="214"/>
      <c r="CX501" s="214"/>
      <c r="CY501" s="214"/>
      <c r="CZ501" s="214"/>
      <c r="DA501" s="214"/>
      <c r="DB501" s="214"/>
      <c r="DC501" s="214"/>
      <c r="DD501" s="214"/>
      <c r="DE501" s="214"/>
      <c r="DF501" s="214"/>
      <c r="DG501" s="214"/>
      <c r="DH501" s="214"/>
      <c r="DI501" s="214"/>
      <c r="DJ501" s="214"/>
      <c r="DK501" s="214"/>
      <c r="DL501" s="214"/>
      <c r="DM501" s="214"/>
      <c r="DN501" s="214"/>
      <c r="DO501" s="214"/>
      <c r="DP501" s="214"/>
      <c r="DQ501" s="214"/>
      <c r="DR501" s="214"/>
      <c r="DS501" s="214"/>
      <c r="DT501" s="214"/>
      <c r="DU501" s="214"/>
      <c r="DV501" s="214"/>
      <c r="DW501" s="214"/>
      <c r="DX501" s="214"/>
      <c r="DY501" s="214"/>
      <c r="DZ501" s="214"/>
      <c r="EA501" s="214"/>
      <c r="EB501" s="214"/>
      <c r="EC501" s="214"/>
      <c r="ED501" s="214"/>
      <c r="EE501" s="214"/>
      <c r="EF501" s="214"/>
      <c r="EG501" s="214"/>
      <c r="EH501" s="214"/>
      <c r="EI501" s="214"/>
      <c r="EJ501" s="214"/>
      <c r="EK501" s="214"/>
      <c r="EL501" s="214"/>
      <c r="EM501" s="214"/>
      <c r="EN501" s="214"/>
      <c r="EO501" s="214"/>
      <c r="EP501" s="214"/>
      <c r="EQ501" s="214"/>
      <c r="ER501" s="214"/>
      <c r="ES501" s="214"/>
      <c r="ET501" s="214"/>
      <c r="EU501" s="214"/>
      <c r="EV501" s="214"/>
      <c r="EW501" s="214"/>
      <c r="EX501" s="214"/>
      <c r="EY501" s="214"/>
      <c r="EZ501" s="214"/>
      <c r="FA501" s="214"/>
      <c r="FB501" s="214"/>
      <c r="FC501" s="214"/>
      <c r="FD501" s="214"/>
      <c r="FE501" s="214"/>
      <c r="FF501" s="214"/>
      <c r="FG501" s="214"/>
      <c r="FH501" s="214"/>
      <c r="FI501" s="214"/>
      <c r="FJ501" s="214"/>
      <c r="FK501" s="214"/>
      <c r="FL501" s="214"/>
      <c r="FM501" s="214"/>
      <c r="FN501" s="214"/>
      <c r="FO501" s="214"/>
      <c r="FP501" s="214"/>
      <c r="FQ501" s="214"/>
      <c r="FR501" s="214"/>
      <c r="FS501" s="214"/>
      <c r="FT501" s="214"/>
      <c r="FU501" s="214"/>
      <c r="FV501" s="214"/>
      <c r="FW501" s="214"/>
      <c r="FX501" s="214"/>
    </row>
    <row r="502" spans="1:180" s="268" customFormat="1">
      <c r="A502" s="276"/>
      <c r="B502" s="276"/>
      <c r="C502" s="276"/>
      <c r="D502" s="276"/>
      <c r="E502" s="276"/>
      <c r="F502" s="276"/>
      <c r="G502" s="289"/>
      <c r="H502" s="288"/>
      <c r="I502" s="288"/>
      <c r="J502" s="276"/>
      <c r="K502" s="214"/>
      <c r="L502" s="214"/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4"/>
      <c r="BN502" s="214"/>
      <c r="BO502" s="214"/>
      <c r="BP502" s="214"/>
      <c r="BQ502" s="214"/>
      <c r="BR502" s="214"/>
      <c r="BS502" s="214"/>
      <c r="BT502" s="214"/>
      <c r="BU502" s="214"/>
      <c r="BV502" s="214"/>
      <c r="BW502" s="214"/>
      <c r="BX502" s="214"/>
      <c r="BY502" s="214"/>
      <c r="BZ502" s="214"/>
      <c r="CA502" s="214"/>
      <c r="CB502" s="214"/>
      <c r="CC502" s="214"/>
      <c r="CD502" s="214"/>
      <c r="CE502" s="214"/>
      <c r="CF502" s="214"/>
      <c r="CG502" s="214"/>
      <c r="CH502" s="214"/>
      <c r="CI502" s="214"/>
      <c r="CJ502" s="214"/>
      <c r="CK502" s="214"/>
      <c r="CL502" s="214"/>
      <c r="CM502" s="214"/>
      <c r="CN502" s="214"/>
      <c r="CO502" s="214"/>
      <c r="CP502" s="214"/>
      <c r="CQ502" s="214"/>
      <c r="CR502" s="214"/>
      <c r="CS502" s="214"/>
      <c r="CT502" s="214"/>
      <c r="CU502" s="214"/>
      <c r="CV502" s="214"/>
      <c r="CW502" s="214"/>
      <c r="CX502" s="214"/>
      <c r="CY502" s="214"/>
      <c r="CZ502" s="214"/>
      <c r="DA502" s="214"/>
      <c r="DB502" s="214"/>
      <c r="DC502" s="214"/>
      <c r="DD502" s="214"/>
      <c r="DE502" s="214"/>
      <c r="DF502" s="214"/>
      <c r="DG502" s="214"/>
      <c r="DH502" s="214"/>
      <c r="DI502" s="214"/>
      <c r="DJ502" s="214"/>
      <c r="DK502" s="214"/>
      <c r="DL502" s="214"/>
      <c r="DM502" s="214"/>
      <c r="DN502" s="214"/>
      <c r="DO502" s="214"/>
      <c r="DP502" s="214"/>
      <c r="DQ502" s="214"/>
      <c r="DR502" s="214"/>
      <c r="DS502" s="214"/>
      <c r="DT502" s="214"/>
      <c r="DU502" s="214"/>
      <c r="DV502" s="214"/>
      <c r="DW502" s="214"/>
      <c r="DX502" s="214"/>
      <c r="DY502" s="214"/>
      <c r="DZ502" s="214"/>
      <c r="EA502" s="214"/>
      <c r="EB502" s="214"/>
      <c r="EC502" s="214"/>
      <c r="ED502" s="214"/>
      <c r="EE502" s="214"/>
      <c r="EF502" s="214"/>
      <c r="EG502" s="214"/>
      <c r="EH502" s="214"/>
      <c r="EI502" s="214"/>
      <c r="EJ502" s="214"/>
      <c r="EK502" s="214"/>
      <c r="EL502" s="214"/>
      <c r="EM502" s="214"/>
      <c r="EN502" s="214"/>
      <c r="EO502" s="214"/>
      <c r="EP502" s="214"/>
      <c r="EQ502" s="214"/>
      <c r="ER502" s="214"/>
      <c r="ES502" s="214"/>
      <c r="ET502" s="214"/>
      <c r="EU502" s="214"/>
      <c r="EV502" s="214"/>
      <c r="EW502" s="214"/>
      <c r="EX502" s="214"/>
      <c r="EY502" s="214"/>
      <c r="EZ502" s="214"/>
      <c r="FA502" s="214"/>
      <c r="FB502" s="214"/>
      <c r="FC502" s="214"/>
      <c r="FD502" s="214"/>
      <c r="FE502" s="214"/>
      <c r="FF502" s="214"/>
      <c r="FG502" s="214"/>
      <c r="FH502" s="214"/>
      <c r="FI502" s="214"/>
      <c r="FJ502" s="214"/>
      <c r="FK502" s="214"/>
      <c r="FL502" s="214"/>
      <c r="FM502" s="214"/>
      <c r="FN502" s="214"/>
      <c r="FO502" s="214"/>
      <c r="FP502" s="214"/>
      <c r="FQ502" s="214"/>
      <c r="FR502" s="214"/>
      <c r="FS502" s="214"/>
      <c r="FT502" s="214"/>
      <c r="FU502" s="214"/>
      <c r="FV502" s="214"/>
      <c r="FW502" s="214"/>
      <c r="FX502" s="214"/>
    </row>
    <row r="503" spans="1:180" s="268" customFormat="1">
      <c r="A503" s="276"/>
      <c r="B503" s="276"/>
      <c r="C503" s="276"/>
      <c r="D503" s="276"/>
      <c r="E503" s="276"/>
      <c r="F503" s="276"/>
      <c r="G503" s="289"/>
      <c r="H503" s="288"/>
      <c r="I503" s="288"/>
      <c r="J503" s="276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  <c r="AA503" s="214"/>
      <c r="AB503" s="214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4"/>
      <c r="BN503" s="214"/>
      <c r="BO503" s="214"/>
      <c r="BP503" s="214"/>
      <c r="BQ503" s="214"/>
      <c r="BR503" s="214"/>
      <c r="BS503" s="214"/>
      <c r="BT503" s="214"/>
      <c r="BU503" s="214"/>
      <c r="BV503" s="214"/>
      <c r="BW503" s="214"/>
      <c r="BX503" s="214"/>
      <c r="BY503" s="214"/>
      <c r="BZ503" s="214"/>
      <c r="CA503" s="214"/>
      <c r="CB503" s="214"/>
      <c r="CC503" s="214"/>
      <c r="CD503" s="214"/>
      <c r="CE503" s="214"/>
      <c r="CF503" s="214"/>
      <c r="CG503" s="214"/>
      <c r="CH503" s="214"/>
      <c r="CI503" s="214"/>
      <c r="CJ503" s="214"/>
      <c r="CK503" s="214"/>
      <c r="CL503" s="214"/>
      <c r="CM503" s="214"/>
      <c r="CN503" s="214"/>
      <c r="CO503" s="214"/>
      <c r="CP503" s="214"/>
      <c r="CQ503" s="214"/>
      <c r="CR503" s="214"/>
      <c r="CS503" s="214"/>
      <c r="CT503" s="214"/>
      <c r="CU503" s="214"/>
      <c r="CV503" s="214"/>
      <c r="CW503" s="214"/>
      <c r="CX503" s="214"/>
      <c r="CY503" s="214"/>
      <c r="CZ503" s="214"/>
      <c r="DA503" s="214"/>
      <c r="DB503" s="214"/>
      <c r="DC503" s="214"/>
      <c r="DD503" s="214"/>
      <c r="DE503" s="214"/>
      <c r="DF503" s="214"/>
      <c r="DG503" s="214"/>
      <c r="DH503" s="214"/>
      <c r="DI503" s="214"/>
      <c r="DJ503" s="214"/>
      <c r="DK503" s="214"/>
      <c r="DL503" s="214"/>
      <c r="DM503" s="214"/>
      <c r="DN503" s="214"/>
      <c r="DO503" s="214"/>
      <c r="DP503" s="214"/>
      <c r="DQ503" s="214"/>
      <c r="DR503" s="214"/>
      <c r="DS503" s="214"/>
      <c r="DT503" s="214"/>
      <c r="DU503" s="214"/>
      <c r="DV503" s="214"/>
      <c r="DW503" s="214"/>
      <c r="DX503" s="214"/>
      <c r="DY503" s="214"/>
      <c r="DZ503" s="214"/>
      <c r="EA503" s="214"/>
      <c r="EB503" s="214"/>
      <c r="EC503" s="214"/>
      <c r="ED503" s="214"/>
      <c r="EE503" s="214"/>
      <c r="EF503" s="214"/>
      <c r="EG503" s="214"/>
      <c r="EH503" s="214"/>
      <c r="EI503" s="214"/>
      <c r="EJ503" s="214"/>
      <c r="EK503" s="214"/>
      <c r="EL503" s="214"/>
      <c r="EM503" s="214"/>
      <c r="EN503" s="214"/>
      <c r="EO503" s="214"/>
      <c r="EP503" s="214"/>
      <c r="EQ503" s="214"/>
      <c r="ER503" s="214"/>
      <c r="ES503" s="214"/>
      <c r="ET503" s="214"/>
      <c r="EU503" s="214"/>
      <c r="EV503" s="214"/>
      <c r="EW503" s="214"/>
      <c r="EX503" s="214"/>
      <c r="EY503" s="214"/>
      <c r="EZ503" s="214"/>
      <c r="FA503" s="214"/>
      <c r="FB503" s="214"/>
      <c r="FC503" s="214"/>
      <c r="FD503" s="214"/>
      <c r="FE503" s="214"/>
      <c r="FF503" s="214"/>
      <c r="FG503" s="214"/>
      <c r="FH503" s="214"/>
      <c r="FI503" s="214"/>
      <c r="FJ503" s="214"/>
      <c r="FK503" s="214"/>
      <c r="FL503" s="214"/>
      <c r="FM503" s="214"/>
      <c r="FN503" s="214"/>
      <c r="FO503" s="214"/>
      <c r="FP503" s="214"/>
      <c r="FQ503" s="214"/>
      <c r="FR503" s="214"/>
      <c r="FS503" s="214"/>
      <c r="FT503" s="214"/>
      <c r="FU503" s="214"/>
      <c r="FV503" s="214"/>
      <c r="FW503" s="214"/>
      <c r="FX503" s="214"/>
    </row>
    <row r="504" spans="1:180" s="268" customFormat="1">
      <c r="A504" s="276"/>
      <c r="B504" s="276"/>
      <c r="C504" s="276"/>
      <c r="D504" s="276"/>
      <c r="E504" s="276"/>
      <c r="F504" s="276"/>
      <c r="G504" s="289"/>
      <c r="H504" s="288"/>
      <c r="I504" s="288"/>
      <c r="J504" s="276"/>
      <c r="K504" s="214"/>
      <c r="L504" s="214"/>
      <c r="M504" s="214"/>
      <c r="N504" s="214"/>
      <c r="O504" s="214"/>
      <c r="P504" s="214"/>
      <c r="Q504" s="214"/>
      <c r="R504" s="214"/>
      <c r="S504" s="214"/>
      <c r="T504" s="214"/>
      <c r="U504" s="214"/>
      <c r="V504" s="214"/>
      <c r="W504" s="214"/>
      <c r="X504" s="214"/>
      <c r="Y504" s="214"/>
      <c r="Z504" s="214"/>
      <c r="AA504" s="214"/>
      <c r="AB504" s="214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4"/>
      <c r="BN504" s="214"/>
      <c r="BO504" s="214"/>
      <c r="BP504" s="214"/>
      <c r="BQ504" s="214"/>
      <c r="BR504" s="214"/>
      <c r="BS504" s="214"/>
      <c r="BT504" s="214"/>
      <c r="BU504" s="214"/>
      <c r="BV504" s="214"/>
      <c r="BW504" s="214"/>
      <c r="BX504" s="214"/>
      <c r="BY504" s="214"/>
      <c r="BZ504" s="214"/>
      <c r="CA504" s="214"/>
      <c r="CB504" s="214"/>
      <c r="CC504" s="214"/>
      <c r="CD504" s="214"/>
      <c r="CE504" s="214"/>
      <c r="CF504" s="214"/>
      <c r="CG504" s="214"/>
      <c r="CH504" s="214"/>
      <c r="CI504" s="214"/>
      <c r="CJ504" s="214"/>
      <c r="CK504" s="214"/>
      <c r="CL504" s="214"/>
      <c r="CM504" s="214"/>
      <c r="CN504" s="214"/>
      <c r="CO504" s="214"/>
      <c r="CP504" s="214"/>
      <c r="CQ504" s="214"/>
      <c r="CR504" s="214"/>
      <c r="CS504" s="214"/>
      <c r="CT504" s="214"/>
      <c r="CU504" s="214"/>
      <c r="CV504" s="214"/>
      <c r="CW504" s="214"/>
      <c r="CX504" s="214"/>
      <c r="CY504" s="214"/>
      <c r="CZ504" s="214"/>
      <c r="DA504" s="214"/>
      <c r="DB504" s="214"/>
      <c r="DC504" s="214"/>
      <c r="DD504" s="214"/>
      <c r="DE504" s="214"/>
      <c r="DF504" s="214"/>
      <c r="DG504" s="214"/>
      <c r="DH504" s="214"/>
      <c r="DI504" s="214"/>
      <c r="DJ504" s="214"/>
      <c r="DK504" s="214"/>
      <c r="DL504" s="214"/>
      <c r="DM504" s="214"/>
      <c r="DN504" s="214"/>
      <c r="DO504" s="214"/>
      <c r="DP504" s="214"/>
      <c r="DQ504" s="214"/>
      <c r="DR504" s="214"/>
      <c r="DS504" s="214"/>
      <c r="DT504" s="214"/>
      <c r="DU504" s="214"/>
      <c r="DV504" s="214"/>
      <c r="DW504" s="214"/>
      <c r="DX504" s="214"/>
      <c r="DY504" s="214"/>
      <c r="DZ504" s="214"/>
      <c r="EA504" s="214"/>
      <c r="EB504" s="214"/>
      <c r="EC504" s="214"/>
      <c r="ED504" s="214"/>
      <c r="EE504" s="214"/>
      <c r="EF504" s="214"/>
      <c r="EG504" s="214"/>
      <c r="EH504" s="214"/>
      <c r="EI504" s="214"/>
      <c r="EJ504" s="214"/>
      <c r="EK504" s="214"/>
      <c r="EL504" s="214"/>
      <c r="EM504" s="214"/>
      <c r="EN504" s="214"/>
      <c r="EO504" s="214"/>
      <c r="EP504" s="214"/>
      <c r="EQ504" s="214"/>
      <c r="ER504" s="214"/>
      <c r="ES504" s="214"/>
      <c r="ET504" s="214"/>
      <c r="EU504" s="214"/>
      <c r="EV504" s="214"/>
      <c r="EW504" s="214"/>
      <c r="EX504" s="214"/>
      <c r="EY504" s="214"/>
      <c r="EZ504" s="214"/>
      <c r="FA504" s="214"/>
      <c r="FB504" s="214"/>
      <c r="FC504" s="214"/>
      <c r="FD504" s="214"/>
      <c r="FE504" s="214"/>
      <c r="FF504" s="214"/>
      <c r="FG504" s="214"/>
      <c r="FH504" s="214"/>
      <c r="FI504" s="214"/>
      <c r="FJ504" s="214"/>
      <c r="FK504" s="214"/>
      <c r="FL504" s="214"/>
      <c r="FM504" s="214"/>
      <c r="FN504" s="214"/>
      <c r="FO504" s="214"/>
      <c r="FP504" s="214"/>
      <c r="FQ504" s="214"/>
      <c r="FR504" s="214"/>
      <c r="FS504" s="214"/>
      <c r="FT504" s="214"/>
      <c r="FU504" s="214"/>
      <c r="FV504" s="214"/>
      <c r="FW504" s="214"/>
      <c r="FX504" s="214"/>
    </row>
    <row r="505" spans="1:180" s="268" customFormat="1">
      <c r="A505" s="276"/>
      <c r="B505" s="276"/>
      <c r="C505" s="276"/>
      <c r="D505" s="276"/>
      <c r="E505" s="276"/>
      <c r="F505" s="276"/>
      <c r="G505" s="289"/>
      <c r="H505" s="288"/>
      <c r="I505" s="288"/>
      <c r="J505" s="276"/>
      <c r="K505" s="214"/>
      <c r="L505" s="214"/>
      <c r="M505" s="214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14"/>
      <c r="Y505" s="214"/>
      <c r="Z505" s="214"/>
      <c r="AA505" s="214"/>
      <c r="AB505" s="214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4"/>
      <c r="BN505" s="214"/>
      <c r="BO505" s="214"/>
      <c r="BP505" s="214"/>
      <c r="BQ505" s="214"/>
      <c r="BR505" s="214"/>
      <c r="BS505" s="214"/>
      <c r="BT505" s="214"/>
      <c r="BU505" s="214"/>
      <c r="BV505" s="214"/>
      <c r="BW505" s="214"/>
      <c r="BX505" s="214"/>
      <c r="BY505" s="214"/>
      <c r="BZ505" s="214"/>
      <c r="CA505" s="214"/>
      <c r="CB505" s="214"/>
      <c r="CC505" s="214"/>
      <c r="CD505" s="214"/>
      <c r="CE505" s="214"/>
      <c r="CF505" s="214"/>
      <c r="CG505" s="214"/>
      <c r="CH505" s="214"/>
      <c r="CI505" s="214"/>
      <c r="CJ505" s="214"/>
      <c r="CK505" s="214"/>
      <c r="CL505" s="214"/>
      <c r="CM505" s="214"/>
      <c r="CN505" s="214"/>
      <c r="CO505" s="214"/>
      <c r="CP505" s="214"/>
      <c r="CQ505" s="214"/>
      <c r="CR505" s="214"/>
      <c r="CS505" s="214"/>
      <c r="CT505" s="214"/>
      <c r="CU505" s="214"/>
      <c r="CV505" s="214"/>
      <c r="CW505" s="214"/>
      <c r="CX505" s="214"/>
      <c r="CY505" s="214"/>
      <c r="CZ505" s="214"/>
      <c r="DA505" s="214"/>
      <c r="DB505" s="214"/>
      <c r="DC505" s="214"/>
      <c r="DD505" s="214"/>
      <c r="DE505" s="214"/>
      <c r="DF505" s="214"/>
      <c r="DG505" s="214"/>
      <c r="DH505" s="214"/>
      <c r="DI505" s="214"/>
      <c r="DJ505" s="214"/>
      <c r="DK505" s="214"/>
      <c r="DL505" s="214"/>
      <c r="DM505" s="214"/>
      <c r="DN505" s="214"/>
      <c r="DO505" s="214"/>
      <c r="DP505" s="214"/>
      <c r="DQ505" s="214"/>
      <c r="DR505" s="214"/>
      <c r="DS505" s="214"/>
      <c r="DT505" s="214"/>
      <c r="DU505" s="214"/>
      <c r="DV505" s="214"/>
      <c r="DW505" s="214"/>
      <c r="DX505" s="214"/>
      <c r="DY505" s="214"/>
      <c r="DZ505" s="214"/>
      <c r="EA505" s="214"/>
      <c r="EB505" s="214"/>
      <c r="EC505" s="214"/>
      <c r="ED505" s="214"/>
      <c r="EE505" s="214"/>
      <c r="EF505" s="214"/>
      <c r="EG505" s="214"/>
      <c r="EH505" s="214"/>
      <c r="EI505" s="214"/>
      <c r="EJ505" s="214"/>
      <c r="EK505" s="214"/>
      <c r="EL505" s="214"/>
      <c r="EM505" s="214"/>
      <c r="EN505" s="214"/>
      <c r="EO505" s="214"/>
      <c r="EP505" s="214"/>
      <c r="EQ505" s="214"/>
      <c r="ER505" s="214"/>
      <c r="ES505" s="214"/>
      <c r="ET505" s="214"/>
      <c r="EU505" s="214"/>
      <c r="EV505" s="214"/>
      <c r="EW505" s="214"/>
      <c r="EX505" s="214"/>
      <c r="EY505" s="214"/>
      <c r="EZ505" s="214"/>
      <c r="FA505" s="214"/>
      <c r="FB505" s="214"/>
      <c r="FC505" s="214"/>
      <c r="FD505" s="214"/>
      <c r="FE505" s="214"/>
      <c r="FF505" s="214"/>
      <c r="FG505" s="214"/>
      <c r="FH505" s="214"/>
      <c r="FI505" s="214"/>
      <c r="FJ505" s="214"/>
      <c r="FK505" s="214"/>
      <c r="FL505" s="214"/>
      <c r="FM505" s="214"/>
      <c r="FN505" s="214"/>
      <c r="FO505" s="214"/>
      <c r="FP505" s="214"/>
      <c r="FQ505" s="214"/>
      <c r="FR505" s="214"/>
      <c r="FS505" s="214"/>
      <c r="FT505" s="214"/>
      <c r="FU505" s="214"/>
      <c r="FV505" s="214"/>
      <c r="FW505" s="214"/>
      <c r="FX505" s="214"/>
    </row>
    <row r="506" spans="1:180" s="268" customFormat="1">
      <c r="A506" s="276"/>
      <c r="B506" s="276"/>
      <c r="C506" s="276"/>
      <c r="D506" s="276"/>
      <c r="E506" s="276"/>
      <c r="F506" s="276"/>
      <c r="G506" s="289"/>
      <c r="H506" s="288"/>
      <c r="I506" s="288"/>
      <c r="J506" s="276"/>
      <c r="K506" s="214"/>
      <c r="L506" s="214"/>
      <c r="M506" s="214"/>
      <c r="N506" s="214"/>
      <c r="O506" s="214"/>
      <c r="P506" s="214"/>
      <c r="Q506" s="214"/>
      <c r="R506" s="214"/>
      <c r="S506" s="214"/>
      <c r="T506" s="214"/>
      <c r="U506" s="214"/>
      <c r="V506" s="214"/>
      <c r="W506" s="214"/>
      <c r="X506" s="214"/>
      <c r="Y506" s="214"/>
      <c r="Z506" s="214"/>
      <c r="AA506" s="214"/>
      <c r="AB506" s="214"/>
      <c r="AC506" s="214"/>
      <c r="AD506" s="214"/>
      <c r="AE506" s="214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4"/>
      <c r="BN506" s="214"/>
      <c r="BO506" s="214"/>
      <c r="BP506" s="214"/>
      <c r="BQ506" s="214"/>
      <c r="BR506" s="214"/>
      <c r="BS506" s="214"/>
      <c r="BT506" s="214"/>
      <c r="BU506" s="214"/>
      <c r="BV506" s="214"/>
      <c r="BW506" s="214"/>
      <c r="BX506" s="214"/>
      <c r="BY506" s="214"/>
      <c r="BZ506" s="214"/>
      <c r="CA506" s="214"/>
      <c r="CB506" s="214"/>
      <c r="CC506" s="214"/>
      <c r="CD506" s="214"/>
      <c r="CE506" s="214"/>
      <c r="CF506" s="214"/>
      <c r="CG506" s="214"/>
      <c r="CH506" s="214"/>
      <c r="CI506" s="214"/>
      <c r="CJ506" s="214"/>
      <c r="CK506" s="214"/>
      <c r="CL506" s="214"/>
      <c r="CM506" s="214"/>
      <c r="CN506" s="214"/>
      <c r="CO506" s="214"/>
      <c r="CP506" s="214"/>
      <c r="CQ506" s="214"/>
      <c r="CR506" s="214"/>
      <c r="CS506" s="214"/>
      <c r="CT506" s="214"/>
      <c r="CU506" s="214"/>
      <c r="CV506" s="214"/>
      <c r="CW506" s="214"/>
      <c r="CX506" s="214"/>
      <c r="CY506" s="214"/>
      <c r="CZ506" s="214"/>
      <c r="DA506" s="214"/>
      <c r="DB506" s="214"/>
      <c r="DC506" s="214"/>
      <c r="DD506" s="214"/>
      <c r="DE506" s="214"/>
      <c r="DF506" s="214"/>
      <c r="DG506" s="214"/>
      <c r="DH506" s="214"/>
      <c r="DI506" s="214"/>
      <c r="DJ506" s="214"/>
      <c r="DK506" s="214"/>
      <c r="DL506" s="214"/>
      <c r="DM506" s="214"/>
      <c r="DN506" s="214"/>
      <c r="DO506" s="214"/>
      <c r="DP506" s="214"/>
      <c r="DQ506" s="214"/>
      <c r="DR506" s="214"/>
      <c r="DS506" s="214"/>
      <c r="DT506" s="214"/>
      <c r="DU506" s="214"/>
      <c r="DV506" s="214"/>
      <c r="DW506" s="214"/>
      <c r="DX506" s="214"/>
      <c r="DY506" s="214"/>
      <c r="DZ506" s="214"/>
      <c r="EA506" s="214"/>
      <c r="EB506" s="214"/>
      <c r="EC506" s="214"/>
      <c r="ED506" s="214"/>
      <c r="EE506" s="214"/>
      <c r="EF506" s="214"/>
      <c r="EG506" s="214"/>
      <c r="EH506" s="214"/>
      <c r="EI506" s="214"/>
      <c r="EJ506" s="214"/>
      <c r="EK506" s="214"/>
      <c r="EL506" s="214"/>
      <c r="EM506" s="214"/>
      <c r="EN506" s="214"/>
      <c r="EO506" s="214"/>
      <c r="EP506" s="214"/>
      <c r="EQ506" s="214"/>
      <c r="ER506" s="214"/>
      <c r="ES506" s="214"/>
      <c r="ET506" s="214"/>
      <c r="EU506" s="214"/>
      <c r="EV506" s="214"/>
      <c r="EW506" s="214"/>
      <c r="EX506" s="214"/>
      <c r="EY506" s="214"/>
      <c r="EZ506" s="214"/>
      <c r="FA506" s="214"/>
      <c r="FB506" s="214"/>
      <c r="FC506" s="214"/>
      <c r="FD506" s="214"/>
      <c r="FE506" s="214"/>
      <c r="FF506" s="214"/>
      <c r="FG506" s="214"/>
      <c r="FH506" s="214"/>
      <c r="FI506" s="214"/>
      <c r="FJ506" s="214"/>
      <c r="FK506" s="214"/>
      <c r="FL506" s="214"/>
      <c r="FM506" s="214"/>
      <c r="FN506" s="214"/>
      <c r="FO506" s="214"/>
      <c r="FP506" s="214"/>
      <c r="FQ506" s="214"/>
      <c r="FR506" s="214"/>
      <c r="FS506" s="214"/>
      <c r="FT506" s="214"/>
      <c r="FU506" s="214"/>
      <c r="FV506" s="214"/>
      <c r="FW506" s="214"/>
      <c r="FX506" s="214"/>
    </row>
    <row r="507" spans="1:180" s="268" customFormat="1">
      <c r="A507" s="276"/>
      <c r="B507" s="276"/>
      <c r="C507" s="276"/>
      <c r="D507" s="276"/>
      <c r="E507" s="276"/>
      <c r="F507" s="276"/>
      <c r="G507" s="289"/>
      <c r="H507" s="288"/>
      <c r="I507" s="288"/>
      <c r="J507" s="276"/>
      <c r="K507" s="214"/>
      <c r="L507" s="214"/>
      <c r="M507" s="214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  <c r="AA507" s="214"/>
      <c r="AB507" s="214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4"/>
      <c r="BN507" s="214"/>
      <c r="BO507" s="214"/>
      <c r="BP507" s="214"/>
      <c r="BQ507" s="214"/>
      <c r="BR507" s="214"/>
      <c r="BS507" s="214"/>
      <c r="BT507" s="214"/>
      <c r="BU507" s="214"/>
      <c r="BV507" s="214"/>
      <c r="BW507" s="214"/>
      <c r="BX507" s="214"/>
      <c r="BY507" s="214"/>
      <c r="BZ507" s="214"/>
      <c r="CA507" s="214"/>
      <c r="CB507" s="214"/>
      <c r="CC507" s="214"/>
      <c r="CD507" s="214"/>
      <c r="CE507" s="214"/>
      <c r="CF507" s="214"/>
      <c r="CG507" s="214"/>
      <c r="CH507" s="214"/>
      <c r="CI507" s="214"/>
      <c r="CJ507" s="214"/>
      <c r="CK507" s="214"/>
      <c r="CL507" s="214"/>
      <c r="CM507" s="214"/>
      <c r="CN507" s="214"/>
      <c r="CO507" s="214"/>
      <c r="CP507" s="214"/>
      <c r="CQ507" s="214"/>
      <c r="CR507" s="214"/>
      <c r="CS507" s="214"/>
      <c r="CT507" s="214"/>
      <c r="CU507" s="214"/>
      <c r="CV507" s="214"/>
      <c r="CW507" s="214"/>
      <c r="CX507" s="214"/>
      <c r="CY507" s="214"/>
      <c r="CZ507" s="214"/>
      <c r="DA507" s="214"/>
      <c r="DB507" s="214"/>
      <c r="DC507" s="214"/>
      <c r="DD507" s="214"/>
      <c r="DE507" s="214"/>
      <c r="DF507" s="214"/>
      <c r="DG507" s="214"/>
      <c r="DH507" s="214"/>
      <c r="DI507" s="214"/>
      <c r="DJ507" s="214"/>
      <c r="DK507" s="214"/>
      <c r="DL507" s="214"/>
      <c r="DM507" s="214"/>
      <c r="DN507" s="214"/>
      <c r="DO507" s="214"/>
      <c r="DP507" s="214"/>
      <c r="DQ507" s="214"/>
      <c r="DR507" s="214"/>
      <c r="DS507" s="214"/>
      <c r="DT507" s="214"/>
      <c r="DU507" s="214"/>
      <c r="DV507" s="214"/>
      <c r="DW507" s="214"/>
      <c r="DX507" s="214"/>
      <c r="DY507" s="214"/>
      <c r="DZ507" s="214"/>
      <c r="EA507" s="214"/>
      <c r="EB507" s="214"/>
      <c r="EC507" s="214"/>
      <c r="ED507" s="214"/>
      <c r="EE507" s="214"/>
      <c r="EF507" s="214"/>
      <c r="EG507" s="214"/>
      <c r="EH507" s="214"/>
      <c r="EI507" s="214"/>
      <c r="EJ507" s="214"/>
      <c r="EK507" s="214"/>
      <c r="EL507" s="214"/>
      <c r="EM507" s="214"/>
      <c r="EN507" s="214"/>
      <c r="EO507" s="214"/>
      <c r="EP507" s="214"/>
      <c r="EQ507" s="214"/>
      <c r="ER507" s="214"/>
      <c r="ES507" s="214"/>
      <c r="ET507" s="214"/>
      <c r="EU507" s="214"/>
      <c r="EV507" s="214"/>
      <c r="EW507" s="214"/>
      <c r="EX507" s="214"/>
      <c r="EY507" s="214"/>
      <c r="EZ507" s="214"/>
      <c r="FA507" s="214"/>
      <c r="FB507" s="214"/>
      <c r="FC507" s="214"/>
      <c r="FD507" s="214"/>
      <c r="FE507" s="214"/>
      <c r="FF507" s="214"/>
      <c r="FG507" s="214"/>
      <c r="FH507" s="214"/>
      <c r="FI507" s="214"/>
      <c r="FJ507" s="214"/>
      <c r="FK507" s="214"/>
      <c r="FL507" s="214"/>
      <c r="FM507" s="214"/>
      <c r="FN507" s="214"/>
      <c r="FO507" s="214"/>
      <c r="FP507" s="214"/>
      <c r="FQ507" s="214"/>
      <c r="FR507" s="214"/>
      <c r="FS507" s="214"/>
      <c r="FT507" s="214"/>
      <c r="FU507" s="214"/>
      <c r="FV507" s="214"/>
      <c r="FW507" s="214"/>
      <c r="FX507" s="214"/>
    </row>
    <row r="508" spans="1:180" s="268" customFormat="1">
      <c r="A508" s="276"/>
      <c r="B508" s="276"/>
      <c r="C508" s="276"/>
      <c r="D508" s="276"/>
      <c r="E508" s="276"/>
      <c r="F508" s="276"/>
      <c r="G508" s="289"/>
      <c r="H508" s="288"/>
      <c r="I508" s="288"/>
      <c r="J508" s="276"/>
      <c r="K508" s="214"/>
      <c r="L508" s="214"/>
      <c r="M508" s="214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14"/>
      <c r="Y508" s="214"/>
      <c r="Z508" s="214"/>
      <c r="AA508" s="214"/>
      <c r="AB508" s="214"/>
      <c r="AC508" s="214"/>
      <c r="AD508" s="214"/>
      <c r="AE508" s="214"/>
      <c r="AF508" s="214"/>
      <c r="AG508" s="214"/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4"/>
      <c r="BN508" s="214"/>
      <c r="BO508" s="214"/>
      <c r="BP508" s="214"/>
      <c r="BQ508" s="214"/>
      <c r="BR508" s="214"/>
      <c r="BS508" s="214"/>
      <c r="BT508" s="214"/>
      <c r="BU508" s="214"/>
      <c r="BV508" s="214"/>
      <c r="BW508" s="214"/>
      <c r="BX508" s="214"/>
      <c r="BY508" s="214"/>
      <c r="BZ508" s="214"/>
      <c r="CA508" s="214"/>
      <c r="CB508" s="214"/>
      <c r="CC508" s="214"/>
      <c r="CD508" s="214"/>
      <c r="CE508" s="214"/>
      <c r="CF508" s="214"/>
      <c r="CG508" s="214"/>
      <c r="CH508" s="214"/>
      <c r="CI508" s="214"/>
      <c r="CJ508" s="214"/>
      <c r="CK508" s="214"/>
      <c r="CL508" s="214"/>
      <c r="CM508" s="214"/>
      <c r="CN508" s="214"/>
      <c r="CO508" s="214"/>
      <c r="CP508" s="214"/>
      <c r="CQ508" s="214"/>
      <c r="CR508" s="214"/>
      <c r="CS508" s="214"/>
      <c r="CT508" s="214"/>
      <c r="CU508" s="214"/>
      <c r="CV508" s="214"/>
      <c r="CW508" s="214"/>
      <c r="CX508" s="214"/>
      <c r="CY508" s="214"/>
      <c r="CZ508" s="214"/>
      <c r="DA508" s="214"/>
      <c r="DB508" s="214"/>
      <c r="DC508" s="214"/>
      <c r="DD508" s="214"/>
      <c r="DE508" s="214"/>
      <c r="DF508" s="214"/>
      <c r="DG508" s="214"/>
      <c r="DH508" s="214"/>
      <c r="DI508" s="214"/>
      <c r="DJ508" s="214"/>
      <c r="DK508" s="214"/>
      <c r="DL508" s="214"/>
      <c r="DM508" s="214"/>
      <c r="DN508" s="214"/>
      <c r="DO508" s="214"/>
      <c r="DP508" s="214"/>
      <c r="DQ508" s="214"/>
      <c r="DR508" s="214"/>
      <c r="DS508" s="214"/>
      <c r="DT508" s="214"/>
      <c r="DU508" s="214"/>
      <c r="DV508" s="214"/>
      <c r="DW508" s="214"/>
      <c r="DX508" s="214"/>
      <c r="DY508" s="214"/>
      <c r="DZ508" s="214"/>
      <c r="EA508" s="214"/>
      <c r="EB508" s="214"/>
      <c r="EC508" s="214"/>
      <c r="ED508" s="214"/>
      <c r="EE508" s="214"/>
      <c r="EF508" s="214"/>
      <c r="EG508" s="214"/>
      <c r="EH508" s="214"/>
      <c r="EI508" s="214"/>
      <c r="EJ508" s="214"/>
      <c r="EK508" s="214"/>
      <c r="EL508" s="214"/>
      <c r="EM508" s="214"/>
      <c r="EN508" s="214"/>
      <c r="EO508" s="214"/>
      <c r="EP508" s="214"/>
      <c r="EQ508" s="214"/>
      <c r="ER508" s="214"/>
      <c r="ES508" s="214"/>
      <c r="ET508" s="214"/>
      <c r="EU508" s="214"/>
      <c r="EV508" s="214"/>
      <c r="EW508" s="214"/>
      <c r="EX508" s="214"/>
      <c r="EY508" s="214"/>
      <c r="EZ508" s="214"/>
      <c r="FA508" s="214"/>
      <c r="FB508" s="214"/>
      <c r="FC508" s="214"/>
      <c r="FD508" s="214"/>
      <c r="FE508" s="214"/>
      <c r="FF508" s="214"/>
      <c r="FG508" s="214"/>
      <c r="FH508" s="214"/>
      <c r="FI508" s="214"/>
      <c r="FJ508" s="214"/>
      <c r="FK508" s="214"/>
      <c r="FL508" s="214"/>
      <c r="FM508" s="214"/>
      <c r="FN508" s="214"/>
      <c r="FO508" s="214"/>
      <c r="FP508" s="214"/>
      <c r="FQ508" s="214"/>
      <c r="FR508" s="214"/>
      <c r="FS508" s="214"/>
      <c r="FT508" s="214"/>
      <c r="FU508" s="214"/>
      <c r="FV508" s="214"/>
      <c r="FW508" s="214"/>
      <c r="FX508" s="214"/>
    </row>
    <row r="509" spans="1:180" s="268" customFormat="1">
      <c r="A509" s="276"/>
      <c r="B509" s="276"/>
      <c r="C509" s="276"/>
      <c r="D509" s="276"/>
      <c r="E509" s="276"/>
      <c r="F509" s="276"/>
      <c r="G509" s="289"/>
      <c r="H509" s="288"/>
      <c r="I509" s="288"/>
      <c r="J509" s="276"/>
      <c r="K509" s="214"/>
      <c r="L509" s="214"/>
      <c r="M509" s="214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14"/>
      <c r="Y509" s="214"/>
      <c r="Z509" s="214"/>
      <c r="AA509" s="214"/>
      <c r="AB509" s="214"/>
      <c r="AC509" s="214"/>
      <c r="AD509" s="214"/>
      <c r="AE509" s="214"/>
      <c r="AF509" s="214"/>
      <c r="AG509" s="214"/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  <c r="BI509" s="214"/>
      <c r="BJ509" s="214"/>
      <c r="BK509" s="214"/>
      <c r="BL509" s="214"/>
      <c r="BM509" s="214"/>
      <c r="BN509" s="214"/>
      <c r="BO509" s="214"/>
      <c r="BP509" s="214"/>
      <c r="BQ509" s="214"/>
      <c r="BR509" s="214"/>
      <c r="BS509" s="214"/>
      <c r="BT509" s="214"/>
      <c r="BU509" s="214"/>
      <c r="BV509" s="214"/>
      <c r="BW509" s="214"/>
      <c r="BX509" s="214"/>
      <c r="BY509" s="214"/>
      <c r="BZ509" s="214"/>
      <c r="CA509" s="214"/>
      <c r="CB509" s="214"/>
      <c r="CC509" s="214"/>
      <c r="CD509" s="214"/>
      <c r="CE509" s="214"/>
      <c r="CF509" s="214"/>
      <c r="CG509" s="214"/>
      <c r="CH509" s="214"/>
      <c r="CI509" s="214"/>
      <c r="CJ509" s="214"/>
      <c r="CK509" s="214"/>
      <c r="CL509" s="214"/>
      <c r="CM509" s="214"/>
      <c r="CN509" s="214"/>
      <c r="CO509" s="214"/>
      <c r="CP509" s="214"/>
      <c r="CQ509" s="214"/>
      <c r="CR509" s="214"/>
      <c r="CS509" s="214"/>
      <c r="CT509" s="214"/>
      <c r="CU509" s="214"/>
      <c r="CV509" s="214"/>
      <c r="CW509" s="214"/>
      <c r="CX509" s="214"/>
      <c r="CY509" s="214"/>
      <c r="CZ509" s="214"/>
      <c r="DA509" s="214"/>
      <c r="DB509" s="214"/>
      <c r="DC509" s="214"/>
      <c r="DD509" s="214"/>
      <c r="DE509" s="214"/>
      <c r="DF509" s="214"/>
      <c r="DG509" s="214"/>
      <c r="DH509" s="214"/>
      <c r="DI509" s="214"/>
      <c r="DJ509" s="214"/>
      <c r="DK509" s="214"/>
      <c r="DL509" s="214"/>
      <c r="DM509" s="214"/>
      <c r="DN509" s="214"/>
      <c r="DO509" s="214"/>
      <c r="DP509" s="214"/>
      <c r="DQ509" s="214"/>
      <c r="DR509" s="214"/>
      <c r="DS509" s="214"/>
      <c r="DT509" s="214"/>
      <c r="DU509" s="214"/>
      <c r="DV509" s="214"/>
      <c r="DW509" s="214"/>
      <c r="DX509" s="214"/>
      <c r="DY509" s="214"/>
      <c r="DZ509" s="214"/>
      <c r="EA509" s="214"/>
      <c r="EB509" s="214"/>
      <c r="EC509" s="214"/>
      <c r="ED509" s="214"/>
      <c r="EE509" s="214"/>
      <c r="EF509" s="214"/>
      <c r="EG509" s="214"/>
      <c r="EH509" s="214"/>
      <c r="EI509" s="214"/>
      <c r="EJ509" s="214"/>
      <c r="EK509" s="214"/>
      <c r="EL509" s="214"/>
      <c r="EM509" s="214"/>
      <c r="EN509" s="214"/>
      <c r="EO509" s="214"/>
      <c r="EP509" s="214"/>
      <c r="EQ509" s="214"/>
      <c r="ER509" s="214"/>
      <c r="ES509" s="214"/>
      <c r="ET509" s="214"/>
      <c r="EU509" s="214"/>
      <c r="EV509" s="214"/>
      <c r="EW509" s="214"/>
      <c r="EX509" s="214"/>
      <c r="EY509" s="214"/>
      <c r="EZ509" s="214"/>
      <c r="FA509" s="214"/>
      <c r="FB509" s="214"/>
      <c r="FC509" s="214"/>
      <c r="FD509" s="214"/>
      <c r="FE509" s="214"/>
      <c r="FF509" s="214"/>
      <c r="FG509" s="214"/>
      <c r="FH509" s="214"/>
      <c r="FI509" s="214"/>
      <c r="FJ509" s="214"/>
      <c r="FK509" s="214"/>
      <c r="FL509" s="214"/>
      <c r="FM509" s="214"/>
      <c r="FN509" s="214"/>
      <c r="FO509" s="214"/>
      <c r="FP509" s="214"/>
      <c r="FQ509" s="214"/>
      <c r="FR509" s="214"/>
      <c r="FS509" s="214"/>
      <c r="FT509" s="214"/>
      <c r="FU509" s="214"/>
      <c r="FV509" s="214"/>
      <c r="FW509" s="214"/>
      <c r="FX509" s="214"/>
    </row>
    <row r="510" spans="1:180" s="268" customFormat="1">
      <c r="A510" s="276"/>
      <c r="B510" s="276"/>
      <c r="C510" s="276"/>
      <c r="D510" s="276"/>
      <c r="E510" s="276"/>
      <c r="F510" s="276"/>
      <c r="G510" s="289"/>
      <c r="H510" s="288"/>
      <c r="I510" s="288"/>
      <c r="J510" s="276"/>
      <c r="K510" s="214"/>
      <c r="L510" s="214"/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  <c r="AA510" s="214"/>
      <c r="AB510" s="214"/>
      <c r="AC510" s="214"/>
      <c r="AD510" s="214"/>
      <c r="AE510" s="214"/>
      <c r="AF510" s="214"/>
      <c r="AG510" s="214"/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  <c r="BI510" s="214"/>
      <c r="BJ510" s="214"/>
      <c r="BK510" s="214"/>
      <c r="BL510" s="214"/>
      <c r="BM510" s="214"/>
      <c r="BN510" s="214"/>
      <c r="BO510" s="214"/>
      <c r="BP510" s="214"/>
      <c r="BQ510" s="214"/>
      <c r="BR510" s="214"/>
      <c r="BS510" s="214"/>
      <c r="BT510" s="214"/>
      <c r="BU510" s="214"/>
      <c r="BV510" s="214"/>
      <c r="BW510" s="214"/>
      <c r="BX510" s="214"/>
      <c r="BY510" s="214"/>
      <c r="BZ510" s="214"/>
      <c r="CA510" s="214"/>
      <c r="CB510" s="214"/>
      <c r="CC510" s="214"/>
      <c r="CD510" s="214"/>
      <c r="CE510" s="214"/>
      <c r="CF510" s="214"/>
      <c r="CG510" s="214"/>
      <c r="CH510" s="214"/>
      <c r="CI510" s="214"/>
      <c r="CJ510" s="214"/>
      <c r="CK510" s="214"/>
      <c r="CL510" s="214"/>
      <c r="CM510" s="214"/>
      <c r="CN510" s="214"/>
      <c r="CO510" s="214"/>
      <c r="CP510" s="214"/>
      <c r="CQ510" s="214"/>
      <c r="CR510" s="214"/>
      <c r="CS510" s="214"/>
      <c r="CT510" s="214"/>
      <c r="CU510" s="214"/>
      <c r="CV510" s="214"/>
      <c r="CW510" s="214"/>
      <c r="CX510" s="214"/>
      <c r="CY510" s="214"/>
      <c r="CZ510" s="214"/>
      <c r="DA510" s="214"/>
      <c r="DB510" s="214"/>
      <c r="DC510" s="214"/>
      <c r="DD510" s="214"/>
      <c r="DE510" s="214"/>
      <c r="DF510" s="214"/>
      <c r="DG510" s="214"/>
      <c r="DH510" s="214"/>
      <c r="DI510" s="214"/>
      <c r="DJ510" s="214"/>
      <c r="DK510" s="214"/>
      <c r="DL510" s="214"/>
      <c r="DM510" s="214"/>
      <c r="DN510" s="214"/>
      <c r="DO510" s="214"/>
      <c r="DP510" s="214"/>
      <c r="DQ510" s="214"/>
      <c r="DR510" s="214"/>
      <c r="DS510" s="214"/>
      <c r="DT510" s="214"/>
      <c r="DU510" s="214"/>
      <c r="DV510" s="214"/>
      <c r="DW510" s="214"/>
      <c r="DX510" s="214"/>
      <c r="DY510" s="214"/>
      <c r="DZ510" s="214"/>
      <c r="EA510" s="214"/>
      <c r="EB510" s="214"/>
      <c r="EC510" s="214"/>
      <c r="ED510" s="214"/>
      <c r="EE510" s="214"/>
      <c r="EF510" s="214"/>
      <c r="EG510" s="214"/>
      <c r="EH510" s="214"/>
      <c r="EI510" s="214"/>
      <c r="EJ510" s="214"/>
      <c r="EK510" s="214"/>
      <c r="EL510" s="214"/>
      <c r="EM510" s="214"/>
      <c r="EN510" s="214"/>
      <c r="EO510" s="214"/>
      <c r="EP510" s="214"/>
      <c r="EQ510" s="214"/>
      <c r="ER510" s="214"/>
      <c r="ES510" s="214"/>
      <c r="ET510" s="214"/>
      <c r="EU510" s="214"/>
      <c r="EV510" s="214"/>
      <c r="EW510" s="214"/>
      <c r="EX510" s="214"/>
      <c r="EY510" s="214"/>
      <c r="EZ510" s="214"/>
      <c r="FA510" s="214"/>
      <c r="FB510" s="214"/>
      <c r="FC510" s="214"/>
      <c r="FD510" s="214"/>
      <c r="FE510" s="214"/>
      <c r="FF510" s="214"/>
      <c r="FG510" s="214"/>
      <c r="FH510" s="214"/>
      <c r="FI510" s="214"/>
      <c r="FJ510" s="214"/>
      <c r="FK510" s="214"/>
      <c r="FL510" s="214"/>
      <c r="FM510" s="214"/>
      <c r="FN510" s="214"/>
      <c r="FO510" s="214"/>
      <c r="FP510" s="214"/>
      <c r="FQ510" s="214"/>
      <c r="FR510" s="214"/>
      <c r="FS510" s="214"/>
      <c r="FT510" s="214"/>
      <c r="FU510" s="214"/>
      <c r="FV510" s="214"/>
      <c r="FW510" s="214"/>
      <c r="FX510" s="214"/>
    </row>
    <row r="511" spans="1:180" s="268" customFormat="1">
      <c r="A511" s="276"/>
      <c r="B511" s="276"/>
      <c r="C511" s="276"/>
      <c r="D511" s="276"/>
      <c r="E511" s="276"/>
      <c r="F511" s="276"/>
      <c r="G511" s="289"/>
      <c r="H511" s="288"/>
      <c r="I511" s="288"/>
      <c r="J511" s="276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  <c r="AB511" s="214"/>
      <c r="AC511" s="214"/>
      <c r="AD511" s="214"/>
      <c r="AE511" s="214"/>
      <c r="AF511" s="214"/>
      <c r="AG511" s="214"/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  <c r="BI511" s="214"/>
      <c r="BJ511" s="214"/>
      <c r="BK511" s="214"/>
      <c r="BL511" s="214"/>
      <c r="BM511" s="214"/>
      <c r="BN511" s="214"/>
      <c r="BO511" s="214"/>
      <c r="BP511" s="214"/>
      <c r="BQ511" s="214"/>
      <c r="BR511" s="214"/>
      <c r="BS511" s="214"/>
      <c r="BT511" s="214"/>
      <c r="BU511" s="214"/>
      <c r="BV511" s="214"/>
      <c r="BW511" s="214"/>
      <c r="BX511" s="214"/>
      <c r="BY511" s="214"/>
      <c r="BZ511" s="214"/>
      <c r="CA511" s="214"/>
      <c r="CB511" s="214"/>
      <c r="CC511" s="214"/>
      <c r="CD511" s="214"/>
      <c r="CE511" s="214"/>
      <c r="CF511" s="214"/>
      <c r="CG511" s="214"/>
      <c r="CH511" s="214"/>
      <c r="CI511" s="214"/>
      <c r="CJ511" s="214"/>
      <c r="CK511" s="214"/>
      <c r="CL511" s="214"/>
      <c r="CM511" s="214"/>
      <c r="CN511" s="214"/>
      <c r="CO511" s="214"/>
      <c r="CP511" s="214"/>
      <c r="CQ511" s="214"/>
      <c r="CR511" s="214"/>
      <c r="CS511" s="214"/>
      <c r="CT511" s="214"/>
      <c r="CU511" s="214"/>
      <c r="CV511" s="214"/>
      <c r="CW511" s="214"/>
      <c r="CX511" s="214"/>
      <c r="CY511" s="214"/>
      <c r="CZ511" s="214"/>
      <c r="DA511" s="214"/>
      <c r="DB511" s="214"/>
      <c r="DC511" s="214"/>
      <c r="DD511" s="214"/>
      <c r="DE511" s="214"/>
      <c r="DF511" s="214"/>
      <c r="DG511" s="214"/>
      <c r="DH511" s="214"/>
      <c r="DI511" s="214"/>
      <c r="DJ511" s="214"/>
      <c r="DK511" s="214"/>
      <c r="DL511" s="214"/>
      <c r="DM511" s="214"/>
      <c r="DN511" s="214"/>
      <c r="DO511" s="214"/>
      <c r="DP511" s="214"/>
      <c r="DQ511" s="214"/>
      <c r="DR511" s="214"/>
      <c r="DS511" s="214"/>
      <c r="DT511" s="214"/>
      <c r="DU511" s="214"/>
      <c r="DV511" s="214"/>
      <c r="DW511" s="214"/>
      <c r="DX511" s="214"/>
      <c r="DY511" s="214"/>
      <c r="DZ511" s="214"/>
      <c r="EA511" s="214"/>
      <c r="EB511" s="214"/>
      <c r="EC511" s="214"/>
      <c r="ED511" s="214"/>
      <c r="EE511" s="214"/>
      <c r="EF511" s="214"/>
      <c r="EG511" s="214"/>
      <c r="EH511" s="214"/>
      <c r="EI511" s="214"/>
      <c r="EJ511" s="214"/>
      <c r="EK511" s="214"/>
      <c r="EL511" s="214"/>
      <c r="EM511" s="214"/>
      <c r="EN511" s="214"/>
      <c r="EO511" s="214"/>
      <c r="EP511" s="214"/>
      <c r="EQ511" s="214"/>
      <c r="ER511" s="214"/>
      <c r="ES511" s="214"/>
      <c r="ET511" s="214"/>
      <c r="EU511" s="214"/>
      <c r="EV511" s="214"/>
      <c r="EW511" s="214"/>
      <c r="EX511" s="214"/>
      <c r="EY511" s="214"/>
      <c r="EZ511" s="214"/>
      <c r="FA511" s="214"/>
      <c r="FB511" s="214"/>
      <c r="FC511" s="214"/>
      <c r="FD511" s="214"/>
      <c r="FE511" s="214"/>
      <c r="FF511" s="214"/>
      <c r="FG511" s="214"/>
      <c r="FH511" s="214"/>
      <c r="FI511" s="214"/>
      <c r="FJ511" s="214"/>
      <c r="FK511" s="214"/>
      <c r="FL511" s="214"/>
      <c r="FM511" s="214"/>
      <c r="FN511" s="214"/>
      <c r="FO511" s="214"/>
      <c r="FP511" s="214"/>
      <c r="FQ511" s="214"/>
      <c r="FR511" s="214"/>
      <c r="FS511" s="214"/>
      <c r="FT511" s="214"/>
      <c r="FU511" s="214"/>
      <c r="FV511" s="214"/>
      <c r="FW511" s="214"/>
      <c r="FX511" s="214"/>
    </row>
    <row r="512" spans="1:180" s="268" customFormat="1">
      <c r="A512" s="276"/>
      <c r="B512" s="276"/>
      <c r="C512" s="276"/>
      <c r="D512" s="276"/>
      <c r="E512" s="276"/>
      <c r="F512" s="276"/>
      <c r="G512" s="289"/>
      <c r="H512" s="288"/>
      <c r="I512" s="288"/>
      <c r="J512" s="276"/>
      <c r="K512" s="214"/>
      <c r="L512" s="214"/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  <c r="AB512" s="214"/>
      <c r="AC512" s="214"/>
      <c r="AD512" s="214"/>
      <c r="AE512" s="214"/>
      <c r="AF512" s="214"/>
      <c r="AG512" s="214"/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  <c r="BI512" s="214"/>
      <c r="BJ512" s="214"/>
      <c r="BK512" s="214"/>
      <c r="BL512" s="214"/>
      <c r="BM512" s="214"/>
      <c r="BN512" s="214"/>
      <c r="BO512" s="214"/>
      <c r="BP512" s="214"/>
      <c r="BQ512" s="214"/>
      <c r="BR512" s="214"/>
      <c r="BS512" s="214"/>
      <c r="BT512" s="214"/>
      <c r="BU512" s="214"/>
      <c r="BV512" s="214"/>
      <c r="BW512" s="214"/>
      <c r="BX512" s="214"/>
      <c r="BY512" s="214"/>
      <c r="BZ512" s="214"/>
      <c r="CA512" s="214"/>
      <c r="CB512" s="214"/>
      <c r="CC512" s="214"/>
      <c r="CD512" s="214"/>
      <c r="CE512" s="214"/>
      <c r="CF512" s="214"/>
      <c r="CG512" s="214"/>
      <c r="CH512" s="214"/>
      <c r="CI512" s="214"/>
      <c r="CJ512" s="214"/>
      <c r="CK512" s="214"/>
      <c r="CL512" s="214"/>
      <c r="CM512" s="214"/>
      <c r="CN512" s="214"/>
      <c r="CO512" s="214"/>
      <c r="CP512" s="214"/>
      <c r="CQ512" s="214"/>
      <c r="CR512" s="214"/>
      <c r="CS512" s="214"/>
      <c r="CT512" s="214"/>
      <c r="CU512" s="214"/>
      <c r="CV512" s="214"/>
      <c r="CW512" s="214"/>
      <c r="CX512" s="214"/>
      <c r="CY512" s="214"/>
      <c r="CZ512" s="214"/>
      <c r="DA512" s="214"/>
      <c r="DB512" s="214"/>
      <c r="DC512" s="214"/>
      <c r="DD512" s="214"/>
      <c r="DE512" s="214"/>
      <c r="DF512" s="214"/>
      <c r="DG512" s="214"/>
      <c r="DH512" s="214"/>
      <c r="DI512" s="214"/>
      <c r="DJ512" s="214"/>
      <c r="DK512" s="214"/>
      <c r="DL512" s="214"/>
      <c r="DM512" s="214"/>
      <c r="DN512" s="214"/>
      <c r="DO512" s="214"/>
      <c r="DP512" s="214"/>
      <c r="DQ512" s="214"/>
      <c r="DR512" s="214"/>
      <c r="DS512" s="214"/>
      <c r="DT512" s="214"/>
      <c r="DU512" s="214"/>
      <c r="DV512" s="214"/>
      <c r="DW512" s="214"/>
      <c r="DX512" s="214"/>
      <c r="DY512" s="214"/>
      <c r="DZ512" s="214"/>
      <c r="EA512" s="214"/>
      <c r="EB512" s="214"/>
      <c r="EC512" s="214"/>
      <c r="ED512" s="214"/>
      <c r="EE512" s="214"/>
      <c r="EF512" s="214"/>
      <c r="EG512" s="214"/>
      <c r="EH512" s="214"/>
      <c r="EI512" s="214"/>
      <c r="EJ512" s="214"/>
      <c r="EK512" s="214"/>
      <c r="EL512" s="214"/>
      <c r="EM512" s="214"/>
      <c r="EN512" s="214"/>
      <c r="EO512" s="214"/>
      <c r="EP512" s="214"/>
      <c r="EQ512" s="214"/>
      <c r="ER512" s="214"/>
      <c r="ES512" s="214"/>
      <c r="ET512" s="214"/>
      <c r="EU512" s="214"/>
      <c r="EV512" s="214"/>
      <c r="EW512" s="214"/>
      <c r="EX512" s="214"/>
      <c r="EY512" s="214"/>
      <c r="EZ512" s="214"/>
      <c r="FA512" s="214"/>
      <c r="FB512" s="214"/>
      <c r="FC512" s="214"/>
      <c r="FD512" s="214"/>
      <c r="FE512" s="214"/>
      <c r="FF512" s="214"/>
      <c r="FG512" s="214"/>
      <c r="FH512" s="214"/>
      <c r="FI512" s="214"/>
      <c r="FJ512" s="214"/>
      <c r="FK512" s="214"/>
      <c r="FL512" s="214"/>
      <c r="FM512" s="214"/>
      <c r="FN512" s="214"/>
      <c r="FO512" s="214"/>
      <c r="FP512" s="214"/>
      <c r="FQ512" s="214"/>
      <c r="FR512" s="214"/>
      <c r="FS512" s="214"/>
      <c r="FT512" s="214"/>
      <c r="FU512" s="214"/>
      <c r="FV512" s="214"/>
      <c r="FW512" s="214"/>
      <c r="FX512" s="214"/>
    </row>
    <row r="513" spans="1:180" s="268" customFormat="1">
      <c r="A513" s="276"/>
      <c r="B513" s="276"/>
      <c r="C513" s="276"/>
      <c r="D513" s="276"/>
      <c r="E513" s="276"/>
      <c r="F513" s="276"/>
      <c r="G513" s="289"/>
      <c r="H513" s="288"/>
      <c r="I513" s="288"/>
      <c r="J513" s="276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  <c r="AB513" s="214"/>
      <c r="AC513" s="214"/>
      <c r="AD513" s="214"/>
      <c r="AE513" s="214"/>
      <c r="AF513" s="214"/>
      <c r="AG513" s="214"/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  <c r="BI513" s="214"/>
      <c r="BJ513" s="214"/>
      <c r="BK513" s="214"/>
      <c r="BL513" s="214"/>
      <c r="BM513" s="214"/>
      <c r="BN513" s="214"/>
      <c r="BO513" s="214"/>
      <c r="BP513" s="214"/>
      <c r="BQ513" s="214"/>
      <c r="BR513" s="214"/>
      <c r="BS513" s="214"/>
      <c r="BT513" s="214"/>
      <c r="BU513" s="214"/>
      <c r="BV513" s="214"/>
      <c r="BW513" s="214"/>
      <c r="BX513" s="214"/>
      <c r="BY513" s="214"/>
      <c r="BZ513" s="214"/>
      <c r="CA513" s="214"/>
      <c r="CB513" s="214"/>
      <c r="CC513" s="214"/>
      <c r="CD513" s="214"/>
      <c r="CE513" s="214"/>
      <c r="CF513" s="214"/>
      <c r="CG513" s="214"/>
      <c r="CH513" s="214"/>
      <c r="CI513" s="214"/>
      <c r="CJ513" s="214"/>
      <c r="CK513" s="214"/>
      <c r="CL513" s="214"/>
      <c r="CM513" s="214"/>
      <c r="CN513" s="214"/>
      <c r="CO513" s="214"/>
      <c r="CP513" s="214"/>
      <c r="CQ513" s="214"/>
      <c r="CR513" s="214"/>
      <c r="CS513" s="214"/>
      <c r="CT513" s="214"/>
      <c r="CU513" s="214"/>
      <c r="CV513" s="214"/>
      <c r="CW513" s="214"/>
      <c r="CX513" s="214"/>
      <c r="CY513" s="214"/>
      <c r="CZ513" s="214"/>
      <c r="DA513" s="214"/>
      <c r="DB513" s="214"/>
      <c r="DC513" s="214"/>
      <c r="DD513" s="214"/>
      <c r="DE513" s="214"/>
      <c r="DF513" s="214"/>
      <c r="DG513" s="214"/>
      <c r="DH513" s="214"/>
      <c r="DI513" s="214"/>
      <c r="DJ513" s="214"/>
      <c r="DK513" s="214"/>
      <c r="DL513" s="214"/>
      <c r="DM513" s="214"/>
      <c r="DN513" s="214"/>
      <c r="DO513" s="214"/>
      <c r="DP513" s="214"/>
      <c r="DQ513" s="214"/>
      <c r="DR513" s="214"/>
      <c r="DS513" s="214"/>
      <c r="DT513" s="214"/>
      <c r="DU513" s="214"/>
      <c r="DV513" s="214"/>
      <c r="DW513" s="214"/>
      <c r="DX513" s="214"/>
      <c r="DY513" s="214"/>
      <c r="DZ513" s="214"/>
      <c r="EA513" s="214"/>
      <c r="EB513" s="214"/>
      <c r="EC513" s="214"/>
      <c r="ED513" s="214"/>
      <c r="EE513" s="214"/>
      <c r="EF513" s="214"/>
      <c r="EG513" s="214"/>
      <c r="EH513" s="214"/>
      <c r="EI513" s="214"/>
      <c r="EJ513" s="214"/>
      <c r="EK513" s="214"/>
      <c r="EL513" s="214"/>
      <c r="EM513" s="214"/>
      <c r="EN513" s="214"/>
      <c r="EO513" s="214"/>
      <c r="EP513" s="214"/>
      <c r="EQ513" s="214"/>
      <c r="ER513" s="214"/>
      <c r="ES513" s="214"/>
      <c r="ET513" s="214"/>
      <c r="EU513" s="214"/>
      <c r="EV513" s="214"/>
      <c r="EW513" s="214"/>
      <c r="EX513" s="214"/>
      <c r="EY513" s="214"/>
      <c r="EZ513" s="214"/>
      <c r="FA513" s="214"/>
      <c r="FB513" s="214"/>
      <c r="FC513" s="214"/>
      <c r="FD513" s="214"/>
      <c r="FE513" s="214"/>
      <c r="FF513" s="214"/>
      <c r="FG513" s="214"/>
      <c r="FH513" s="214"/>
      <c r="FI513" s="214"/>
      <c r="FJ513" s="214"/>
      <c r="FK513" s="214"/>
      <c r="FL513" s="214"/>
      <c r="FM513" s="214"/>
      <c r="FN513" s="214"/>
      <c r="FO513" s="214"/>
      <c r="FP513" s="214"/>
      <c r="FQ513" s="214"/>
      <c r="FR513" s="214"/>
      <c r="FS513" s="214"/>
      <c r="FT513" s="214"/>
      <c r="FU513" s="214"/>
      <c r="FV513" s="214"/>
      <c r="FW513" s="214"/>
      <c r="FX513" s="214"/>
    </row>
    <row r="514" spans="1:180" s="268" customFormat="1">
      <c r="A514" s="276"/>
      <c r="B514" s="276"/>
      <c r="C514" s="276"/>
      <c r="D514" s="276"/>
      <c r="E514" s="276"/>
      <c r="F514" s="276"/>
      <c r="G514" s="289"/>
      <c r="H514" s="288"/>
      <c r="I514" s="288"/>
      <c r="J514" s="276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  <c r="AB514" s="214"/>
      <c r="AC514" s="214"/>
      <c r="AD514" s="214"/>
      <c r="AE514" s="214"/>
      <c r="AF514" s="214"/>
      <c r="AG514" s="214"/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  <c r="BI514" s="214"/>
      <c r="BJ514" s="214"/>
      <c r="BK514" s="214"/>
      <c r="BL514" s="214"/>
      <c r="BM514" s="214"/>
      <c r="BN514" s="214"/>
      <c r="BO514" s="214"/>
      <c r="BP514" s="214"/>
      <c r="BQ514" s="214"/>
      <c r="BR514" s="214"/>
      <c r="BS514" s="214"/>
      <c r="BT514" s="214"/>
      <c r="BU514" s="214"/>
      <c r="BV514" s="214"/>
      <c r="BW514" s="214"/>
      <c r="BX514" s="214"/>
      <c r="BY514" s="214"/>
      <c r="BZ514" s="214"/>
      <c r="CA514" s="214"/>
      <c r="CB514" s="214"/>
      <c r="CC514" s="214"/>
      <c r="CD514" s="214"/>
      <c r="CE514" s="214"/>
      <c r="CF514" s="214"/>
      <c r="CG514" s="214"/>
      <c r="CH514" s="214"/>
      <c r="CI514" s="214"/>
      <c r="CJ514" s="214"/>
      <c r="CK514" s="214"/>
      <c r="CL514" s="214"/>
      <c r="CM514" s="214"/>
      <c r="CN514" s="214"/>
      <c r="CO514" s="214"/>
      <c r="CP514" s="214"/>
      <c r="CQ514" s="214"/>
      <c r="CR514" s="214"/>
      <c r="CS514" s="214"/>
      <c r="CT514" s="214"/>
      <c r="CU514" s="214"/>
      <c r="CV514" s="214"/>
      <c r="CW514" s="214"/>
      <c r="CX514" s="214"/>
      <c r="CY514" s="214"/>
      <c r="CZ514" s="214"/>
      <c r="DA514" s="214"/>
      <c r="DB514" s="214"/>
      <c r="DC514" s="214"/>
      <c r="DD514" s="214"/>
      <c r="DE514" s="214"/>
      <c r="DF514" s="214"/>
      <c r="DG514" s="214"/>
      <c r="DH514" s="214"/>
      <c r="DI514" s="214"/>
      <c r="DJ514" s="214"/>
      <c r="DK514" s="214"/>
      <c r="DL514" s="214"/>
      <c r="DM514" s="214"/>
      <c r="DN514" s="214"/>
      <c r="DO514" s="214"/>
      <c r="DP514" s="214"/>
      <c r="DQ514" s="214"/>
      <c r="DR514" s="214"/>
      <c r="DS514" s="214"/>
      <c r="DT514" s="214"/>
      <c r="DU514" s="214"/>
      <c r="DV514" s="214"/>
      <c r="DW514" s="214"/>
      <c r="DX514" s="214"/>
      <c r="DY514" s="214"/>
      <c r="DZ514" s="214"/>
      <c r="EA514" s="214"/>
      <c r="EB514" s="214"/>
      <c r="EC514" s="214"/>
      <c r="ED514" s="214"/>
      <c r="EE514" s="214"/>
      <c r="EF514" s="214"/>
      <c r="EG514" s="214"/>
      <c r="EH514" s="214"/>
      <c r="EI514" s="214"/>
      <c r="EJ514" s="214"/>
      <c r="EK514" s="214"/>
      <c r="EL514" s="214"/>
      <c r="EM514" s="214"/>
      <c r="EN514" s="214"/>
      <c r="EO514" s="214"/>
      <c r="EP514" s="214"/>
      <c r="EQ514" s="214"/>
      <c r="ER514" s="214"/>
      <c r="ES514" s="214"/>
      <c r="ET514" s="214"/>
      <c r="EU514" s="214"/>
      <c r="EV514" s="214"/>
      <c r="EW514" s="214"/>
      <c r="EX514" s="214"/>
      <c r="EY514" s="214"/>
      <c r="EZ514" s="214"/>
      <c r="FA514" s="214"/>
      <c r="FB514" s="214"/>
      <c r="FC514" s="214"/>
      <c r="FD514" s="214"/>
      <c r="FE514" s="214"/>
      <c r="FF514" s="214"/>
      <c r="FG514" s="214"/>
      <c r="FH514" s="214"/>
      <c r="FI514" s="214"/>
      <c r="FJ514" s="214"/>
      <c r="FK514" s="214"/>
      <c r="FL514" s="214"/>
      <c r="FM514" s="214"/>
      <c r="FN514" s="214"/>
      <c r="FO514" s="214"/>
      <c r="FP514" s="214"/>
      <c r="FQ514" s="214"/>
      <c r="FR514" s="214"/>
      <c r="FS514" s="214"/>
      <c r="FT514" s="214"/>
      <c r="FU514" s="214"/>
      <c r="FV514" s="214"/>
      <c r="FW514" s="214"/>
      <c r="FX514" s="214"/>
    </row>
    <row r="515" spans="1:180" s="268" customFormat="1">
      <c r="A515" s="276"/>
      <c r="B515" s="276"/>
      <c r="C515" s="276"/>
      <c r="D515" s="276"/>
      <c r="E515" s="276"/>
      <c r="F515" s="276"/>
      <c r="G515" s="289"/>
      <c r="H515" s="288"/>
      <c r="I515" s="288"/>
      <c r="J515" s="276"/>
      <c r="K515" s="214"/>
      <c r="L515" s="214"/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14"/>
      <c r="Y515" s="214"/>
      <c r="Z515" s="214"/>
      <c r="AA515" s="214"/>
      <c r="AB515" s="214"/>
      <c r="AC515" s="214"/>
      <c r="AD515" s="214"/>
      <c r="AE515" s="214"/>
      <c r="AF515" s="214"/>
      <c r="AG515" s="214"/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  <c r="BI515" s="214"/>
      <c r="BJ515" s="214"/>
      <c r="BK515" s="214"/>
      <c r="BL515" s="214"/>
      <c r="BM515" s="214"/>
      <c r="BN515" s="214"/>
      <c r="BO515" s="214"/>
      <c r="BP515" s="214"/>
      <c r="BQ515" s="214"/>
      <c r="BR515" s="214"/>
      <c r="BS515" s="214"/>
      <c r="BT515" s="214"/>
      <c r="BU515" s="214"/>
      <c r="BV515" s="214"/>
      <c r="BW515" s="214"/>
      <c r="BX515" s="214"/>
      <c r="BY515" s="214"/>
      <c r="BZ515" s="214"/>
      <c r="CA515" s="214"/>
      <c r="CB515" s="214"/>
      <c r="CC515" s="214"/>
      <c r="CD515" s="214"/>
      <c r="CE515" s="214"/>
      <c r="CF515" s="214"/>
      <c r="CG515" s="214"/>
      <c r="CH515" s="214"/>
      <c r="CI515" s="214"/>
      <c r="CJ515" s="214"/>
      <c r="CK515" s="214"/>
      <c r="CL515" s="214"/>
      <c r="CM515" s="214"/>
      <c r="CN515" s="214"/>
      <c r="CO515" s="214"/>
      <c r="CP515" s="214"/>
      <c r="CQ515" s="214"/>
      <c r="CR515" s="214"/>
      <c r="CS515" s="214"/>
      <c r="CT515" s="214"/>
      <c r="CU515" s="214"/>
      <c r="CV515" s="214"/>
      <c r="CW515" s="214"/>
      <c r="CX515" s="214"/>
      <c r="CY515" s="214"/>
      <c r="CZ515" s="214"/>
      <c r="DA515" s="214"/>
      <c r="DB515" s="214"/>
      <c r="DC515" s="214"/>
      <c r="DD515" s="214"/>
      <c r="DE515" s="214"/>
      <c r="DF515" s="214"/>
      <c r="DG515" s="214"/>
      <c r="DH515" s="214"/>
      <c r="DI515" s="214"/>
      <c r="DJ515" s="214"/>
      <c r="DK515" s="214"/>
      <c r="DL515" s="214"/>
      <c r="DM515" s="214"/>
      <c r="DN515" s="214"/>
      <c r="DO515" s="214"/>
      <c r="DP515" s="214"/>
      <c r="DQ515" s="214"/>
      <c r="DR515" s="214"/>
      <c r="DS515" s="214"/>
      <c r="DT515" s="214"/>
      <c r="DU515" s="214"/>
      <c r="DV515" s="214"/>
      <c r="DW515" s="214"/>
      <c r="DX515" s="214"/>
      <c r="DY515" s="214"/>
      <c r="DZ515" s="214"/>
      <c r="EA515" s="214"/>
      <c r="EB515" s="214"/>
      <c r="EC515" s="214"/>
      <c r="ED515" s="214"/>
      <c r="EE515" s="214"/>
      <c r="EF515" s="214"/>
      <c r="EG515" s="214"/>
      <c r="EH515" s="214"/>
      <c r="EI515" s="214"/>
      <c r="EJ515" s="214"/>
      <c r="EK515" s="214"/>
      <c r="EL515" s="214"/>
      <c r="EM515" s="214"/>
      <c r="EN515" s="214"/>
      <c r="EO515" s="214"/>
      <c r="EP515" s="214"/>
      <c r="EQ515" s="214"/>
      <c r="ER515" s="214"/>
      <c r="ES515" s="214"/>
      <c r="ET515" s="214"/>
      <c r="EU515" s="214"/>
      <c r="EV515" s="214"/>
      <c r="EW515" s="214"/>
      <c r="EX515" s="214"/>
      <c r="EY515" s="214"/>
      <c r="EZ515" s="214"/>
      <c r="FA515" s="214"/>
      <c r="FB515" s="214"/>
      <c r="FC515" s="214"/>
      <c r="FD515" s="214"/>
      <c r="FE515" s="214"/>
      <c r="FF515" s="214"/>
      <c r="FG515" s="214"/>
      <c r="FH515" s="214"/>
      <c r="FI515" s="214"/>
      <c r="FJ515" s="214"/>
      <c r="FK515" s="214"/>
      <c r="FL515" s="214"/>
      <c r="FM515" s="214"/>
      <c r="FN515" s="214"/>
      <c r="FO515" s="214"/>
      <c r="FP515" s="214"/>
      <c r="FQ515" s="214"/>
      <c r="FR515" s="214"/>
      <c r="FS515" s="214"/>
      <c r="FT515" s="214"/>
      <c r="FU515" s="214"/>
      <c r="FV515" s="214"/>
      <c r="FW515" s="214"/>
      <c r="FX515" s="214"/>
    </row>
    <row r="516" spans="1:180" s="268" customFormat="1">
      <c r="A516" s="276"/>
      <c r="B516" s="276"/>
      <c r="C516" s="276"/>
      <c r="D516" s="276"/>
      <c r="E516" s="276"/>
      <c r="F516" s="276"/>
      <c r="G516" s="289"/>
      <c r="H516" s="288"/>
      <c r="I516" s="288"/>
      <c r="J516" s="276"/>
      <c r="K516" s="214"/>
      <c r="L516" s="214"/>
      <c r="M516" s="214"/>
      <c r="N516" s="214"/>
      <c r="O516" s="214"/>
      <c r="P516" s="214"/>
      <c r="Q516" s="214"/>
      <c r="R516" s="214"/>
      <c r="S516" s="214"/>
      <c r="T516" s="214"/>
      <c r="U516" s="214"/>
      <c r="V516" s="214"/>
      <c r="W516" s="214"/>
      <c r="X516" s="214"/>
      <c r="Y516" s="214"/>
      <c r="Z516" s="214"/>
      <c r="AA516" s="214"/>
      <c r="AB516" s="214"/>
      <c r="AC516" s="214"/>
      <c r="AD516" s="214"/>
      <c r="AE516" s="214"/>
      <c r="AF516" s="214"/>
      <c r="AG516" s="214"/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  <c r="BI516" s="214"/>
      <c r="BJ516" s="214"/>
      <c r="BK516" s="214"/>
      <c r="BL516" s="214"/>
      <c r="BM516" s="214"/>
      <c r="BN516" s="214"/>
      <c r="BO516" s="214"/>
      <c r="BP516" s="214"/>
      <c r="BQ516" s="214"/>
      <c r="BR516" s="214"/>
      <c r="BS516" s="214"/>
      <c r="BT516" s="214"/>
      <c r="BU516" s="214"/>
      <c r="BV516" s="214"/>
      <c r="BW516" s="214"/>
      <c r="BX516" s="214"/>
      <c r="BY516" s="214"/>
      <c r="BZ516" s="214"/>
      <c r="CA516" s="214"/>
      <c r="CB516" s="214"/>
      <c r="CC516" s="214"/>
      <c r="CD516" s="214"/>
      <c r="CE516" s="214"/>
      <c r="CF516" s="214"/>
      <c r="CG516" s="214"/>
      <c r="CH516" s="214"/>
      <c r="CI516" s="214"/>
      <c r="CJ516" s="214"/>
      <c r="CK516" s="214"/>
      <c r="CL516" s="214"/>
      <c r="CM516" s="214"/>
      <c r="CN516" s="214"/>
      <c r="CO516" s="214"/>
      <c r="CP516" s="214"/>
      <c r="CQ516" s="214"/>
      <c r="CR516" s="214"/>
      <c r="CS516" s="214"/>
      <c r="CT516" s="214"/>
      <c r="CU516" s="214"/>
      <c r="CV516" s="214"/>
      <c r="CW516" s="214"/>
      <c r="CX516" s="214"/>
      <c r="CY516" s="214"/>
      <c r="CZ516" s="214"/>
      <c r="DA516" s="214"/>
      <c r="DB516" s="214"/>
      <c r="DC516" s="214"/>
      <c r="DD516" s="214"/>
      <c r="DE516" s="214"/>
      <c r="DF516" s="214"/>
      <c r="DG516" s="214"/>
      <c r="DH516" s="214"/>
      <c r="DI516" s="214"/>
      <c r="DJ516" s="214"/>
      <c r="DK516" s="214"/>
      <c r="DL516" s="214"/>
      <c r="DM516" s="214"/>
      <c r="DN516" s="214"/>
      <c r="DO516" s="214"/>
      <c r="DP516" s="214"/>
      <c r="DQ516" s="214"/>
      <c r="DR516" s="214"/>
      <c r="DS516" s="214"/>
      <c r="DT516" s="214"/>
      <c r="DU516" s="214"/>
      <c r="DV516" s="214"/>
      <c r="DW516" s="214"/>
      <c r="DX516" s="214"/>
      <c r="DY516" s="214"/>
      <c r="DZ516" s="214"/>
      <c r="EA516" s="214"/>
      <c r="EB516" s="214"/>
      <c r="EC516" s="214"/>
      <c r="ED516" s="214"/>
      <c r="EE516" s="214"/>
      <c r="EF516" s="214"/>
      <c r="EG516" s="214"/>
      <c r="EH516" s="214"/>
      <c r="EI516" s="214"/>
      <c r="EJ516" s="214"/>
      <c r="EK516" s="214"/>
      <c r="EL516" s="214"/>
      <c r="EM516" s="214"/>
      <c r="EN516" s="214"/>
      <c r="EO516" s="214"/>
      <c r="EP516" s="214"/>
      <c r="EQ516" s="214"/>
      <c r="ER516" s="214"/>
      <c r="ES516" s="214"/>
      <c r="ET516" s="214"/>
      <c r="EU516" s="214"/>
      <c r="EV516" s="214"/>
      <c r="EW516" s="214"/>
      <c r="EX516" s="214"/>
      <c r="EY516" s="214"/>
      <c r="EZ516" s="214"/>
      <c r="FA516" s="214"/>
      <c r="FB516" s="214"/>
      <c r="FC516" s="214"/>
      <c r="FD516" s="214"/>
      <c r="FE516" s="214"/>
      <c r="FF516" s="214"/>
      <c r="FG516" s="214"/>
      <c r="FH516" s="214"/>
      <c r="FI516" s="214"/>
      <c r="FJ516" s="214"/>
      <c r="FK516" s="214"/>
      <c r="FL516" s="214"/>
      <c r="FM516" s="214"/>
      <c r="FN516" s="214"/>
      <c r="FO516" s="214"/>
      <c r="FP516" s="214"/>
      <c r="FQ516" s="214"/>
      <c r="FR516" s="214"/>
      <c r="FS516" s="214"/>
      <c r="FT516" s="214"/>
      <c r="FU516" s="214"/>
      <c r="FV516" s="214"/>
      <c r="FW516" s="214"/>
      <c r="FX516" s="214"/>
    </row>
    <row r="517" spans="1:180" s="268" customFormat="1">
      <c r="A517" s="276"/>
      <c r="B517" s="276"/>
      <c r="C517" s="276"/>
      <c r="D517" s="276"/>
      <c r="E517" s="276"/>
      <c r="F517" s="276"/>
      <c r="G517" s="289"/>
      <c r="H517" s="288"/>
      <c r="I517" s="288"/>
      <c r="J517" s="276"/>
      <c r="K517" s="214"/>
      <c r="L517" s="214"/>
      <c r="M517" s="214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14"/>
      <c r="Y517" s="214"/>
      <c r="Z517" s="214"/>
      <c r="AA517" s="214"/>
      <c r="AB517" s="214"/>
      <c r="AC517" s="214"/>
      <c r="AD517" s="214"/>
      <c r="AE517" s="214"/>
      <c r="AF517" s="214"/>
      <c r="AG517" s="214"/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  <c r="BI517" s="214"/>
      <c r="BJ517" s="214"/>
      <c r="BK517" s="214"/>
      <c r="BL517" s="214"/>
      <c r="BM517" s="214"/>
      <c r="BN517" s="214"/>
      <c r="BO517" s="214"/>
      <c r="BP517" s="214"/>
      <c r="BQ517" s="214"/>
      <c r="BR517" s="214"/>
      <c r="BS517" s="214"/>
      <c r="BT517" s="214"/>
      <c r="BU517" s="214"/>
      <c r="BV517" s="214"/>
      <c r="BW517" s="214"/>
      <c r="BX517" s="214"/>
      <c r="BY517" s="214"/>
      <c r="BZ517" s="214"/>
      <c r="CA517" s="214"/>
      <c r="CB517" s="214"/>
      <c r="CC517" s="214"/>
      <c r="CD517" s="214"/>
      <c r="CE517" s="214"/>
      <c r="CF517" s="214"/>
      <c r="CG517" s="214"/>
      <c r="CH517" s="214"/>
      <c r="CI517" s="214"/>
      <c r="CJ517" s="214"/>
      <c r="CK517" s="214"/>
      <c r="CL517" s="214"/>
      <c r="CM517" s="214"/>
      <c r="CN517" s="214"/>
      <c r="CO517" s="214"/>
      <c r="CP517" s="214"/>
      <c r="CQ517" s="214"/>
      <c r="CR517" s="214"/>
      <c r="CS517" s="214"/>
      <c r="CT517" s="214"/>
      <c r="CU517" s="214"/>
      <c r="CV517" s="214"/>
      <c r="CW517" s="214"/>
      <c r="CX517" s="214"/>
      <c r="CY517" s="214"/>
      <c r="CZ517" s="214"/>
      <c r="DA517" s="214"/>
      <c r="DB517" s="214"/>
      <c r="DC517" s="214"/>
      <c r="DD517" s="214"/>
      <c r="DE517" s="214"/>
      <c r="DF517" s="214"/>
      <c r="DG517" s="214"/>
      <c r="DH517" s="214"/>
      <c r="DI517" s="214"/>
      <c r="DJ517" s="214"/>
      <c r="DK517" s="214"/>
      <c r="DL517" s="214"/>
      <c r="DM517" s="214"/>
      <c r="DN517" s="214"/>
      <c r="DO517" s="214"/>
      <c r="DP517" s="214"/>
      <c r="DQ517" s="214"/>
      <c r="DR517" s="214"/>
      <c r="DS517" s="214"/>
      <c r="DT517" s="214"/>
      <c r="DU517" s="214"/>
      <c r="DV517" s="214"/>
      <c r="DW517" s="214"/>
      <c r="DX517" s="214"/>
      <c r="DY517" s="214"/>
      <c r="DZ517" s="214"/>
      <c r="EA517" s="214"/>
      <c r="EB517" s="214"/>
      <c r="EC517" s="214"/>
      <c r="ED517" s="214"/>
      <c r="EE517" s="214"/>
      <c r="EF517" s="214"/>
      <c r="EG517" s="214"/>
      <c r="EH517" s="214"/>
      <c r="EI517" s="214"/>
      <c r="EJ517" s="214"/>
      <c r="EK517" s="214"/>
      <c r="EL517" s="214"/>
      <c r="EM517" s="214"/>
      <c r="EN517" s="214"/>
      <c r="EO517" s="214"/>
      <c r="EP517" s="214"/>
      <c r="EQ517" s="214"/>
      <c r="ER517" s="214"/>
      <c r="ES517" s="214"/>
      <c r="ET517" s="214"/>
      <c r="EU517" s="214"/>
      <c r="EV517" s="214"/>
      <c r="EW517" s="214"/>
      <c r="EX517" s="214"/>
      <c r="EY517" s="214"/>
      <c r="EZ517" s="214"/>
      <c r="FA517" s="214"/>
      <c r="FB517" s="214"/>
      <c r="FC517" s="214"/>
      <c r="FD517" s="214"/>
      <c r="FE517" s="214"/>
      <c r="FF517" s="214"/>
      <c r="FG517" s="214"/>
      <c r="FH517" s="214"/>
      <c r="FI517" s="214"/>
      <c r="FJ517" s="214"/>
      <c r="FK517" s="214"/>
      <c r="FL517" s="214"/>
      <c r="FM517" s="214"/>
      <c r="FN517" s="214"/>
      <c r="FO517" s="214"/>
      <c r="FP517" s="214"/>
      <c r="FQ517" s="214"/>
      <c r="FR517" s="214"/>
      <c r="FS517" s="214"/>
      <c r="FT517" s="214"/>
      <c r="FU517" s="214"/>
      <c r="FV517" s="214"/>
      <c r="FW517" s="214"/>
      <c r="FX517" s="214"/>
    </row>
    <row r="518" spans="1:180" s="268" customFormat="1">
      <c r="A518" s="276"/>
      <c r="B518" s="276"/>
      <c r="C518" s="276"/>
      <c r="D518" s="276"/>
      <c r="E518" s="276"/>
      <c r="F518" s="276"/>
      <c r="G518" s="289"/>
      <c r="H518" s="288"/>
      <c r="I518" s="288"/>
      <c r="J518" s="276"/>
      <c r="K518" s="214"/>
      <c r="L518" s="214"/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  <c r="AA518" s="214"/>
      <c r="AB518" s="214"/>
      <c r="AC518" s="214"/>
      <c r="AD518" s="214"/>
      <c r="AE518" s="214"/>
      <c r="AF518" s="214"/>
      <c r="AG518" s="214"/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  <c r="BI518" s="214"/>
      <c r="BJ518" s="214"/>
      <c r="BK518" s="214"/>
      <c r="BL518" s="214"/>
      <c r="BM518" s="214"/>
      <c r="BN518" s="214"/>
      <c r="BO518" s="214"/>
      <c r="BP518" s="214"/>
      <c r="BQ518" s="214"/>
      <c r="BR518" s="214"/>
      <c r="BS518" s="214"/>
      <c r="BT518" s="214"/>
      <c r="BU518" s="214"/>
      <c r="BV518" s="214"/>
      <c r="BW518" s="214"/>
      <c r="BX518" s="214"/>
      <c r="BY518" s="214"/>
      <c r="BZ518" s="214"/>
      <c r="CA518" s="214"/>
      <c r="CB518" s="214"/>
      <c r="CC518" s="214"/>
      <c r="CD518" s="214"/>
      <c r="CE518" s="214"/>
      <c r="CF518" s="214"/>
      <c r="CG518" s="214"/>
      <c r="CH518" s="214"/>
      <c r="CI518" s="214"/>
      <c r="CJ518" s="214"/>
      <c r="CK518" s="214"/>
      <c r="CL518" s="214"/>
      <c r="CM518" s="214"/>
      <c r="CN518" s="214"/>
      <c r="CO518" s="214"/>
      <c r="CP518" s="214"/>
      <c r="CQ518" s="214"/>
      <c r="CR518" s="214"/>
      <c r="CS518" s="214"/>
      <c r="CT518" s="214"/>
      <c r="CU518" s="214"/>
      <c r="CV518" s="214"/>
      <c r="CW518" s="214"/>
      <c r="CX518" s="214"/>
      <c r="CY518" s="214"/>
      <c r="CZ518" s="214"/>
      <c r="DA518" s="214"/>
      <c r="DB518" s="214"/>
      <c r="DC518" s="214"/>
      <c r="DD518" s="214"/>
      <c r="DE518" s="214"/>
      <c r="DF518" s="214"/>
      <c r="DG518" s="214"/>
      <c r="DH518" s="214"/>
      <c r="DI518" s="214"/>
      <c r="DJ518" s="214"/>
      <c r="DK518" s="214"/>
      <c r="DL518" s="214"/>
      <c r="DM518" s="214"/>
      <c r="DN518" s="214"/>
      <c r="DO518" s="214"/>
      <c r="DP518" s="214"/>
      <c r="DQ518" s="214"/>
      <c r="DR518" s="214"/>
      <c r="DS518" s="214"/>
      <c r="DT518" s="214"/>
      <c r="DU518" s="214"/>
      <c r="DV518" s="214"/>
      <c r="DW518" s="214"/>
      <c r="DX518" s="214"/>
      <c r="DY518" s="214"/>
      <c r="DZ518" s="214"/>
      <c r="EA518" s="214"/>
      <c r="EB518" s="214"/>
      <c r="EC518" s="214"/>
      <c r="ED518" s="214"/>
      <c r="EE518" s="214"/>
      <c r="EF518" s="214"/>
      <c r="EG518" s="214"/>
      <c r="EH518" s="214"/>
      <c r="EI518" s="214"/>
      <c r="EJ518" s="214"/>
      <c r="EK518" s="214"/>
      <c r="EL518" s="214"/>
      <c r="EM518" s="214"/>
      <c r="EN518" s="214"/>
      <c r="EO518" s="214"/>
      <c r="EP518" s="214"/>
      <c r="EQ518" s="214"/>
      <c r="ER518" s="214"/>
      <c r="ES518" s="214"/>
      <c r="ET518" s="214"/>
      <c r="EU518" s="214"/>
      <c r="EV518" s="214"/>
      <c r="EW518" s="214"/>
      <c r="EX518" s="214"/>
      <c r="EY518" s="214"/>
      <c r="EZ518" s="214"/>
      <c r="FA518" s="214"/>
      <c r="FB518" s="214"/>
      <c r="FC518" s="214"/>
      <c r="FD518" s="214"/>
      <c r="FE518" s="214"/>
      <c r="FF518" s="214"/>
      <c r="FG518" s="214"/>
      <c r="FH518" s="214"/>
      <c r="FI518" s="214"/>
      <c r="FJ518" s="214"/>
      <c r="FK518" s="214"/>
      <c r="FL518" s="214"/>
      <c r="FM518" s="214"/>
      <c r="FN518" s="214"/>
      <c r="FO518" s="214"/>
      <c r="FP518" s="214"/>
      <c r="FQ518" s="214"/>
      <c r="FR518" s="214"/>
      <c r="FS518" s="214"/>
      <c r="FT518" s="214"/>
      <c r="FU518" s="214"/>
      <c r="FV518" s="214"/>
      <c r="FW518" s="214"/>
      <c r="FX518" s="214"/>
    </row>
    <row r="519" spans="1:180" s="268" customFormat="1">
      <c r="A519" s="276"/>
      <c r="B519" s="276"/>
      <c r="C519" s="276"/>
      <c r="D519" s="276"/>
      <c r="E519" s="276"/>
      <c r="F519" s="276"/>
      <c r="G519" s="289"/>
      <c r="H519" s="288"/>
      <c r="I519" s="288"/>
      <c r="J519" s="276"/>
      <c r="K519" s="214"/>
      <c r="L519" s="214"/>
      <c r="M519" s="214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14"/>
      <c r="Y519" s="214"/>
      <c r="Z519" s="214"/>
      <c r="AA519" s="214"/>
      <c r="AB519" s="214"/>
      <c r="AC519" s="214"/>
      <c r="AD519" s="214"/>
      <c r="AE519" s="214"/>
      <c r="AF519" s="214"/>
      <c r="AG519" s="214"/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  <c r="BI519" s="214"/>
      <c r="BJ519" s="214"/>
      <c r="BK519" s="214"/>
      <c r="BL519" s="214"/>
      <c r="BM519" s="214"/>
      <c r="BN519" s="214"/>
      <c r="BO519" s="214"/>
      <c r="BP519" s="214"/>
      <c r="BQ519" s="214"/>
      <c r="BR519" s="214"/>
      <c r="BS519" s="214"/>
      <c r="BT519" s="214"/>
      <c r="BU519" s="214"/>
      <c r="BV519" s="214"/>
      <c r="BW519" s="214"/>
      <c r="BX519" s="214"/>
      <c r="BY519" s="214"/>
      <c r="BZ519" s="214"/>
      <c r="CA519" s="214"/>
      <c r="CB519" s="214"/>
      <c r="CC519" s="214"/>
      <c r="CD519" s="214"/>
      <c r="CE519" s="214"/>
      <c r="CF519" s="214"/>
      <c r="CG519" s="214"/>
      <c r="CH519" s="214"/>
      <c r="CI519" s="214"/>
      <c r="CJ519" s="214"/>
      <c r="CK519" s="214"/>
      <c r="CL519" s="214"/>
      <c r="CM519" s="214"/>
      <c r="CN519" s="214"/>
      <c r="CO519" s="214"/>
      <c r="CP519" s="214"/>
      <c r="CQ519" s="214"/>
      <c r="CR519" s="214"/>
      <c r="CS519" s="214"/>
      <c r="CT519" s="214"/>
      <c r="CU519" s="214"/>
      <c r="CV519" s="214"/>
      <c r="CW519" s="214"/>
      <c r="CX519" s="214"/>
      <c r="CY519" s="214"/>
      <c r="CZ519" s="214"/>
      <c r="DA519" s="214"/>
      <c r="DB519" s="214"/>
      <c r="DC519" s="214"/>
      <c r="DD519" s="214"/>
      <c r="DE519" s="214"/>
      <c r="DF519" s="214"/>
      <c r="DG519" s="214"/>
      <c r="DH519" s="214"/>
      <c r="DI519" s="214"/>
      <c r="DJ519" s="214"/>
      <c r="DK519" s="214"/>
      <c r="DL519" s="214"/>
      <c r="DM519" s="214"/>
      <c r="DN519" s="214"/>
      <c r="DO519" s="214"/>
      <c r="DP519" s="214"/>
      <c r="DQ519" s="214"/>
      <c r="DR519" s="214"/>
      <c r="DS519" s="214"/>
      <c r="DT519" s="214"/>
      <c r="DU519" s="214"/>
      <c r="DV519" s="214"/>
      <c r="DW519" s="214"/>
      <c r="DX519" s="214"/>
      <c r="DY519" s="214"/>
      <c r="DZ519" s="214"/>
      <c r="EA519" s="214"/>
      <c r="EB519" s="214"/>
      <c r="EC519" s="214"/>
      <c r="ED519" s="214"/>
      <c r="EE519" s="214"/>
      <c r="EF519" s="214"/>
      <c r="EG519" s="214"/>
      <c r="EH519" s="214"/>
      <c r="EI519" s="214"/>
      <c r="EJ519" s="214"/>
      <c r="EK519" s="214"/>
      <c r="EL519" s="214"/>
      <c r="EM519" s="214"/>
      <c r="EN519" s="214"/>
      <c r="EO519" s="214"/>
      <c r="EP519" s="214"/>
      <c r="EQ519" s="214"/>
      <c r="ER519" s="214"/>
      <c r="ES519" s="214"/>
      <c r="ET519" s="214"/>
      <c r="EU519" s="214"/>
      <c r="EV519" s="214"/>
      <c r="EW519" s="214"/>
      <c r="EX519" s="214"/>
      <c r="EY519" s="214"/>
      <c r="EZ519" s="214"/>
      <c r="FA519" s="214"/>
      <c r="FB519" s="214"/>
      <c r="FC519" s="214"/>
      <c r="FD519" s="214"/>
      <c r="FE519" s="214"/>
      <c r="FF519" s="214"/>
      <c r="FG519" s="214"/>
      <c r="FH519" s="214"/>
      <c r="FI519" s="214"/>
      <c r="FJ519" s="214"/>
      <c r="FK519" s="214"/>
      <c r="FL519" s="214"/>
      <c r="FM519" s="214"/>
      <c r="FN519" s="214"/>
      <c r="FO519" s="214"/>
      <c r="FP519" s="214"/>
      <c r="FQ519" s="214"/>
      <c r="FR519" s="214"/>
      <c r="FS519" s="214"/>
      <c r="FT519" s="214"/>
      <c r="FU519" s="214"/>
      <c r="FV519" s="214"/>
      <c r="FW519" s="214"/>
      <c r="FX519" s="214"/>
    </row>
    <row r="520" spans="1:180" s="268" customFormat="1">
      <c r="A520" s="276"/>
      <c r="B520" s="276"/>
      <c r="C520" s="276"/>
      <c r="D520" s="276"/>
      <c r="E520" s="276"/>
      <c r="F520" s="276"/>
      <c r="G520" s="289"/>
      <c r="H520" s="288"/>
      <c r="I520" s="288"/>
      <c r="J520" s="276"/>
      <c r="K520" s="214"/>
      <c r="L520" s="214"/>
      <c r="M520" s="214"/>
      <c r="N520" s="214"/>
      <c r="O520" s="214"/>
      <c r="P520" s="214"/>
      <c r="Q520" s="214"/>
      <c r="R520" s="214"/>
      <c r="S520" s="214"/>
      <c r="T520" s="214"/>
      <c r="U520" s="214"/>
      <c r="V520" s="214"/>
      <c r="W520" s="214"/>
      <c r="X520" s="214"/>
      <c r="Y520" s="214"/>
      <c r="Z520" s="214"/>
      <c r="AA520" s="214"/>
      <c r="AB520" s="214"/>
      <c r="AC520" s="214"/>
      <c r="AD520" s="214"/>
      <c r="AE520" s="214"/>
      <c r="AF520" s="214"/>
      <c r="AG520" s="214"/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  <c r="BI520" s="214"/>
      <c r="BJ520" s="214"/>
      <c r="BK520" s="214"/>
      <c r="BL520" s="214"/>
      <c r="BM520" s="214"/>
      <c r="BN520" s="214"/>
      <c r="BO520" s="214"/>
      <c r="BP520" s="214"/>
      <c r="BQ520" s="214"/>
      <c r="BR520" s="214"/>
      <c r="BS520" s="214"/>
      <c r="BT520" s="214"/>
      <c r="BU520" s="214"/>
      <c r="BV520" s="214"/>
      <c r="BW520" s="214"/>
      <c r="BX520" s="214"/>
      <c r="BY520" s="214"/>
      <c r="BZ520" s="214"/>
      <c r="CA520" s="214"/>
      <c r="CB520" s="214"/>
      <c r="CC520" s="214"/>
      <c r="CD520" s="214"/>
      <c r="CE520" s="214"/>
      <c r="CF520" s="214"/>
      <c r="CG520" s="214"/>
      <c r="CH520" s="214"/>
      <c r="CI520" s="214"/>
      <c r="CJ520" s="214"/>
      <c r="CK520" s="214"/>
      <c r="CL520" s="214"/>
      <c r="CM520" s="214"/>
      <c r="CN520" s="214"/>
      <c r="CO520" s="214"/>
      <c r="CP520" s="214"/>
      <c r="CQ520" s="214"/>
      <c r="CR520" s="214"/>
      <c r="CS520" s="214"/>
      <c r="CT520" s="214"/>
      <c r="CU520" s="214"/>
      <c r="CV520" s="214"/>
      <c r="CW520" s="214"/>
      <c r="CX520" s="214"/>
      <c r="CY520" s="214"/>
      <c r="CZ520" s="214"/>
      <c r="DA520" s="214"/>
      <c r="DB520" s="214"/>
      <c r="DC520" s="214"/>
      <c r="DD520" s="214"/>
      <c r="DE520" s="214"/>
      <c r="DF520" s="214"/>
      <c r="DG520" s="214"/>
      <c r="DH520" s="214"/>
      <c r="DI520" s="214"/>
      <c r="DJ520" s="214"/>
      <c r="DK520" s="214"/>
      <c r="DL520" s="214"/>
      <c r="DM520" s="214"/>
      <c r="DN520" s="214"/>
      <c r="DO520" s="214"/>
      <c r="DP520" s="214"/>
      <c r="DQ520" s="214"/>
      <c r="DR520" s="214"/>
      <c r="DS520" s="214"/>
      <c r="DT520" s="214"/>
      <c r="DU520" s="214"/>
      <c r="DV520" s="214"/>
      <c r="DW520" s="214"/>
      <c r="DX520" s="214"/>
      <c r="DY520" s="214"/>
      <c r="DZ520" s="214"/>
      <c r="EA520" s="214"/>
      <c r="EB520" s="214"/>
      <c r="EC520" s="214"/>
      <c r="ED520" s="214"/>
      <c r="EE520" s="214"/>
      <c r="EF520" s="214"/>
      <c r="EG520" s="214"/>
      <c r="EH520" s="214"/>
      <c r="EI520" s="214"/>
      <c r="EJ520" s="214"/>
      <c r="EK520" s="214"/>
      <c r="EL520" s="214"/>
      <c r="EM520" s="214"/>
      <c r="EN520" s="214"/>
      <c r="EO520" s="214"/>
      <c r="EP520" s="214"/>
      <c r="EQ520" s="214"/>
      <c r="ER520" s="214"/>
      <c r="ES520" s="214"/>
      <c r="ET520" s="214"/>
      <c r="EU520" s="214"/>
      <c r="EV520" s="214"/>
      <c r="EW520" s="214"/>
      <c r="EX520" s="214"/>
      <c r="EY520" s="214"/>
      <c r="EZ520" s="214"/>
      <c r="FA520" s="214"/>
      <c r="FB520" s="214"/>
      <c r="FC520" s="214"/>
      <c r="FD520" s="214"/>
      <c r="FE520" s="214"/>
      <c r="FF520" s="214"/>
      <c r="FG520" s="214"/>
      <c r="FH520" s="214"/>
      <c r="FI520" s="214"/>
      <c r="FJ520" s="214"/>
      <c r="FK520" s="214"/>
      <c r="FL520" s="214"/>
      <c r="FM520" s="214"/>
      <c r="FN520" s="214"/>
      <c r="FO520" s="214"/>
      <c r="FP520" s="214"/>
      <c r="FQ520" s="214"/>
      <c r="FR520" s="214"/>
      <c r="FS520" s="214"/>
      <c r="FT520" s="214"/>
      <c r="FU520" s="214"/>
      <c r="FV520" s="214"/>
      <c r="FW520" s="214"/>
      <c r="FX520" s="214"/>
    </row>
    <row r="521" spans="1:180" s="268" customFormat="1">
      <c r="A521" s="276"/>
      <c r="B521" s="276"/>
      <c r="C521" s="276"/>
      <c r="D521" s="276"/>
      <c r="E521" s="276"/>
      <c r="F521" s="276"/>
      <c r="G521" s="289"/>
      <c r="H521" s="288"/>
      <c r="I521" s="288"/>
      <c r="J521" s="276"/>
      <c r="K521" s="214"/>
      <c r="L521" s="214"/>
      <c r="M521" s="214"/>
      <c r="N521" s="214"/>
      <c r="O521" s="214"/>
      <c r="P521" s="214"/>
      <c r="Q521" s="214"/>
      <c r="R521" s="214"/>
      <c r="S521" s="214"/>
      <c r="T521" s="214"/>
      <c r="U521" s="214"/>
      <c r="V521" s="214"/>
      <c r="W521" s="214"/>
      <c r="X521" s="214"/>
      <c r="Y521" s="214"/>
      <c r="Z521" s="214"/>
      <c r="AA521" s="214"/>
      <c r="AB521" s="214"/>
      <c r="AC521" s="214"/>
      <c r="AD521" s="214"/>
      <c r="AE521" s="214"/>
      <c r="AF521" s="214"/>
      <c r="AG521" s="214"/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4"/>
      <c r="BN521" s="214"/>
      <c r="BO521" s="214"/>
      <c r="BP521" s="214"/>
      <c r="BQ521" s="214"/>
      <c r="BR521" s="214"/>
      <c r="BS521" s="214"/>
      <c r="BT521" s="214"/>
      <c r="BU521" s="214"/>
      <c r="BV521" s="214"/>
      <c r="BW521" s="214"/>
      <c r="BX521" s="214"/>
      <c r="BY521" s="214"/>
      <c r="BZ521" s="214"/>
      <c r="CA521" s="214"/>
      <c r="CB521" s="214"/>
      <c r="CC521" s="214"/>
      <c r="CD521" s="214"/>
      <c r="CE521" s="214"/>
      <c r="CF521" s="214"/>
      <c r="CG521" s="214"/>
      <c r="CH521" s="214"/>
      <c r="CI521" s="214"/>
      <c r="CJ521" s="214"/>
      <c r="CK521" s="214"/>
      <c r="CL521" s="214"/>
      <c r="CM521" s="214"/>
      <c r="CN521" s="214"/>
      <c r="CO521" s="214"/>
      <c r="CP521" s="214"/>
      <c r="CQ521" s="214"/>
      <c r="CR521" s="214"/>
      <c r="CS521" s="214"/>
      <c r="CT521" s="214"/>
      <c r="CU521" s="214"/>
      <c r="CV521" s="214"/>
      <c r="CW521" s="214"/>
      <c r="CX521" s="214"/>
      <c r="CY521" s="214"/>
      <c r="CZ521" s="214"/>
      <c r="DA521" s="214"/>
      <c r="DB521" s="214"/>
      <c r="DC521" s="214"/>
      <c r="DD521" s="214"/>
      <c r="DE521" s="214"/>
      <c r="DF521" s="214"/>
      <c r="DG521" s="214"/>
      <c r="DH521" s="214"/>
      <c r="DI521" s="214"/>
      <c r="DJ521" s="214"/>
      <c r="DK521" s="214"/>
      <c r="DL521" s="214"/>
      <c r="DM521" s="214"/>
      <c r="DN521" s="214"/>
      <c r="DO521" s="214"/>
      <c r="DP521" s="214"/>
      <c r="DQ521" s="214"/>
      <c r="DR521" s="214"/>
      <c r="DS521" s="214"/>
      <c r="DT521" s="214"/>
      <c r="DU521" s="214"/>
      <c r="DV521" s="214"/>
      <c r="DW521" s="214"/>
      <c r="DX521" s="214"/>
      <c r="DY521" s="214"/>
      <c r="DZ521" s="214"/>
      <c r="EA521" s="214"/>
      <c r="EB521" s="214"/>
      <c r="EC521" s="214"/>
      <c r="ED521" s="214"/>
      <c r="EE521" s="214"/>
      <c r="EF521" s="214"/>
      <c r="EG521" s="214"/>
      <c r="EH521" s="214"/>
      <c r="EI521" s="214"/>
      <c r="EJ521" s="214"/>
      <c r="EK521" s="214"/>
      <c r="EL521" s="214"/>
      <c r="EM521" s="214"/>
      <c r="EN521" s="214"/>
      <c r="EO521" s="214"/>
      <c r="EP521" s="214"/>
      <c r="EQ521" s="214"/>
      <c r="ER521" s="214"/>
      <c r="ES521" s="214"/>
      <c r="ET521" s="214"/>
      <c r="EU521" s="214"/>
      <c r="EV521" s="214"/>
      <c r="EW521" s="214"/>
      <c r="EX521" s="214"/>
      <c r="EY521" s="214"/>
      <c r="EZ521" s="214"/>
      <c r="FA521" s="214"/>
      <c r="FB521" s="214"/>
      <c r="FC521" s="214"/>
      <c r="FD521" s="214"/>
      <c r="FE521" s="214"/>
      <c r="FF521" s="214"/>
      <c r="FG521" s="214"/>
      <c r="FH521" s="214"/>
      <c r="FI521" s="214"/>
      <c r="FJ521" s="214"/>
      <c r="FK521" s="214"/>
      <c r="FL521" s="214"/>
      <c r="FM521" s="214"/>
      <c r="FN521" s="214"/>
      <c r="FO521" s="214"/>
      <c r="FP521" s="214"/>
      <c r="FQ521" s="214"/>
      <c r="FR521" s="214"/>
      <c r="FS521" s="214"/>
      <c r="FT521" s="214"/>
      <c r="FU521" s="214"/>
      <c r="FV521" s="214"/>
      <c r="FW521" s="214"/>
      <c r="FX521" s="214"/>
    </row>
    <row r="522" spans="1:180" s="268" customFormat="1">
      <c r="A522" s="276"/>
      <c r="B522" s="276"/>
      <c r="C522" s="276"/>
      <c r="D522" s="276"/>
      <c r="E522" s="276"/>
      <c r="F522" s="276"/>
      <c r="G522" s="289"/>
      <c r="H522" s="288"/>
      <c r="I522" s="288"/>
      <c r="J522" s="276"/>
      <c r="K522" s="214"/>
      <c r="L522" s="214"/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  <c r="AA522" s="214"/>
      <c r="AB522" s="214"/>
      <c r="AC522" s="214"/>
      <c r="AD522" s="214"/>
      <c r="AE522" s="214"/>
      <c r="AF522" s="214"/>
      <c r="AG522" s="214"/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  <c r="BI522" s="214"/>
      <c r="BJ522" s="214"/>
      <c r="BK522" s="214"/>
      <c r="BL522" s="214"/>
      <c r="BM522" s="214"/>
      <c r="BN522" s="214"/>
      <c r="BO522" s="214"/>
      <c r="BP522" s="214"/>
      <c r="BQ522" s="214"/>
      <c r="BR522" s="214"/>
      <c r="BS522" s="214"/>
      <c r="BT522" s="214"/>
      <c r="BU522" s="214"/>
      <c r="BV522" s="214"/>
      <c r="BW522" s="214"/>
      <c r="BX522" s="214"/>
      <c r="BY522" s="214"/>
      <c r="BZ522" s="214"/>
      <c r="CA522" s="214"/>
      <c r="CB522" s="214"/>
      <c r="CC522" s="214"/>
      <c r="CD522" s="214"/>
      <c r="CE522" s="214"/>
      <c r="CF522" s="214"/>
      <c r="CG522" s="214"/>
      <c r="CH522" s="214"/>
      <c r="CI522" s="214"/>
      <c r="CJ522" s="214"/>
      <c r="CK522" s="214"/>
      <c r="CL522" s="214"/>
      <c r="CM522" s="214"/>
      <c r="CN522" s="214"/>
      <c r="CO522" s="214"/>
      <c r="CP522" s="214"/>
      <c r="CQ522" s="214"/>
      <c r="CR522" s="214"/>
      <c r="CS522" s="214"/>
      <c r="CT522" s="214"/>
      <c r="CU522" s="214"/>
      <c r="CV522" s="214"/>
      <c r="CW522" s="214"/>
      <c r="CX522" s="214"/>
      <c r="CY522" s="214"/>
      <c r="CZ522" s="214"/>
      <c r="DA522" s="214"/>
      <c r="DB522" s="214"/>
      <c r="DC522" s="214"/>
      <c r="DD522" s="214"/>
      <c r="DE522" s="214"/>
      <c r="DF522" s="214"/>
      <c r="DG522" s="214"/>
      <c r="DH522" s="214"/>
      <c r="DI522" s="214"/>
      <c r="DJ522" s="214"/>
      <c r="DK522" s="214"/>
      <c r="DL522" s="214"/>
      <c r="DM522" s="214"/>
      <c r="DN522" s="214"/>
      <c r="DO522" s="214"/>
      <c r="DP522" s="214"/>
      <c r="DQ522" s="214"/>
      <c r="DR522" s="214"/>
      <c r="DS522" s="214"/>
      <c r="DT522" s="214"/>
      <c r="DU522" s="214"/>
      <c r="DV522" s="214"/>
      <c r="DW522" s="214"/>
      <c r="DX522" s="214"/>
      <c r="DY522" s="214"/>
      <c r="DZ522" s="214"/>
      <c r="EA522" s="214"/>
      <c r="EB522" s="214"/>
      <c r="EC522" s="214"/>
      <c r="ED522" s="214"/>
      <c r="EE522" s="214"/>
      <c r="EF522" s="214"/>
      <c r="EG522" s="214"/>
      <c r="EH522" s="214"/>
      <c r="EI522" s="214"/>
      <c r="EJ522" s="214"/>
      <c r="EK522" s="214"/>
      <c r="EL522" s="214"/>
      <c r="EM522" s="214"/>
      <c r="EN522" s="214"/>
      <c r="EO522" s="214"/>
      <c r="EP522" s="214"/>
      <c r="EQ522" s="214"/>
      <c r="ER522" s="214"/>
      <c r="ES522" s="214"/>
      <c r="ET522" s="214"/>
      <c r="EU522" s="214"/>
      <c r="EV522" s="214"/>
      <c r="EW522" s="214"/>
      <c r="EX522" s="214"/>
      <c r="EY522" s="214"/>
      <c r="EZ522" s="214"/>
      <c r="FA522" s="214"/>
      <c r="FB522" s="214"/>
      <c r="FC522" s="214"/>
      <c r="FD522" s="214"/>
      <c r="FE522" s="214"/>
      <c r="FF522" s="214"/>
      <c r="FG522" s="214"/>
      <c r="FH522" s="214"/>
      <c r="FI522" s="214"/>
      <c r="FJ522" s="214"/>
      <c r="FK522" s="214"/>
      <c r="FL522" s="214"/>
      <c r="FM522" s="214"/>
      <c r="FN522" s="214"/>
      <c r="FO522" s="214"/>
      <c r="FP522" s="214"/>
      <c r="FQ522" s="214"/>
      <c r="FR522" s="214"/>
      <c r="FS522" s="214"/>
      <c r="FT522" s="214"/>
      <c r="FU522" s="214"/>
      <c r="FV522" s="214"/>
      <c r="FW522" s="214"/>
      <c r="FX522" s="214"/>
    </row>
    <row r="523" spans="1:180" s="268" customFormat="1">
      <c r="A523" s="276"/>
      <c r="B523" s="276"/>
      <c r="C523" s="276"/>
      <c r="D523" s="276"/>
      <c r="E523" s="276"/>
      <c r="F523" s="276"/>
      <c r="G523" s="289"/>
      <c r="H523" s="288"/>
      <c r="I523" s="288"/>
      <c r="J523" s="276"/>
      <c r="K523" s="214"/>
      <c r="L523" s="214"/>
      <c r="M523" s="214"/>
      <c r="N523" s="214"/>
      <c r="O523" s="214"/>
      <c r="P523" s="214"/>
      <c r="Q523" s="214"/>
      <c r="R523" s="214"/>
      <c r="S523" s="214"/>
      <c r="T523" s="214"/>
      <c r="U523" s="214"/>
      <c r="V523" s="214"/>
      <c r="W523" s="214"/>
      <c r="X523" s="214"/>
      <c r="Y523" s="214"/>
      <c r="Z523" s="214"/>
      <c r="AA523" s="214"/>
      <c r="AB523" s="214"/>
      <c r="AC523" s="214"/>
      <c r="AD523" s="214"/>
      <c r="AE523" s="214"/>
      <c r="AF523" s="214"/>
      <c r="AG523" s="214"/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  <c r="BI523" s="214"/>
      <c r="BJ523" s="214"/>
      <c r="BK523" s="214"/>
      <c r="BL523" s="214"/>
      <c r="BM523" s="214"/>
      <c r="BN523" s="214"/>
      <c r="BO523" s="214"/>
      <c r="BP523" s="214"/>
      <c r="BQ523" s="214"/>
      <c r="BR523" s="214"/>
      <c r="BS523" s="214"/>
      <c r="BT523" s="214"/>
      <c r="BU523" s="214"/>
      <c r="BV523" s="214"/>
      <c r="BW523" s="214"/>
      <c r="BX523" s="214"/>
      <c r="BY523" s="214"/>
      <c r="BZ523" s="214"/>
      <c r="CA523" s="214"/>
      <c r="CB523" s="214"/>
      <c r="CC523" s="214"/>
      <c r="CD523" s="214"/>
      <c r="CE523" s="214"/>
      <c r="CF523" s="214"/>
      <c r="CG523" s="214"/>
      <c r="CH523" s="214"/>
      <c r="CI523" s="214"/>
      <c r="CJ523" s="214"/>
      <c r="CK523" s="214"/>
      <c r="CL523" s="214"/>
      <c r="CM523" s="214"/>
      <c r="CN523" s="214"/>
      <c r="CO523" s="214"/>
      <c r="CP523" s="214"/>
      <c r="CQ523" s="214"/>
      <c r="CR523" s="214"/>
      <c r="CS523" s="214"/>
      <c r="CT523" s="214"/>
      <c r="CU523" s="214"/>
      <c r="CV523" s="214"/>
      <c r="CW523" s="214"/>
      <c r="CX523" s="214"/>
      <c r="CY523" s="214"/>
      <c r="CZ523" s="214"/>
      <c r="DA523" s="214"/>
      <c r="DB523" s="214"/>
      <c r="DC523" s="214"/>
      <c r="DD523" s="214"/>
      <c r="DE523" s="214"/>
      <c r="DF523" s="214"/>
      <c r="DG523" s="214"/>
      <c r="DH523" s="214"/>
      <c r="DI523" s="214"/>
      <c r="DJ523" s="214"/>
      <c r="DK523" s="214"/>
      <c r="DL523" s="214"/>
      <c r="DM523" s="214"/>
      <c r="DN523" s="214"/>
      <c r="DO523" s="214"/>
      <c r="DP523" s="214"/>
      <c r="DQ523" s="214"/>
      <c r="DR523" s="214"/>
      <c r="DS523" s="214"/>
      <c r="DT523" s="214"/>
      <c r="DU523" s="214"/>
      <c r="DV523" s="214"/>
      <c r="DW523" s="214"/>
      <c r="DX523" s="214"/>
      <c r="DY523" s="214"/>
      <c r="DZ523" s="214"/>
      <c r="EA523" s="214"/>
      <c r="EB523" s="214"/>
      <c r="EC523" s="214"/>
      <c r="ED523" s="214"/>
      <c r="EE523" s="214"/>
      <c r="EF523" s="214"/>
      <c r="EG523" s="214"/>
      <c r="EH523" s="214"/>
      <c r="EI523" s="214"/>
      <c r="EJ523" s="214"/>
      <c r="EK523" s="214"/>
      <c r="EL523" s="214"/>
      <c r="EM523" s="214"/>
      <c r="EN523" s="214"/>
      <c r="EO523" s="214"/>
      <c r="EP523" s="214"/>
      <c r="EQ523" s="214"/>
      <c r="ER523" s="214"/>
      <c r="ES523" s="214"/>
      <c r="ET523" s="214"/>
      <c r="EU523" s="214"/>
      <c r="EV523" s="214"/>
      <c r="EW523" s="214"/>
      <c r="EX523" s="214"/>
      <c r="EY523" s="214"/>
      <c r="EZ523" s="214"/>
      <c r="FA523" s="214"/>
      <c r="FB523" s="214"/>
      <c r="FC523" s="214"/>
      <c r="FD523" s="214"/>
      <c r="FE523" s="214"/>
      <c r="FF523" s="214"/>
      <c r="FG523" s="214"/>
      <c r="FH523" s="214"/>
      <c r="FI523" s="214"/>
      <c r="FJ523" s="214"/>
      <c r="FK523" s="214"/>
      <c r="FL523" s="214"/>
      <c r="FM523" s="214"/>
      <c r="FN523" s="214"/>
      <c r="FO523" s="214"/>
      <c r="FP523" s="214"/>
      <c r="FQ523" s="214"/>
      <c r="FR523" s="214"/>
      <c r="FS523" s="214"/>
      <c r="FT523" s="214"/>
      <c r="FU523" s="214"/>
      <c r="FV523" s="214"/>
      <c r="FW523" s="214"/>
      <c r="FX523" s="214"/>
    </row>
    <row r="524" spans="1:180" s="268" customFormat="1">
      <c r="A524" s="276"/>
      <c r="B524" s="276"/>
      <c r="C524" s="276"/>
      <c r="D524" s="276"/>
      <c r="E524" s="276"/>
      <c r="F524" s="276"/>
      <c r="G524" s="289"/>
      <c r="H524" s="288"/>
      <c r="I524" s="288"/>
      <c r="J524" s="276"/>
      <c r="K524" s="214"/>
      <c r="L524" s="214"/>
      <c r="M524" s="214"/>
      <c r="N524" s="214"/>
      <c r="O524" s="214"/>
      <c r="P524" s="214"/>
      <c r="Q524" s="214"/>
      <c r="R524" s="214"/>
      <c r="S524" s="214"/>
      <c r="T524" s="214"/>
      <c r="U524" s="214"/>
      <c r="V524" s="214"/>
      <c r="W524" s="214"/>
      <c r="X524" s="214"/>
      <c r="Y524" s="214"/>
      <c r="Z524" s="214"/>
      <c r="AA524" s="214"/>
      <c r="AB524" s="214"/>
      <c r="AC524" s="214"/>
      <c r="AD524" s="214"/>
      <c r="AE524" s="214"/>
      <c r="AF524" s="214"/>
      <c r="AG524" s="214"/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4"/>
      <c r="BN524" s="214"/>
      <c r="BO524" s="214"/>
      <c r="BP524" s="214"/>
      <c r="BQ524" s="214"/>
      <c r="BR524" s="214"/>
      <c r="BS524" s="214"/>
      <c r="BT524" s="214"/>
      <c r="BU524" s="214"/>
      <c r="BV524" s="214"/>
      <c r="BW524" s="214"/>
      <c r="BX524" s="214"/>
      <c r="BY524" s="214"/>
      <c r="BZ524" s="214"/>
      <c r="CA524" s="214"/>
      <c r="CB524" s="214"/>
      <c r="CC524" s="214"/>
      <c r="CD524" s="214"/>
      <c r="CE524" s="214"/>
      <c r="CF524" s="214"/>
      <c r="CG524" s="214"/>
      <c r="CH524" s="214"/>
      <c r="CI524" s="214"/>
      <c r="CJ524" s="214"/>
      <c r="CK524" s="214"/>
      <c r="CL524" s="214"/>
      <c r="CM524" s="214"/>
      <c r="CN524" s="214"/>
      <c r="CO524" s="214"/>
      <c r="CP524" s="214"/>
      <c r="CQ524" s="214"/>
      <c r="CR524" s="214"/>
      <c r="CS524" s="214"/>
      <c r="CT524" s="214"/>
      <c r="CU524" s="214"/>
      <c r="CV524" s="214"/>
      <c r="CW524" s="214"/>
      <c r="CX524" s="214"/>
      <c r="CY524" s="214"/>
      <c r="CZ524" s="214"/>
      <c r="DA524" s="214"/>
      <c r="DB524" s="214"/>
      <c r="DC524" s="214"/>
      <c r="DD524" s="214"/>
      <c r="DE524" s="214"/>
      <c r="DF524" s="214"/>
      <c r="DG524" s="214"/>
      <c r="DH524" s="214"/>
      <c r="DI524" s="214"/>
      <c r="DJ524" s="214"/>
      <c r="DK524" s="214"/>
      <c r="DL524" s="214"/>
      <c r="DM524" s="214"/>
      <c r="DN524" s="214"/>
      <c r="DO524" s="214"/>
      <c r="DP524" s="214"/>
      <c r="DQ524" s="214"/>
      <c r="DR524" s="214"/>
      <c r="DS524" s="214"/>
      <c r="DT524" s="214"/>
      <c r="DU524" s="214"/>
      <c r="DV524" s="214"/>
      <c r="DW524" s="214"/>
      <c r="DX524" s="214"/>
      <c r="DY524" s="214"/>
      <c r="DZ524" s="214"/>
      <c r="EA524" s="214"/>
      <c r="EB524" s="214"/>
      <c r="EC524" s="214"/>
      <c r="ED524" s="214"/>
      <c r="EE524" s="214"/>
      <c r="EF524" s="214"/>
      <c r="EG524" s="214"/>
      <c r="EH524" s="214"/>
      <c r="EI524" s="214"/>
      <c r="EJ524" s="214"/>
      <c r="EK524" s="214"/>
      <c r="EL524" s="214"/>
      <c r="EM524" s="214"/>
      <c r="EN524" s="214"/>
      <c r="EO524" s="214"/>
      <c r="EP524" s="214"/>
      <c r="EQ524" s="214"/>
      <c r="ER524" s="214"/>
      <c r="ES524" s="214"/>
      <c r="ET524" s="214"/>
      <c r="EU524" s="214"/>
      <c r="EV524" s="214"/>
      <c r="EW524" s="214"/>
      <c r="EX524" s="214"/>
      <c r="EY524" s="214"/>
      <c r="EZ524" s="214"/>
      <c r="FA524" s="214"/>
      <c r="FB524" s="214"/>
      <c r="FC524" s="214"/>
      <c r="FD524" s="214"/>
      <c r="FE524" s="214"/>
      <c r="FF524" s="214"/>
      <c r="FG524" s="214"/>
      <c r="FH524" s="214"/>
      <c r="FI524" s="214"/>
      <c r="FJ524" s="214"/>
      <c r="FK524" s="214"/>
      <c r="FL524" s="214"/>
      <c r="FM524" s="214"/>
      <c r="FN524" s="214"/>
      <c r="FO524" s="214"/>
      <c r="FP524" s="214"/>
      <c r="FQ524" s="214"/>
      <c r="FR524" s="214"/>
      <c r="FS524" s="214"/>
      <c r="FT524" s="214"/>
      <c r="FU524" s="214"/>
      <c r="FV524" s="214"/>
      <c r="FW524" s="214"/>
      <c r="FX524" s="214"/>
    </row>
    <row r="525" spans="1:180" s="268" customFormat="1">
      <c r="A525" s="276"/>
      <c r="B525" s="276"/>
      <c r="C525" s="276"/>
      <c r="D525" s="276"/>
      <c r="E525" s="276"/>
      <c r="F525" s="276"/>
      <c r="G525" s="289"/>
      <c r="H525" s="288"/>
      <c r="I525" s="288"/>
      <c r="J525" s="276"/>
      <c r="K525" s="214"/>
      <c r="L525" s="214"/>
      <c r="M525" s="214"/>
      <c r="N525" s="214"/>
      <c r="O525" s="214"/>
      <c r="P525" s="214"/>
      <c r="Q525" s="214"/>
      <c r="R525" s="214"/>
      <c r="S525" s="214"/>
      <c r="T525" s="214"/>
      <c r="U525" s="214"/>
      <c r="V525" s="214"/>
      <c r="W525" s="214"/>
      <c r="X525" s="214"/>
      <c r="Y525" s="214"/>
      <c r="Z525" s="214"/>
      <c r="AA525" s="214"/>
      <c r="AB525" s="214"/>
      <c r="AC525" s="214"/>
      <c r="AD525" s="214"/>
      <c r="AE525" s="214"/>
      <c r="AF525" s="214"/>
      <c r="AG525" s="214"/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  <c r="BI525" s="214"/>
      <c r="BJ525" s="214"/>
      <c r="BK525" s="214"/>
      <c r="BL525" s="214"/>
      <c r="BM525" s="214"/>
      <c r="BN525" s="214"/>
      <c r="BO525" s="214"/>
      <c r="BP525" s="214"/>
      <c r="BQ525" s="214"/>
      <c r="BR525" s="214"/>
      <c r="BS525" s="214"/>
      <c r="BT525" s="214"/>
      <c r="BU525" s="214"/>
      <c r="BV525" s="214"/>
      <c r="BW525" s="214"/>
      <c r="BX525" s="214"/>
      <c r="BY525" s="214"/>
      <c r="BZ525" s="214"/>
      <c r="CA525" s="214"/>
      <c r="CB525" s="214"/>
      <c r="CC525" s="214"/>
      <c r="CD525" s="214"/>
      <c r="CE525" s="214"/>
      <c r="CF525" s="214"/>
      <c r="CG525" s="214"/>
      <c r="CH525" s="214"/>
      <c r="CI525" s="214"/>
      <c r="CJ525" s="214"/>
      <c r="CK525" s="214"/>
      <c r="CL525" s="214"/>
      <c r="CM525" s="214"/>
      <c r="CN525" s="214"/>
      <c r="CO525" s="214"/>
      <c r="CP525" s="214"/>
      <c r="CQ525" s="214"/>
      <c r="CR525" s="214"/>
      <c r="CS525" s="214"/>
      <c r="CT525" s="214"/>
      <c r="CU525" s="214"/>
      <c r="CV525" s="214"/>
      <c r="CW525" s="214"/>
      <c r="CX525" s="214"/>
      <c r="CY525" s="214"/>
      <c r="CZ525" s="214"/>
      <c r="DA525" s="214"/>
      <c r="DB525" s="214"/>
      <c r="DC525" s="214"/>
      <c r="DD525" s="214"/>
      <c r="DE525" s="214"/>
      <c r="DF525" s="214"/>
      <c r="DG525" s="214"/>
      <c r="DH525" s="214"/>
      <c r="DI525" s="214"/>
      <c r="DJ525" s="214"/>
      <c r="DK525" s="214"/>
      <c r="DL525" s="214"/>
      <c r="DM525" s="214"/>
      <c r="DN525" s="214"/>
      <c r="DO525" s="214"/>
      <c r="DP525" s="214"/>
      <c r="DQ525" s="214"/>
      <c r="DR525" s="214"/>
      <c r="DS525" s="214"/>
      <c r="DT525" s="214"/>
      <c r="DU525" s="214"/>
      <c r="DV525" s="214"/>
      <c r="DW525" s="214"/>
      <c r="DX525" s="214"/>
      <c r="DY525" s="214"/>
      <c r="DZ525" s="214"/>
      <c r="EA525" s="214"/>
      <c r="EB525" s="214"/>
      <c r="EC525" s="214"/>
      <c r="ED525" s="214"/>
      <c r="EE525" s="214"/>
      <c r="EF525" s="214"/>
      <c r="EG525" s="214"/>
      <c r="EH525" s="214"/>
      <c r="EI525" s="214"/>
      <c r="EJ525" s="214"/>
      <c r="EK525" s="214"/>
      <c r="EL525" s="214"/>
      <c r="EM525" s="214"/>
      <c r="EN525" s="214"/>
      <c r="EO525" s="214"/>
      <c r="EP525" s="214"/>
      <c r="EQ525" s="214"/>
      <c r="ER525" s="214"/>
      <c r="ES525" s="214"/>
      <c r="ET525" s="214"/>
      <c r="EU525" s="214"/>
      <c r="EV525" s="214"/>
      <c r="EW525" s="214"/>
      <c r="EX525" s="214"/>
      <c r="EY525" s="214"/>
      <c r="EZ525" s="214"/>
      <c r="FA525" s="214"/>
      <c r="FB525" s="214"/>
      <c r="FC525" s="214"/>
      <c r="FD525" s="214"/>
      <c r="FE525" s="214"/>
      <c r="FF525" s="214"/>
      <c r="FG525" s="214"/>
      <c r="FH525" s="214"/>
      <c r="FI525" s="214"/>
      <c r="FJ525" s="214"/>
      <c r="FK525" s="214"/>
      <c r="FL525" s="214"/>
      <c r="FM525" s="214"/>
      <c r="FN525" s="214"/>
      <c r="FO525" s="214"/>
      <c r="FP525" s="214"/>
      <c r="FQ525" s="214"/>
      <c r="FR525" s="214"/>
      <c r="FS525" s="214"/>
      <c r="FT525" s="214"/>
      <c r="FU525" s="214"/>
      <c r="FV525" s="214"/>
      <c r="FW525" s="214"/>
      <c r="FX525" s="214"/>
    </row>
    <row r="526" spans="1:180" s="268" customFormat="1">
      <c r="A526" s="276"/>
      <c r="B526" s="276"/>
      <c r="C526" s="276"/>
      <c r="D526" s="276"/>
      <c r="E526" s="276"/>
      <c r="F526" s="276"/>
      <c r="G526" s="289"/>
      <c r="H526" s="288"/>
      <c r="I526" s="288"/>
      <c r="J526" s="276"/>
      <c r="K526" s="214"/>
      <c r="L526" s="214"/>
      <c r="M526" s="214"/>
      <c r="N526" s="214"/>
      <c r="O526" s="214"/>
      <c r="P526" s="214"/>
      <c r="Q526" s="214"/>
      <c r="R526" s="214"/>
      <c r="S526" s="214"/>
      <c r="T526" s="214"/>
      <c r="U526" s="214"/>
      <c r="V526" s="214"/>
      <c r="W526" s="214"/>
      <c r="X526" s="214"/>
      <c r="Y526" s="214"/>
      <c r="Z526" s="214"/>
      <c r="AA526" s="214"/>
      <c r="AB526" s="214"/>
      <c r="AC526" s="214"/>
      <c r="AD526" s="214"/>
      <c r="AE526" s="214"/>
      <c r="AF526" s="214"/>
      <c r="AG526" s="214"/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  <c r="BI526" s="214"/>
      <c r="BJ526" s="214"/>
      <c r="BK526" s="214"/>
      <c r="BL526" s="214"/>
      <c r="BM526" s="214"/>
      <c r="BN526" s="214"/>
      <c r="BO526" s="214"/>
      <c r="BP526" s="214"/>
      <c r="BQ526" s="214"/>
      <c r="BR526" s="214"/>
      <c r="BS526" s="214"/>
      <c r="BT526" s="214"/>
      <c r="BU526" s="214"/>
      <c r="BV526" s="214"/>
      <c r="BW526" s="214"/>
      <c r="BX526" s="214"/>
      <c r="BY526" s="214"/>
      <c r="BZ526" s="214"/>
      <c r="CA526" s="214"/>
      <c r="CB526" s="214"/>
      <c r="CC526" s="214"/>
      <c r="CD526" s="214"/>
      <c r="CE526" s="214"/>
      <c r="CF526" s="214"/>
      <c r="CG526" s="214"/>
      <c r="CH526" s="214"/>
      <c r="CI526" s="214"/>
      <c r="CJ526" s="214"/>
      <c r="CK526" s="214"/>
      <c r="CL526" s="214"/>
      <c r="CM526" s="214"/>
      <c r="CN526" s="214"/>
      <c r="CO526" s="214"/>
      <c r="CP526" s="214"/>
      <c r="CQ526" s="214"/>
      <c r="CR526" s="214"/>
      <c r="CS526" s="214"/>
      <c r="CT526" s="214"/>
      <c r="CU526" s="214"/>
      <c r="CV526" s="214"/>
      <c r="CW526" s="214"/>
      <c r="CX526" s="214"/>
      <c r="CY526" s="214"/>
      <c r="CZ526" s="214"/>
      <c r="DA526" s="214"/>
      <c r="DB526" s="214"/>
      <c r="DC526" s="214"/>
      <c r="DD526" s="214"/>
      <c r="DE526" s="214"/>
      <c r="DF526" s="214"/>
      <c r="DG526" s="214"/>
      <c r="DH526" s="214"/>
      <c r="DI526" s="214"/>
      <c r="DJ526" s="214"/>
      <c r="DK526" s="214"/>
      <c r="DL526" s="214"/>
      <c r="DM526" s="214"/>
      <c r="DN526" s="214"/>
      <c r="DO526" s="214"/>
      <c r="DP526" s="214"/>
      <c r="DQ526" s="214"/>
      <c r="DR526" s="214"/>
      <c r="DS526" s="214"/>
      <c r="DT526" s="214"/>
      <c r="DU526" s="214"/>
      <c r="DV526" s="214"/>
      <c r="DW526" s="214"/>
      <c r="DX526" s="214"/>
      <c r="DY526" s="214"/>
      <c r="DZ526" s="214"/>
      <c r="EA526" s="214"/>
      <c r="EB526" s="214"/>
      <c r="EC526" s="214"/>
      <c r="ED526" s="214"/>
      <c r="EE526" s="214"/>
      <c r="EF526" s="214"/>
      <c r="EG526" s="214"/>
      <c r="EH526" s="214"/>
      <c r="EI526" s="214"/>
      <c r="EJ526" s="214"/>
      <c r="EK526" s="214"/>
      <c r="EL526" s="214"/>
      <c r="EM526" s="214"/>
      <c r="EN526" s="214"/>
      <c r="EO526" s="214"/>
      <c r="EP526" s="214"/>
      <c r="EQ526" s="214"/>
      <c r="ER526" s="214"/>
      <c r="ES526" s="214"/>
      <c r="ET526" s="214"/>
      <c r="EU526" s="214"/>
      <c r="EV526" s="214"/>
      <c r="EW526" s="214"/>
      <c r="EX526" s="214"/>
      <c r="EY526" s="214"/>
      <c r="EZ526" s="214"/>
      <c r="FA526" s="214"/>
      <c r="FB526" s="214"/>
      <c r="FC526" s="214"/>
      <c r="FD526" s="214"/>
      <c r="FE526" s="214"/>
      <c r="FF526" s="214"/>
      <c r="FG526" s="214"/>
      <c r="FH526" s="214"/>
      <c r="FI526" s="214"/>
      <c r="FJ526" s="214"/>
      <c r="FK526" s="214"/>
      <c r="FL526" s="214"/>
      <c r="FM526" s="214"/>
      <c r="FN526" s="214"/>
      <c r="FO526" s="214"/>
      <c r="FP526" s="214"/>
      <c r="FQ526" s="214"/>
      <c r="FR526" s="214"/>
      <c r="FS526" s="214"/>
      <c r="FT526" s="214"/>
      <c r="FU526" s="214"/>
      <c r="FV526" s="214"/>
      <c r="FW526" s="214"/>
      <c r="FX526" s="214"/>
    </row>
    <row r="527" spans="1:180" s="268" customFormat="1">
      <c r="A527" s="276"/>
      <c r="B527" s="276"/>
      <c r="C527" s="276"/>
      <c r="D527" s="276"/>
      <c r="E527" s="276"/>
      <c r="F527" s="276"/>
      <c r="G527" s="289"/>
      <c r="H527" s="288"/>
      <c r="I527" s="288"/>
      <c r="J527" s="276"/>
      <c r="K527" s="214"/>
      <c r="L527" s="214"/>
      <c r="M527" s="214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14"/>
      <c r="Y527" s="214"/>
      <c r="Z527" s="214"/>
      <c r="AA527" s="214"/>
      <c r="AB527" s="214"/>
      <c r="AC527" s="214"/>
      <c r="AD527" s="214"/>
      <c r="AE527" s="214"/>
      <c r="AF527" s="214"/>
      <c r="AG527" s="214"/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  <c r="BI527" s="214"/>
      <c r="BJ527" s="214"/>
      <c r="BK527" s="214"/>
      <c r="BL527" s="214"/>
      <c r="BM527" s="214"/>
      <c r="BN527" s="214"/>
      <c r="BO527" s="214"/>
      <c r="BP527" s="214"/>
      <c r="BQ527" s="214"/>
      <c r="BR527" s="214"/>
      <c r="BS527" s="214"/>
      <c r="BT527" s="214"/>
      <c r="BU527" s="214"/>
      <c r="BV527" s="214"/>
      <c r="BW527" s="214"/>
      <c r="BX527" s="214"/>
      <c r="BY527" s="214"/>
      <c r="BZ527" s="214"/>
      <c r="CA527" s="214"/>
      <c r="CB527" s="214"/>
      <c r="CC527" s="214"/>
      <c r="CD527" s="214"/>
      <c r="CE527" s="214"/>
      <c r="CF527" s="214"/>
      <c r="CG527" s="214"/>
      <c r="CH527" s="214"/>
      <c r="CI527" s="214"/>
      <c r="CJ527" s="214"/>
      <c r="CK527" s="214"/>
      <c r="CL527" s="214"/>
      <c r="CM527" s="214"/>
      <c r="CN527" s="214"/>
      <c r="CO527" s="214"/>
      <c r="CP527" s="214"/>
      <c r="CQ527" s="214"/>
      <c r="CR527" s="214"/>
      <c r="CS527" s="214"/>
      <c r="CT527" s="214"/>
      <c r="CU527" s="214"/>
      <c r="CV527" s="214"/>
      <c r="CW527" s="214"/>
      <c r="CX527" s="214"/>
      <c r="CY527" s="214"/>
      <c r="CZ527" s="214"/>
      <c r="DA527" s="214"/>
      <c r="DB527" s="214"/>
      <c r="DC527" s="214"/>
      <c r="DD527" s="214"/>
      <c r="DE527" s="214"/>
      <c r="DF527" s="214"/>
      <c r="DG527" s="214"/>
      <c r="DH527" s="214"/>
      <c r="DI527" s="214"/>
      <c r="DJ527" s="214"/>
      <c r="DK527" s="214"/>
      <c r="DL527" s="214"/>
      <c r="DM527" s="214"/>
      <c r="DN527" s="214"/>
      <c r="DO527" s="214"/>
      <c r="DP527" s="214"/>
      <c r="DQ527" s="214"/>
      <c r="DR527" s="214"/>
      <c r="DS527" s="214"/>
      <c r="DT527" s="214"/>
      <c r="DU527" s="214"/>
      <c r="DV527" s="214"/>
      <c r="DW527" s="214"/>
      <c r="DX527" s="214"/>
      <c r="DY527" s="214"/>
      <c r="DZ527" s="214"/>
      <c r="EA527" s="214"/>
      <c r="EB527" s="214"/>
      <c r="EC527" s="214"/>
      <c r="ED527" s="214"/>
      <c r="EE527" s="214"/>
      <c r="EF527" s="214"/>
      <c r="EG527" s="214"/>
      <c r="EH527" s="214"/>
      <c r="EI527" s="214"/>
      <c r="EJ527" s="214"/>
      <c r="EK527" s="214"/>
      <c r="EL527" s="214"/>
      <c r="EM527" s="214"/>
      <c r="EN527" s="214"/>
      <c r="EO527" s="214"/>
      <c r="EP527" s="214"/>
      <c r="EQ527" s="214"/>
      <c r="ER527" s="214"/>
      <c r="ES527" s="214"/>
      <c r="ET527" s="214"/>
      <c r="EU527" s="214"/>
      <c r="EV527" s="214"/>
      <c r="EW527" s="214"/>
      <c r="EX527" s="214"/>
      <c r="EY527" s="214"/>
      <c r="EZ527" s="214"/>
      <c r="FA527" s="214"/>
      <c r="FB527" s="214"/>
      <c r="FC527" s="214"/>
      <c r="FD527" s="214"/>
      <c r="FE527" s="214"/>
      <c r="FF527" s="214"/>
      <c r="FG527" s="214"/>
      <c r="FH527" s="214"/>
      <c r="FI527" s="214"/>
      <c r="FJ527" s="214"/>
      <c r="FK527" s="214"/>
      <c r="FL527" s="214"/>
      <c r="FM527" s="214"/>
      <c r="FN527" s="214"/>
      <c r="FO527" s="214"/>
      <c r="FP527" s="214"/>
      <c r="FQ527" s="214"/>
      <c r="FR527" s="214"/>
      <c r="FS527" s="214"/>
      <c r="FT527" s="214"/>
      <c r="FU527" s="214"/>
      <c r="FV527" s="214"/>
      <c r="FW527" s="214"/>
      <c r="FX527" s="214"/>
    </row>
    <row r="528" spans="1:180" s="268" customFormat="1">
      <c r="A528" s="276"/>
      <c r="B528" s="276"/>
      <c r="C528" s="276"/>
      <c r="D528" s="276"/>
      <c r="E528" s="276"/>
      <c r="F528" s="276"/>
      <c r="G528" s="289"/>
      <c r="H528" s="288"/>
      <c r="I528" s="288"/>
      <c r="J528" s="276"/>
      <c r="K528" s="214"/>
      <c r="L528" s="214"/>
      <c r="M528" s="214"/>
      <c r="N528" s="214"/>
      <c r="O528" s="214"/>
      <c r="P528" s="214"/>
      <c r="Q528" s="214"/>
      <c r="R528" s="214"/>
      <c r="S528" s="214"/>
      <c r="T528" s="214"/>
      <c r="U528" s="214"/>
      <c r="V528" s="214"/>
      <c r="W528" s="214"/>
      <c r="X528" s="214"/>
      <c r="Y528" s="214"/>
      <c r="Z528" s="214"/>
      <c r="AA528" s="214"/>
      <c r="AB528" s="214"/>
      <c r="AC528" s="214"/>
      <c r="AD528" s="214"/>
      <c r="AE528" s="214"/>
      <c r="AF528" s="214"/>
      <c r="AG528" s="214"/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  <c r="BI528" s="214"/>
      <c r="BJ528" s="214"/>
      <c r="BK528" s="214"/>
      <c r="BL528" s="214"/>
      <c r="BM528" s="214"/>
      <c r="BN528" s="214"/>
      <c r="BO528" s="214"/>
      <c r="BP528" s="214"/>
      <c r="BQ528" s="214"/>
      <c r="BR528" s="214"/>
      <c r="BS528" s="214"/>
      <c r="BT528" s="214"/>
      <c r="BU528" s="214"/>
      <c r="BV528" s="214"/>
      <c r="BW528" s="214"/>
      <c r="BX528" s="214"/>
      <c r="BY528" s="214"/>
      <c r="BZ528" s="214"/>
      <c r="CA528" s="214"/>
      <c r="CB528" s="214"/>
      <c r="CC528" s="214"/>
      <c r="CD528" s="214"/>
      <c r="CE528" s="214"/>
      <c r="CF528" s="214"/>
      <c r="CG528" s="214"/>
      <c r="CH528" s="214"/>
      <c r="CI528" s="214"/>
      <c r="CJ528" s="214"/>
      <c r="CK528" s="214"/>
      <c r="CL528" s="214"/>
      <c r="CM528" s="214"/>
      <c r="CN528" s="214"/>
      <c r="CO528" s="214"/>
      <c r="CP528" s="214"/>
      <c r="CQ528" s="214"/>
      <c r="CR528" s="214"/>
      <c r="CS528" s="214"/>
      <c r="CT528" s="214"/>
      <c r="CU528" s="214"/>
      <c r="CV528" s="214"/>
      <c r="CW528" s="214"/>
      <c r="CX528" s="214"/>
      <c r="CY528" s="214"/>
      <c r="CZ528" s="214"/>
      <c r="DA528" s="214"/>
      <c r="DB528" s="214"/>
      <c r="DC528" s="214"/>
      <c r="DD528" s="214"/>
      <c r="DE528" s="214"/>
      <c r="DF528" s="214"/>
      <c r="DG528" s="214"/>
      <c r="DH528" s="214"/>
      <c r="DI528" s="214"/>
      <c r="DJ528" s="214"/>
      <c r="DK528" s="214"/>
      <c r="DL528" s="214"/>
      <c r="DM528" s="214"/>
      <c r="DN528" s="214"/>
      <c r="DO528" s="214"/>
      <c r="DP528" s="214"/>
      <c r="DQ528" s="214"/>
      <c r="DR528" s="214"/>
      <c r="DS528" s="214"/>
      <c r="DT528" s="214"/>
      <c r="DU528" s="214"/>
      <c r="DV528" s="214"/>
      <c r="DW528" s="214"/>
      <c r="DX528" s="214"/>
      <c r="DY528" s="214"/>
      <c r="DZ528" s="214"/>
      <c r="EA528" s="214"/>
      <c r="EB528" s="214"/>
      <c r="EC528" s="214"/>
      <c r="ED528" s="214"/>
      <c r="EE528" s="214"/>
      <c r="EF528" s="214"/>
      <c r="EG528" s="214"/>
      <c r="EH528" s="214"/>
      <c r="EI528" s="214"/>
      <c r="EJ528" s="214"/>
      <c r="EK528" s="214"/>
      <c r="EL528" s="214"/>
      <c r="EM528" s="214"/>
      <c r="EN528" s="214"/>
      <c r="EO528" s="214"/>
      <c r="EP528" s="214"/>
      <c r="EQ528" s="214"/>
      <c r="ER528" s="214"/>
      <c r="ES528" s="214"/>
      <c r="ET528" s="214"/>
      <c r="EU528" s="214"/>
      <c r="EV528" s="214"/>
      <c r="EW528" s="214"/>
      <c r="EX528" s="214"/>
      <c r="EY528" s="214"/>
      <c r="EZ528" s="214"/>
      <c r="FA528" s="214"/>
      <c r="FB528" s="214"/>
      <c r="FC528" s="214"/>
      <c r="FD528" s="214"/>
      <c r="FE528" s="214"/>
      <c r="FF528" s="214"/>
      <c r="FG528" s="214"/>
      <c r="FH528" s="214"/>
      <c r="FI528" s="214"/>
      <c r="FJ528" s="214"/>
      <c r="FK528" s="214"/>
      <c r="FL528" s="214"/>
      <c r="FM528" s="214"/>
      <c r="FN528" s="214"/>
      <c r="FO528" s="214"/>
      <c r="FP528" s="214"/>
      <c r="FQ528" s="214"/>
      <c r="FR528" s="214"/>
      <c r="FS528" s="214"/>
      <c r="FT528" s="214"/>
      <c r="FU528" s="214"/>
      <c r="FV528" s="214"/>
      <c r="FW528" s="214"/>
      <c r="FX528" s="214"/>
    </row>
    <row r="529" spans="1:180" s="268" customFormat="1">
      <c r="A529" s="276"/>
      <c r="B529" s="276"/>
      <c r="C529" s="276"/>
      <c r="D529" s="276"/>
      <c r="E529" s="276"/>
      <c r="F529" s="276"/>
      <c r="G529" s="289"/>
      <c r="H529" s="288"/>
      <c r="I529" s="288"/>
      <c r="J529" s="276"/>
      <c r="K529" s="214"/>
      <c r="L529" s="214"/>
      <c r="M529" s="214"/>
      <c r="N529" s="214"/>
      <c r="O529" s="214"/>
      <c r="P529" s="214"/>
      <c r="Q529" s="214"/>
      <c r="R529" s="214"/>
      <c r="S529" s="214"/>
      <c r="T529" s="214"/>
      <c r="U529" s="214"/>
      <c r="V529" s="214"/>
      <c r="W529" s="214"/>
      <c r="X529" s="214"/>
      <c r="Y529" s="214"/>
      <c r="Z529" s="214"/>
      <c r="AA529" s="214"/>
      <c r="AB529" s="214"/>
      <c r="AC529" s="214"/>
      <c r="AD529" s="214"/>
      <c r="AE529" s="214"/>
      <c r="AF529" s="214"/>
      <c r="AG529" s="214"/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  <c r="BI529" s="214"/>
      <c r="BJ529" s="214"/>
      <c r="BK529" s="214"/>
      <c r="BL529" s="214"/>
      <c r="BM529" s="214"/>
      <c r="BN529" s="214"/>
      <c r="BO529" s="214"/>
      <c r="BP529" s="214"/>
      <c r="BQ529" s="214"/>
      <c r="BR529" s="214"/>
      <c r="BS529" s="214"/>
      <c r="BT529" s="214"/>
      <c r="BU529" s="214"/>
      <c r="BV529" s="214"/>
      <c r="BW529" s="214"/>
      <c r="BX529" s="214"/>
      <c r="BY529" s="214"/>
      <c r="BZ529" s="214"/>
      <c r="CA529" s="214"/>
      <c r="CB529" s="214"/>
      <c r="CC529" s="214"/>
      <c r="CD529" s="214"/>
      <c r="CE529" s="214"/>
      <c r="CF529" s="214"/>
      <c r="CG529" s="214"/>
      <c r="CH529" s="214"/>
      <c r="CI529" s="214"/>
      <c r="CJ529" s="214"/>
      <c r="CK529" s="214"/>
      <c r="CL529" s="214"/>
      <c r="CM529" s="214"/>
      <c r="CN529" s="214"/>
      <c r="CO529" s="214"/>
      <c r="CP529" s="214"/>
      <c r="CQ529" s="214"/>
      <c r="CR529" s="214"/>
      <c r="CS529" s="214"/>
      <c r="CT529" s="214"/>
      <c r="CU529" s="214"/>
      <c r="CV529" s="214"/>
      <c r="CW529" s="214"/>
      <c r="CX529" s="214"/>
      <c r="CY529" s="214"/>
      <c r="CZ529" s="214"/>
      <c r="DA529" s="214"/>
      <c r="DB529" s="214"/>
      <c r="DC529" s="214"/>
      <c r="DD529" s="214"/>
      <c r="DE529" s="214"/>
      <c r="DF529" s="214"/>
      <c r="DG529" s="214"/>
      <c r="DH529" s="214"/>
      <c r="DI529" s="214"/>
      <c r="DJ529" s="214"/>
      <c r="DK529" s="214"/>
      <c r="DL529" s="214"/>
      <c r="DM529" s="214"/>
      <c r="DN529" s="214"/>
      <c r="DO529" s="214"/>
      <c r="DP529" s="214"/>
      <c r="DQ529" s="214"/>
      <c r="DR529" s="214"/>
      <c r="DS529" s="214"/>
      <c r="DT529" s="214"/>
      <c r="DU529" s="214"/>
      <c r="DV529" s="214"/>
      <c r="DW529" s="214"/>
      <c r="DX529" s="214"/>
      <c r="DY529" s="214"/>
      <c r="DZ529" s="214"/>
      <c r="EA529" s="214"/>
      <c r="EB529" s="214"/>
      <c r="EC529" s="214"/>
      <c r="ED529" s="214"/>
      <c r="EE529" s="214"/>
      <c r="EF529" s="214"/>
      <c r="EG529" s="214"/>
      <c r="EH529" s="214"/>
      <c r="EI529" s="214"/>
      <c r="EJ529" s="214"/>
      <c r="EK529" s="214"/>
      <c r="EL529" s="214"/>
      <c r="EM529" s="214"/>
      <c r="EN529" s="214"/>
      <c r="EO529" s="214"/>
      <c r="EP529" s="214"/>
      <c r="EQ529" s="214"/>
      <c r="ER529" s="214"/>
      <c r="ES529" s="214"/>
      <c r="ET529" s="214"/>
      <c r="EU529" s="214"/>
      <c r="EV529" s="214"/>
      <c r="EW529" s="214"/>
      <c r="EX529" s="214"/>
      <c r="EY529" s="214"/>
      <c r="EZ529" s="214"/>
      <c r="FA529" s="214"/>
      <c r="FB529" s="214"/>
      <c r="FC529" s="214"/>
      <c r="FD529" s="214"/>
      <c r="FE529" s="214"/>
      <c r="FF529" s="214"/>
      <c r="FG529" s="214"/>
      <c r="FH529" s="214"/>
      <c r="FI529" s="214"/>
      <c r="FJ529" s="214"/>
      <c r="FK529" s="214"/>
      <c r="FL529" s="214"/>
      <c r="FM529" s="214"/>
      <c r="FN529" s="214"/>
      <c r="FO529" s="214"/>
      <c r="FP529" s="214"/>
      <c r="FQ529" s="214"/>
      <c r="FR529" s="214"/>
      <c r="FS529" s="214"/>
      <c r="FT529" s="214"/>
      <c r="FU529" s="214"/>
      <c r="FV529" s="214"/>
      <c r="FW529" s="214"/>
      <c r="FX529" s="214"/>
    </row>
    <row r="530" spans="1:180" s="268" customFormat="1">
      <c r="A530" s="276"/>
      <c r="B530" s="276"/>
      <c r="C530" s="276"/>
      <c r="D530" s="276"/>
      <c r="E530" s="276"/>
      <c r="F530" s="276"/>
      <c r="G530" s="289"/>
      <c r="H530" s="288"/>
      <c r="I530" s="288"/>
      <c r="J530" s="276"/>
      <c r="K530" s="214"/>
      <c r="L530" s="214"/>
      <c r="M530" s="214"/>
      <c r="N530" s="214"/>
      <c r="O530" s="214"/>
      <c r="P530" s="214"/>
      <c r="Q530" s="214"/>
      <c r="R530" s="214"/>
      <c r="S530" s="214"/>
      <c r="T530" s="214"/>
      <c r="U530" s="214"/>
      <c r="V530" s="214"/>
      <c r="W530" s="214"/>
      <c r="X530" s="214"/>
      <c r="Y530" s="214"/>
      <c r="Z530" s="214"/>
      <c r="AA530" s="214"/>
      <c r="AB530" s="214"/>
      <c r="AC530" s="214"/>
      <c r="AD530" s="214"/>
      <c r="AE530" s="214"/>
      <c r="AF530" s="214"/>
      <c r="AG530" s="214"/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  <c r="BI530" s="214"/>
      <c r="BJ530" s="214"/>
      <c r="BK530" s="214"/>
      <c r="BL530" s="214"/>
      <c r="BM530" s="214"/>
      <c r="BN530" s="214"/>
      <c r="BO530" s="214"/>
      <c r="BP530" s="214"/>
      <c r="BQ530" s="214"/>
      <c r="BR530" s="214"/>
      <c r="BS530" s="214"/>
      <c r="BT530" s="214"/>
      <c r="BU530" s="214"/>
      <c r="BV530" s="214"/>
      <c r="BW530" s="214"/>
      <c r="BX530" s="214"/>
      <c r="BY530" s="214"/>
      <c r="BZ530" s="214"/>
      <c r="CA530" s="214"/>
      <c r="CB530" s="214"/>
      <c r="CC530" s="214"/>
      <c r="CD530" s="214"/>
      <c r="CE530" s="214"/>
      <c r="CF530" s="214"/>
      <c r="CG530" s="214"/>
      <c r="CH530" s="214"/>
      <c r="CI530" s="214"/>
      <c r="CJ530" s="214"/>
      <c r="CK530" s="214"/>
      <c r="CL530" s="214"/>
      <c r="CM530" s="214"/>
      <c r="CN530" s="214"/>
      <c r="CO530" s="214"/>
      <c r="CP530" s="214"/>
      <c r="CQ530" s="214"/>
      <c r="CR530" s="214"/>
      <c r="CS530" s="214"/>
      <c r="CT530" s="214"/>
      <c r="CU530" s="214"/>
      <c r="CV530" s="214"/>
      <c r="CW530" s="214"/>
      <c r="CX530" s="214"/>
      <c r="CY530" s="214"/>
      <c r="CZ530" s="214"/>
      <c r="DA530" s="214"/>
      <c r="DB530" s="214"/>
      <c r="DC530" s="214"/>
      <c r="DD530" s="214"/>
      <c r="DE530" s="214"/>
      <c r="DF530" s="214"/>
      <c r="DG530" s="214"/>
      <c r="DH530" s="214"/>
      <c r="DI530" s="214"/>
      <c r="DJ530" s="214"/>
      <c r="DK530" s="214"/>
      <c r="DL530" s="214"/>
      <c r="DM530" s="214"/>
      <c r="DN530" s="214"/>
      <c r="DO530" s="214"/>
      <c r="DP530" s="214"/>
      <c r="DQ530" s="214"/>
      <c r="DR530" s="214"/>
      <c r="DS530" s="214"/>
      <c r="DT530" s="214"/>
      <c r="DU530" s="214"/>
      <c r="DV530" s="214"/>
      <c r="DW530" s="214"/>
      <c r="DX530" s="214"/>
      <c r="DY530" s="214"/>
      <c r="DZ530" s="214"/>
      <c r="EA530" s="214"/>
      <c r="EB530" s="214"/>
      <c r="EC530" s="214"/>
      <c r="ED530" s="214"/>
      <c r="EE530" s="214"/>
      <c r="EF530" s="214"/>
      <c r="EG530" s="214"/>
      <c r="EH530" s="214"/>
      <c r="EI530" s="214"/>
      <c r="EJ530" s="214"/>
      <c r="EK530" s="214"/>
      <c r="EL530" s="214"/>
      <c r="EM530" s="214"/>
      <c r="EN530" s="214"/>
      <c r="EO530" s="214"/>
      <c r="EP530" s="214"/>
      <c r="EQ530" s="214"/>
      <c r="ER530" s="214"/>
      <c r="ES530" s="214"/>
      <c r="ET530" s="214"/>
      <c r="EU530" s="214"/>
      <c r="EV530" s="214"/>
      <c r="EW530" s="214"/>
      <c r="EX530" s="214"/>
      <c r="EY530" s="214"/>
      <c r="EZ530" s="214"/>
      <c r="FA530" s="214"/>
      <c r="FB530" s="214"/>
      <c r="FC530" s="214"/>
      <c r="FD530" s="214"/>
      <c r="FE530" s="214"/>
      <c r="FF530" s="214"/>
      <c r="FG530" s="214"/>
      <c r="FH530" s="214"/>
      <c r="FI530" s="214"/>
      <c r="FJ530" s="214"/>
      <c r="FK530" s="214"/>
      <c r="FL530" s="214"/>
      <c r="FM530" s="214"/>
      <c r="FN530" s="214"/>
      <c r="FO530" s="214"/>
      <c r="FP530" s="214"/>
      <c r="FQ530" s="214"/>
      <c r="FR530" s="214"/>
      <c r="FS530" s="214"/>
      <c r="FT530" s="214"/>
      <c r="FU530" s="214"/>
      <c r="FV530" s="214"/>
      <c r="FW530" s="214"/>
      <c r="FX530" s="214"/>
    </row>
    <row r="531" spans="1:180" s="268" customFormat="1">
      <c r="A531" s="276"/>
      <c r="B531" s="276"/>
      <c r="C531" s="276"/>
      <c r="D531" s="276"/>
      <c r="E531" s="276"/>
      <c r="F531" s="276"/>
      <c r="G531" s="289"/>
      <c r="H531" s="288"/>
      <c r="I531" s="288"/>
      <c r="J531" s="276"/>
      <c r="K531" s="214"/>
      <c r="L531" s="214"/>
      <c r="M531" s="214"/>
      <c r="N531" s="214"/>
      <c r="O531" s="214"/>
      <c r="P531" s="214"/>
      <c r="Q531" s="214"/>
      <c r="R531" s="214"/>
      <c r="S531" s="214"/>
      <c r="T531" s="214"/>
      <c r="U531" s="214"/>
      <c r="V531" s="214"/>
      <c r="W531" s="214"/>
      <c r="X531" s="214"/>
      <c r="Y531" s="214"/>
      <c r="Z531" s="214"/>
      <c r="AA531" s="214"/>
      <c r="AB531" s="214"/>
      <c r="AC531" s="214"/>
      <c r="AD531" s="214"/>
      <c r="AE531" s="214"/>
      <c r="AF531" s="214"/>
      <c r="AG531" s="214"/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  <c r="BI531" s="214"/>
      <c r="BJ531" s="214"/>
      <c r="BK531" s="214"/>
      <c r="BL531" s="214"/>
      <c r="BM531" s="214"/>
      <c r="BN531" s="214"/>
      <c r="BO531" s="214"/>
      <c r="BP531" s="214"/>
      <c r="BQ531" s="214"/>
      <c r="BR531" s="214"/>
      <c r="BS531" s="214"/>
      <c r="BT531" s="214"/>
      <c r="BU531" s="214"/>
      <c r="BV531" s="214"/>
      <c r="BW531" s="214"/>
      <c r="BX531" s="214"/>
      <c r="BY531" s="214"/>
      <c r="BZ531" s="214"/>
      <c r="CA531" s="214"/>
      <c r="CB531" s="214"/>
      <c r="CC531" s="214"/>
      <c r="CD531" s="214"/>
      <c r="CE531" s="214"/>
      <c r="CF531" s="214"/>
      <c r="CG531" s="214"/>
      <c r="CH531" s="214"/>
      <c r="CI531" s="214"/>
      <c r="CJ531" s="214"/>
      <c r="CK531" s="214"/>
      <c r="CL531" s="214"/>
      <c r="CM531" s="214"/>
      <c r="CN531" s="214"/>
      <c r="CO531" s="214"/>
      <c r="CP531" s="214"/>
      <c r="CQ531" s="214"/>
      <c r="CR531" s="214"/>
      <c r="CS531" s="214"/>
      <c r="CT531" s="214"/>
      <c r="CU531" s="214"/>
      <c r="CV531" s="214"/>
      <c r="CW531" s="214"/>
      <c r="CX531" s="214"/>
      <c r="CY531" s="214"/>
      <c r="CZ531" s="214"/>
      <c r="DA531" s="214"/>
      <c r="DB531" s="214"/>
      <c r="DC531" s="214"/>
      <c r="DD531" s="214"/>
      <c r="DE531" s="214"/>
      <c r="DF531" s="214"/>
      <c r="DG531" s="214"/>
      <c r="DH531" s="214"/>
      <c r="DI531" s="214"/>
      <c r="DJ531" s="214"/>
      <c r="DK531" s="214"/>
      <c r="DL531" s="214"/>
      <c r="DM531" s="214"/>
      <c r="DN531" s="214"/>
      <c r="DO531" s="214"/>
      <c r="DP531" s="214"/>
      <c r="DQ531" s="214"/>
      <c r="DR531" s="214"/>
      <c r="DS531" s="214"/>
      <c r="DT531" s="214"/>
      <c r="DU531" s="214"/>
      <c r="DV531" s="214"/>
      <c r="DW531" s="214"/>
      <c r="DX531" s="214"/>
      <c r="DY531" s="214"/>
      <c r="DZ531" s="214"/>
      <c r="EA531" s="214"/>
      <c r="EB531" s="214"/>
      <c r="EC531" s="214"/>
      <c r="ED531" s="214"/>
      <c r="EE531" s="214"/>
      <c r="EF531" s="214"/>
      <c r="EG531" s="214"/>
      <c r="EH531" s="214"/>
      <c r="EI531" s="214"/>
      <c r="EJ531" s="214"/>
      <c r="EK531" s="214"/>
      <c r="EL531" s="214"/>
      <c r="EM531" s="214"/>
      <c r="EN531" s="214"/>
      <c r="EO531" s="214"/>
      <c r="EP531" s="214"/>
      <c r="EQ531" s="214"/>
      <c r="ER531" s="214"/>
      <c r="ES531" s="214"/>
      <c r="ET531" s="214"/>
      <c r="EU531" s="214"/>
      <c r="EV531" s="214"/>
      <c r="EW531" s="214"/>
      <c r="EX531" s="214"/>
      <c r="EY531" s="214"/>
      <c r="EZ531" s="214"/>
      <c r="FA531" s="214"/>
      <c r="FB531" s="214"/>
      <c r="FC531" s="214"/>
      <c r="FD531" s="214"/>
      <c r="FE531" s="214"/>
      <c r="FF531" s="214"/>
      <c r="FG531" s="214"/>
      <c r="FH531" s="214"/>
      <c r="FI531" s="214"/>
      <c r="FJ531" s="214"/>
      <c r="FK531" s="214"/>
      <c r="FL531" s="214"/>
      <c r="FM531" s="214"/>
      <c r="FN531" s="214"/>
      <c r="FO531" s="214"/>
      <c r="FP531" s="214"/>
      <c r="FQ531" s="214"/>
      <c r="FR531" s="214"/>
      <c r="FS531" s="214"/>
      <c r="FT531" s="214"/>
      <c r="FU531" s="214"/>
      <c r="FV531" s="214"/>
      <c r="FW531" s="214"/>
      <c r="FX531" s="214"/>
    </row>
    <row r="532" spans="1:180" s="268" customFormat="1">
      <c r="A532" s="276"/>
      <c r="B532" s="276"/>
      <c r="C532" s="276"/>
      <c r="D532" s="276"/>
      <c r="E532" s="276"/>
      <c r="F532" s="276"/>
      <c r="G532" s="289"/>
      <c r="H532" s="288"/>
      <c r="I532" s="288"/>
      <c r="J532" s="276"/>
      <c r="K532" s="214"/>
      <c r="L532" s="214"/>
      <c r="M532" s="214"/>
      <c r="N532" s="214"/>
      <c r="O532" s="214"/>
      <c r="P532" s="214"/>
      <c r="Q532" s="214"/>
      <c r="R532" s="214"/>
      <c r="S532" s="214"/>
      <c r="T532" s="214"/>
      <c r="U532" s="214"/>
      <c r="V532" s="214"/>
      <c r="W532" s="214"/>
      <c r="X532" s="214"/>
      <c r="Y532" s="214"/>
      <c r="Z532" s="214"/>
      <c r="AA532" s="214"/>
      <c r="AB532" s="214"/>
      <c r="AC532" s="214"/>
      <c r="AD532" s="214"/>
      <c r="AE532" s="214"/>
      <c r="AF532" s="214"/>
      <c r="AG532" s="214"/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  <c r="BI532" s="214"/>
      <c r="BJ532" s="214"/>
      <c r="BK532" s="214"/>
      <c r="BL532" s="214"/>
      <c r="BM532" s="214"/>
      <c r="BN532" s="214"/>
      <c r="BO532" s="214"/>
      <c r="BP532" s="214"/>
      <c r="BQ532" s="214"/>
      <c r="BR532" s="214"/>
      <c r="BS532" s="214"/>
      <c r="BT532" s="214"/>
      <c r="BU532" s="214"/>
      <c r="BV532" s="214"/>
      <c r="BW532" s="214"/>
      <c r="BX532" s="214"/>
      <c r="BY532" s="214"/>
      <c r="BZ532" s="214"/>
      <c r="CA532" s="214"/>
      <c r="CB532" s="214"/>
      <c r="CC532" s="214"/>
      <c r="CD532" s="214"/>
      <c r="CE532" s="214"/>
      <c r="CF532" s="214"/>
      <c r="CG532" s="214"/>
      <c r="CH532" s="214"/>
      <c r="CI532" s="214"/>
      <c r="CJ532" s="214"/>
      <c r="CK532" s="214"/>
      <c r="CL532" s="214"/>
      <c r="CM532" s="214"/>
      <c r="CN532" s="214"/>
      <c r="CO532" s="214"/>
      <c r="CP532" s="214"/>
      <c r="CQ532" s="214"/>
      <c r="CR532" s="214"/>
      <c r="CS532" s="214"/>
      <c r="CT532" s="214"/>
      <c r="CU532" s="214"/>
      <c r="CV532" s="214"/>
      <c r="CW532" s="214"/>
      <c r="CX532" s="214"/>
      <c r="CY532" s="214"/>
      <c r="CZ532" s="214"/>
      <c r="DA532" s="214"/>
      <c r="DB532" s="214"/>
      <c r="DC532" s="214"/>
      <c r="DD532" s="214"/>
      <c r="DE532" s="214"/>
      <c r="DF532" s="214"/>
      <c r="DG532" s="214"/>
      <c r="DH532" s="214"/>
      <c r="DI532" s="214"/>
      <c r="DJ532" s="214"/>
      <c r="DK532" s="214"/>
      <c r="DL532" s="214"/>
      <c r="DM532" s="214"/>
      <c r="DN532" s="214"/>
      <c r="DO532" s="214"/>
      <c r="DP532" s="214"/>
      <c r="DQ532" s="214"/>
      <c r="DR532" s="214"/>
      <c r="DS532" s="214"/>
      <c r="DT532" s="214"/>
      <c r="DU532" s="214"/>
      <c r="DV532" s="214"/>
      <c r="DW532" s="214"/>
      <c r="DX532" s="214"/>
      <c r="DY532" s="214"/>
      <c r="DZ532" s="214"/>
      <c r="EA532" s="214"/>
      <c r="EB532" s="214"/>
      <c r="EC532" s="214"/>
      <c r="ED532" s="214"/>
      <c r="EE532" s="214"/>
      <c r="EF532" s="214"/>
      <c r="EG532" s="214"/>
      <c r="EH532" s="214"/>
      <c r="EI532" s="214"/>
      <c r="EJ532" s="214"/>
      <c r="EK532" s="214"/>
      <c r="EL532" s="214"/>
      <c r="EM532" s="214"/>
      <c r="EN532" s="214"/>
      <c r="EO532" s="214"/>
      <c r="EP532" s="214"/>
      <c r="EQ532" s="214"/>
      <c r="ER532" s="214"/>
      <c r="ES532" s="214"/>
      <c r="ET532" s="214"/>
      <c r="EU532" s="214"/>
      <c r="EV532" s="214"/>
      <c r="EW532" s="214"/>
      <c r="EX532" s="214"/>
      <c r="EY532" s="214"/>
      <c r="EZ532" s="214"/>
      <c r="FA532" s="214"/>
      <c r="FB532" s="214"/>
      <c r="FC532" s="214"/>
      <c r="FD532" s="214"/>
      <c r="FE532" s="214"/>
      <c r="FF532" s="214"/>
      <c r="FG532" s="214"/>
      <c r="FH532" s="214"/>
      <c r="FI532" s="214"/>
      <c r="FJ532" s="214"/>
      <c r="FK532" s="214"/>
      <c r="FL532" s="214"/>
      <c r="FM532" s="214"/>
      <c r="FN532" s="214"/>
      <c r="FO532" s="214"/>
      <c r="FP532" s="214"/>
      <c r="FQ532" s="214"/>
      <c r="FR532" s="214"/>
      <c r="FS532" s="214"/>
      <c r="FT532" s="214"/>
      <c r="FU532" s="214"/>
      <c r="FV532" s="214"/>
      <c r="FW532" s="214"/>
      <c r="FX532" s="214"/>
    </row>
    <row r="533" spans="1:180" s="268" customFormat="1">
      <c r="A533" s="276"/>
      <c r="B533" s="276"/>
      <c r="C533" s="276"/>
      <c r="D533" s="276"/>
      <c r="E533" s="276"/>
      <c r="F533" s="276"/>
      <c r="G533" s="289"/>
      <c r="H533" s="288"/>
      <c r="I533" s="288"/>
      <c r="J533" s="276"/>
      <c r="K533" s="214"/>
      <c r="L533" s="214"/>
      <c r="M533" s="214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14"/>
      <c r="Y533" s="214"/>
      <c r="Z533" s="214"/>
      <c r="AA533" s="214"/>
      <c r="AB533" s="214"/>
      <c r="AC533" s="214"/>
      <c r="AD533" s="214"/>
      <c r="AE533" s="214"/>
      <c r="AF533" s="214"/>
      <c r="AG533" s="214"/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  <c r="BI533" s="214"/>
      <c r="BJ533" s="214"/>
      <c r="BK533" s="214"/>
      <c r="BL533" s="214"/>
      <c r="BM533" s="214"/>
      <c r="BN533" s="214"/>
      <c r="BO533" s="214"/>
      <c r="BP533" s="214"/>
      <c r="BQ533" s="214"/>
      <c r="BR533" s="214"/>
      <c r="BS533" s="214"/>
      <c r="BT533" s="214"/>
      <c r="BU533" s="214"/>
      <c r="BV533" s="214"/>
      <c r="BW533" s="214"/>
      <c r="BX533" s="214"/>
      <c r="BY533" s="214"/>
      <c r="BZ533" s="214"/>
      <c r="CA533" s="214"/>
      <c r="CB533" s="214"/>
      <c r="CC533" s="214"/>
      <c r="CD533" s="214"/>
      <c r="CE533" s="214"/>
      <c r="CF533" s="214"/>
      <c r="CG533" s="214"/>
      <c r="CH533" s="214"/>
      <c r="CI533" s="214"/>
      <c r="CJ533" s="214"/>
      <c r="CK533" s="214"/>
      <c r="CL533" s="214"/>
      <c r="CM533" s="214"/>
      <c r="CN533" s="214"/>
      <c r="CO533" s="214"/>
      <c r="CP533" s="214"/>
      <c r="CQ533" s="214"/>
      <c r="CR533" s="214"/>
      <c r="CS533" s="214"/>
      <c r="CT533" s="214"/>
      <c r="CU533" s="214"/>
      <c r="CV533" s="214"/>
      <c r="CW533" s="214"/>
      <c r="CX533" s="214"/>
      <c r="CY533" s="214"/>
      <c r="CZ533" s="214"/>
      <c r="DA533" s="214"/>
      <c r="DB533" s="214"/>
      <c r="DC533" s="214"/>
      <c r="DD533" s="214"/>
      <c r="DE533" s="214"/>
      <c r="DF533" s="214"/>
      <c r="DG533" s="214"/>
      <c r="DH533" s="214"/>
      <c r="DI533" s="214"/>
      <c r="DJ533" s="214"/>
      <c r="DK533" s="214"/>
      <c r="DL533" s="214"/>
      <c r="DM533" s="214"/>
      <c r="DN533" s="214"/>
      <c r="DO533" s="214"/>
      <c r="DP533" s="214"/>
      <c r="DQ533" s="214"/>
      <c r="DR533" s="214"/>
      <c r="DS533" s="214"/>
      <c r="DT533" s="214"/>
      <c r="DU533" s="214"/>
      <c r="DV533" s="214"/>
      <c r="DW533" s="214"/>
      <c r="DX533" s="214"/>
      <c r="DY533" s="214"/>
      <c r="DZ533" s="214"/>
      <c r="EA533" s="214"/>
      <c r="EB533" s="214"/>
      <c r="EC533" s="214"/>
      <c r="ED533" s="214"/>
      <c r="EE533" s="214"/>
      <c r="EF533" s="214"/>
      <c r="EG533" s="214"/>
      <c r="EH533" s="214"/>
      <c r="EI533" s="214"/>
      <c r="EJ533" s="214"/>
      <c r="EK533" s="214"/>
      <c r="EL533" s="214"/>
      <c r="EM533" s="214"/>
      <c r="EN533" s="214"/>
      <c r="EO533" s="214"/>
      <c r="EP533" s="214"/>
      <c r="EQ533" s="214"/>
      <c r="ER533" s="214"/>
      <c r="ES533" s="214"/>
      <c r="ET533" s="214"/>
      <c r="EU533" s="214"/>
      <c r="EV533" s="214"/>
      <c r="EW533" s="214"/>
      <c r="EX533" s="214"/>
      <c r="EY533" s="214"/>
      <c r="EZ533" s="214"/>
      <c r="FA533" s="214"/>
      <c r="FB533" s="214"/>
      <c r="FC533" s="214"/>
      <c r="FD533" s="214"/>
      <c r="FE533" s="214"/>
      <c r="FF533" s="214"/>
      <c r="FG533" s="214"/>
      <c r="FH533" s="214"/>
      <c r="FI533" s="214"/>
      <c r="FJ533" s="214"/>
      <c r="FK533" s="214"/>
      <c r="FL533" s="214"/>
      <c r="FM533" s="214"/>
      <c r="FN533" s="214"/>
      <c r="FO533" s="214"/>
      <c r="FP533" s="214"/>
      <c r="FQ533" s="214"/>
      <c r="FR533" s="214"/>
      <c r="FS533" s="214"/>
      <c r="FT533" s="214"/>
      <c r="FU533" s="214"/>
      <c r="FV533" s="214"/>
      <c r="FW533" s="214"/>
      <c r="FX533" s="214"/>
    </row>
    <row r="534" spans="1:180" s="268" customFormat="1">
      <c r="A534" s="276"/>
      <c r="B534" s="276"/>
      <c r="C534" s="276"/>
      <c r="D534" s="276"/>
      <c r="E534" s="276"/>
      <c r="F534" s="276"/>
      <c r="G534" s="289"/>
      <c r="H534" s="288"/>
      <c r="I534" s="288"/>
      <c r="J534" s="276"/>
      <c r="K534" s="214"/>
      <c r="L534" s="214"/>
      <c r="M534" s="214"/>
      <c r="N534" s="214"/>
      <c r="O534" s="214"/>
      <c r="P534" s="214"/>
      <c r="Q534" s="214"/>
      <c r="R534" s="214"/>
      <c r="S534" s="214"/>
      <c r="T534" s="214"/>
      <c r="U534" s="214"/>
      <c r="V534" s="214"/>
      <c r="W534" s="214"/>
      <c r="X534" s="214"/>
      <c r="Y534" s="214"/>
      <c r="Z534" s="214"/>
      <c r="AA534" s="214"/>
      <c r="AB534" s="214"/>
      <c r="AC534" s="214"/>
      <c r="AD534" s="214"/>
      <c r="AE534" s="214"/>
      <c r="AF534" s="214"/>
      <c r="AG534" s="214"/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4"/>
      <c r="BN534" s="214"/>
      <c r="BO534" s="214"/>
      <c r="BP534" s="214"/>
      <c r="BQ534" s="214"/>
      <c r="BR534" s="214"/>
      <c r="BS534" s="214"/>
      <c r="BT534" s="214"/>
      <c r="BU534" s="214"/>
      <c r="BV534" s="214"/>
      <c r="BW534" s="214"/>
      <c r="BX534" s="214"/>
      <c r="BY534" s="214"/>
      <c r="BZ534" s="214"/>
      <c r="CA534" s="214"/>
      <c r="CB534" s="214"/>
      <c r="CC534" s="214"/>
      <c r="CD534" s="214"/>
      <c r="CE534" s="214"/>
      <c r="CF534" s="214"/>
      <c r="CG534" s="214"/>
      <c r="CH534" s="214"/>
      <c r="CI534" s="214"/>
      <c r="CJ534" s="214"/>
      <c r="CK534" s="214"/>
      <c r="CL534" s="214"/>
      <c r="CM534" s="214"/>
      <c r="CN534" s="214"/>
      <c r="CO534" s="214"/>
      <c r="CP534" s="214"/>
      <c r="CQ534" s="214"/>
      <c r="CR534" s="214"/>
      <c r="CS534" s="214"/>
      <c r="CT534" s="214"/>
      <c r="CU534" s="214"/>
      <c r="CV534" s="214"/>
      <c r="CW534" s="214"/>
      <c r="CX534" s="214"/>
      <c r="CY534" s="214"/>
      <c r="CZ534" s="214"/>
      <c r="DA534" s="214"/>
      <c r="DB534" s="214"/>
      <c r="DC534" s="214"/>
      <c r="DD534" s="214"/>
      <c r="DE534" s="214"/>
      <c r="DF534" s="214"/>
      <c r="DG534" s="214"/>
      <c r="DH534" s="214"/>
      <c r="DI534" s="214"/>
      <c r="DJ534" s="214"/>
      <c r="DK534" s="214"/>
      <c r="DL534" s="214"/>
      <c r="DM534" s="214"/>
      <c r="DN534" s="214"/>
      <c r="DO534" s="214"/>
      <c r="DP534" s="214"/>
      <c r="DQ534" s="214"/>
      <c r="DR534" s="214"/>
      <c r="DS534" s="214"/>
      <c r="DT534" s="214"/>
      <c r="DU534" s="214"/>
      <c r="DV534" s="214"/>
      <c r="DW534" s="214"/>
      <c r="DX534" s="214"/>
      <c r="DY534" s="214"/>
      <c r="DZ534" s="214"/>
      <c r="EA534" s="214"/>
      <c r="EB534" s="214"/>
      <c r="EC534" s="214"/>
      <c r="ED534" s="214"/>
      <c r="EE534" s="214"/>
      <c r="EF534" s="214"/>
      <c r="EG534" s="214"/>
      <c r="EH534" s="214"/>
      <c r="EI534" s="214"/>
      <c r="EJ534" s="214"/>
      <c r="EK534" s="214"/>
      <c r="EL534" s="214"/>
      <c r="EM534" s="214"/>
      <c r="EN534" s="214"/>
      <c r="EO534" s="214"/>
      <c r="EP534" s="214"/>
      <c r="EQ534" s="214"/>
      <c r="ER534" s="214"/>
      <c r="ES534" s="214"/>
      <c r="ET534" s="214"/>
      <c r="EU534" s="214"/>
      <c r="EV534" s="214"/>
      <c r="EW534" s="214"/>
      <c r="EX534" s="214"/>
      <c r="EY534" s="214"/>
      <c r="EZ534" s="214"/>
      <c r="FA534" s="214"/>
      <c r="FB534" s="214"/>
      <c r="FC534" s="214"/>
      <c r="FD534" s="214"/>
      <c r="FE534" s="214"/>
      <c r="FF534" s="214"/>
      <c r="FG534" s="214"/>
      <c r="FH534" s="214"/>
      <c r="FI534" s="214"/>
      <c r="FJ534" s="214"/>
      <c r="FK534" s="214"/>
      <c r="FL534" s="214"/>
      <c r="FM534" s="214"/>
      <c r="FN534" s="214"/>
      <c r="FO534" s="214"/>
      <c r="FP534" s="214"/>
      <c r="FQ534" s="214"/>
      <c r="FR534" s="214"/>
      <c r="FS534" s="214"/>
      <c r="FT534" s="214"/>
      <c r="FU534" s="214"/>
      <c r="FV534" s="214"/>
      <c r="FW534" s="214"/>
      <c r="FX534" s="214"/>
    </row>
    <row r="535" spans="1:180" s="268" customFormat="1">
      <c r="A535" s="276"/>
      <c r="B535" s="276"/>
      <c r="C535" s="276"/>
      <c r="D535" s="276"/>
      <c r="E535" s="276"/>
      <c r="F535" s="276"/>
      <c r="G535" s="289"/>
      <c r="H535" s="288"/>
      <c r="I535" s="288"/>
      <c r="J535" s="276"/>
      <c r="K535" s="214"/>
      <c r="L535" s="214"/>
      <c r="M535" s="214"/>
      <c r="N535" s="214"/>
      <c r="O535" s="214"/>
      <c r="P535" s="214"/>
      <c r="Q535" s="214"/>
      <c r="R535" s="214"/>
      <c r="S535" s="214"/>
      <c r="T535" s="214"/>
      <c r="U535" s="214"/>
      <c r="V535" s="214"/>
      <c r="W535" s="214"/>
      <c r="X535" s="214"/>
      <c r="Y535" s="214"/>
      <c r="Z535" s="214"/>
      <c r="AA535" s="214"/>
      <c r="AB535" s="214"/>
      <c r="AC535" s="214"/>
      <c r="AD535" s="214"/>
      <c r="AE535" s="214"/>
      <c r="AF535" s="214"/>
      <c r="AG535" s="214"/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  <c r="BI535" s="214"/>
      <c r="BJ535" s="214"/>
      <c r="BK535" s="214"/>
      <c r="BL535" s="214"/>
      <c r="BM535" s="214"/>
      <c r="BN535" s="214"/>
      <c r="BO535" s="214"/>
      <c r="BP535" s="214"/>
      <c r="BQ535" s="214"/>
      <c r="BR535" s="214"/>
      <c r="BS535" s="214"/>
      <c r="BT535" s="214"/>
      <c r="BU535" s="214"/>
      <c r="BV535" s="214"/>
      <c r="BW535" s="214"/>
      <c r="BX535" s="214"/>
      <c r="BY535" s="214"/>
      <c r="BZ535" s="214"/>
      <c r="CA535" s="214"/>
      <c r="CB535" s="214"/>
      <c r="CC535" s="214"/>
      <c r="CD535" s="214"/>
      <c r="CE535" s="214"/>
      <c r="CF535" s="214"/>
      <c r="CG535" s="214"/>
      <c r="CH535" s="214"/>
      <c r="CI535" s="214"/>
      <c r="CJ535" s="214"/>
      <c r="CK535" s="214"/>
      <c r="CL535" s="214"/>
      <c r="CM535" s="214"/>
      <c r="CN535" s="214"/>
      <c r="CO535" s="214"/>
      <c r="CP535" s="214"/>
      <c r="CQ535" s="214"/>
      <c r="CR535" s="214"/>
      <c r="CS535" s="214"/>
      <c r="CT535" s="214"/>
      <c r="CU535" s="214"/>
      <c r="CV535" s="214"/>
      <c r="CW535" s="214"/>
      <c r="CX535" s="214"/>
      <c r="CY535" s="214"/>
      <c r="CZ535" s="214"/>
      <c r="DA535" s="214"/>
      <c r="DB535" s="214"/>
      <c r="DC535" s="214"/>
      <c r="DD535" s="214"/>
      <c r="DE535" s="214"/>
      <c r="DF535" s="214"/>
      <c r="DG535" s="214"/>
      <c r="DH535" s="214"/>
      <c r="DI535" s="214"/>
      <c r="DJ535" s="214"/>
      <c r="DK535" s="214"/>
      <c r="DL535" s="214"/>
      <c r="DM535" s="214"/>
      <c r="DN535" s="214"/>
      <c r="DO535" s="214"/>
      <c r="DP535" s="214"/>
      <c r="DQ535" s="214"/>
      <c r="DR535" s="214"/>
      <c r="DS535" s="214"/>
      <c r="DT535" s="214"/>
      <c r="DU535" s="214"/>
      <c r="DV535" s="214"/>
      <c r="DW535" s="214"/>
      <c r="DX535" s="214"/>
      <c r="DY535" s="214"/>
      <c r="DZ535" s="214"/>
      <c r="EA535" s="214"/>
      <c r="EB535" s="214"/>
      <c r="EC535" s="214"/>
      <c r="ED535" s="214"/>
      <c r="EE535" s="214"/>
      <c r="EF535" s="214"/>
      <c r="EG535" s="214"/>
      <c r="EH535" s="214"/>
      <c r="EI535" s="214"/>
      <c r="EJ535" s="214"/>
      <c r="EK535" s="214"/>
      <c r="EL535" s="214"/>
      <c r="EM535" s="214"/>
      <c r="EN535" s="214"/>
      <c r="EO535" s="214"/>
      <c r="EP535" s="214"/>
      <c r="EQ535" s="214"/>
      <c r="ER535" s="214"/>
      <c r="ES535" s="214"/>
      <c r="ET535" s="214"/>
      <c r="EU535" s="214"/>
      <c r="EV535" s="214"/>
      <c r="EW535" s="214"/>
      <c r="EX535" s="214"/>
      <c r="EY535" s="214"/>
      <c r="EZ535" s="214"/>
      <c r="FA535" s="214"/>
      <c r="FB535" s="214"/>
      <c r="FC535" s="214"/>
      <c r="FD535" s="214"/>
      <c r="FE535" s="214"/>
      <c r="FF535" s="214"/>
      <c r="FG535" s="214"/>
      <c r="FH535" s="214"/>
      <c r="FI535" s="214"/>
      <c r="FJ535" s="214"/>
      <c r="FK535" s="214"/>
      <c r="FL535" s="214"/>
      <c r="FM535" s="214"/>
      <c r="FN535" s="214"/>
      <c r="FO535" s="214"/>
      <c r="FP535" s="214"/>
      <c r="FQ535" s="214"/>
      <c r="FR535" s="214"/>
      <c r="FS535" s="214"/>
      <c r="FT535" s="214"/>
      <c r="FU535" s="214"/>
      <c r="FV535" s="214"/>
      <c r="FW535" s="214"/>
      <c r="FX535" s="214"/>
    </row>
    <row r="536" spans="1:180" s="268" customFormat="1">
      <c r="A536" s="276"/>
      <c r="B536" s="276"/>
      <c r="C536" s="276"/>
      <c r="D536" s="276"/>
      <c r="E536" s="276"/>
      <c r="F536" s="276"/>
      <c r="G536" s="289"/>
      <c r="H536" s="288"/>
      <c r="I536" s="288"/>
      <c r="J536" s="276"/>
      <c r="K536" s="214"/>
      <c r="L536" s="214"/>
      <c r="M536" s="214"/>
      <c r="N536" s="214"/>
      <c r="O536" s="214"/>
      <c r="P536" s="214"/>
      <c r="Q536" s="214"/>
      <c r="R536" s="214"/>
      <c r="S536" s="214"/>
      <c r="T536" s="214"/>
      <c r="U536" s="214"/>
      <c r="V536" s="214"/>
      <c r="W536" s="214"/>
      <c r="X536" s="214"/>
      <c r="Y536" s="214"/>
      <c r="Z536" s="214"/>
      <c r="AA536" s="214"/>
      <c r="AB536" s="214"/>
      <c r="AC536" s="214"/>
      <c r="AD536" s="214"/>
      <c r="AE536" s="214"/>
      <c r="AF536" s="214"/>
      <c r="AG536" s="214"/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  <c r="BI536" s="214"/>
      <c r="BJ536" s="214"/>
      <c r="BK536" s="214"/>
      <c r="BL536" s="214"/>
      <c r="BM536" s="214"/>
      <c r="BN536" s="214"/>
      <c r="BO536" s="214"/>
      <c r="BP536" s="214"/>
      <c r="BQ536" s="214"/>
      <c r="BR536" s="214"/>
      <c r="BS536" s="214"/>
      <c r="BT536" s="214"/>
      <c r="BU536" s="214"/>
      <c r="BV536" s="214"/>
      <c r="BW536" s="214"/>
      <c r="BX536" s="214"/>
      <c r="BY536" s="214"/>
      <c r="BZ536" s="214"/>
      <c r="CA536" s="214"/>
      <c r="CB536" s="214"/>
      <c r="CC536" s="214"/>
      <c r="CD536" s="214"/>
      <c r="CE536" s="214"/>
      <c r="CF536" s="214"/>
      <c r="CG536" s="214"/>
      <c r="CH536" s="214"/>
      <c r="CI536" s="214"/>
      <c r="CJ536" s="214"/>
      <c r="CK536" s="214"/>
      <c r="CL536" s="214"/>
      <c r="CM536" s="214"/>
      <c r="CN536" s="214"/>
      <c r="CO536" s="214"/>
      <c r="CP536" s="214"/>
      <c r="CQ536" s="214"/>
      <c r="CR536" s="214"/>
      <c r="CS536" s="214"/>
      <c r="CT536" s="214"/>
      <c r="CU536" s="214"/>
      <c r="CV536" s="214"/>
      <c r="CW536" s="214"/>
      <c r="CX536" s="214"/>
      <c r="CY536" s="214"/>
      <c r="CZ536" s="214"/>
      <c r="DA536" s="214"/>
      <c r="DB536" s="214"/>
      <c r="DC536" s="214"/>
      <c r="DD536" s="214"/>
      <c r="DE536" s="214"/>
      <c r="DF536" s="214"/>
      <c r="DG536" s="214"/>
      <c r="DH536" s="214"/>
      <c r="DI536" s="214"/>
      <c r="DJ536" s="214"/>
      <c r="DK536" s="214"/>
      <c r="DL536" s="214"/>
      <c r="DM536" s="214"/>
      <c r="DN536" s="214"/>
      <c r="DO536" s="214"/>
      <c r="DP536" s="214"/>
      <c r="DQ536" s="214"/>
      <c r="DR536" s="214"/>
      <c r="DS536" s="214"/>
      <c r="DT536" s="214"/>
      <c r="DU536" s="214"/>
      <c r="DV536" s="214"/>
      <c r="DW536" s="214"/>
      <c r="DX536" s="214"/>
      <c r="DY536" s="214"/>
      <c r="DZ536" s="214"/>
      <c r="EA536" s="214"/>
      <c r="EB536" s="214"/>
      <c r="EC536" s="214"/>
      <c r="ED536" s="214"/>
      <c r="EE536" s="214"/>
      <c r="EF536" s="214"/>
      <c r="EG536" s="214"/>
      <c r="EH536" s="214"/>
      <c r="EI536" s="214"/>
      <c r="EJ536" s="214"/>
      <c r="EK536" s="214"/>
      <c r="EL536" s="214"/>
      <c r="EM536" s="214"/>
      <c r="EN536" s="214"/>
      <c r="EO536" s="214"/>
      <c r="EP536" s="214"/>
      <c r="EQ536" s="214"/>
      <c r="ER536" s="214"/>
      <c r="ES536" s="214"/>
      <c r="ET536" s="214"/>
      <c r="EU536" s="214"/>
      <c r="EV536" s="214"/>
      <c r="EW536" s="214"/>
      <c r="EX536" s="214"/>
      <c r="EY536" s="214"/>
      <c r="EZ536" s="214"/>
      <c r="FA536" s="214"/>
      <c r="FB536" s="214"/>
      <c r="FC536" s="214"/>
      <c r="FD536" s="214"/>
      <c r="FE536" s="214"/>
      <c r="FF536" s="214"/>
      <c r="FG536" s="214"/>
      <c r="FH536" s="214"/>
      <c r="FI536" s="214"/>
      <c r="FJ536" s="214"/>
      <c r="FK536" s="214"/>
      <c r="FL536" s="214"/>
      <c r="FM536" s="214"/>
      <c r="FN536" s="214"/>
      <c r="FO536" s="214"/>
      <c r="FP536" s="214"/>
      <c r="FQ536" s="214"/>
      <c r="FR536" s="214"/>
      <c r="FS536" s="214"/>
      <c r="FT536" s="214"/>
      <c r="FU536" s="214"/>
      <c r="FV536" s="214"/>
      <c r="FW536" s="214"/>
      <c r="FX536" s="214"/>
    </row>
    <row r="537" spans="1:180" s="268" customFormat="1">
      <c r="A537" s="276"/>
      <c r="B537" s="276"/>
      <c r="C537" s="276"/>
      <c r="D537" s="276"/>
      <c r="E537" s="276"/>
      <c r="F537" s="276"/>
      <c r="G537" s="289"/>
      <c r="H537" s="288"/>
      <c r="I537" s="288"/>
      <c r="J537" s="276"/>
      <c r="K537" s="214"/>
      <c r="L537" s="214"/>
      <c r="M537" s="214"/>
      <c r="N537" s="214"/>
      <c r="O537" s="214"/>
      <c r="P537" s="214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  <c r="AB537" s="214"/>
      <c r="AC537" s="214"/>
      <c r="AD537" s="214"/>
      <c r="AE537" s="214"/>
      <c r="AF537" s="214"/>
      <c r="AG537" s="214"/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  <c r="BI537" s="214"/>
      <c r="BJ537" s="214"/>
      <c r="BK537" s="214"/>
      <c r="BL537" s="214"/>
      <c r="BM537" s="214"/>
      <c r="BN537" s="214"/>
      <c r="BO537" s="214"/>
      <c r="BP537" s="214"/>
      <c r="BQ537" s="214"/>
      <c r="BR537" s="214"/>
      <c r="BS537" s="214"/>
      <c r="BT537" s="214"/>
      <c r="BU537" s="214"/>
      <c r="BV537" s="214"/>
      <c r="BW537" s="214"/>
      <c r="BX537" s="214"/>
      <c r="BY537" s="214"/>
      <c r="BZ537" s="214"/>
      <c r="CA537" s="214"/>
      <c r="CB537" s="214"/>
      <c r="CC537" s="214"/>
      <c r="CD537" s="214"/>
      <c r="CE537" s="214"/>
      <c r="CF537" s="214"/>
      <c r="CG537" s="214"/>
      <c r="CH537" s="214"/>
      <c r="CI537" s="214"/>
      <c r="CJ537" s="214"/>
      <c r="CK537" s="214"/>
      <c r="CL537" s="214"/>
      <c r="CM537" s="214"/>
      <c r="CN537" s="214"/>
      <c r="CO537" s="214"/>
      <c r="CP537" s="214"/>
      <c r="CQ537" s="214"/>
      <c r="CR537" s="214"/>
      <c r="CS537" s="214"/>
      <c r="CT537" s="214"/>
      <c r="CU537" s="214"/>
      <c r="CV537" s="214"/>
      <c r="CW537" s="214"/>
      <c r="CX537" s="214"/>
      <c r="CY537" s="214"/>
      <c r="CZ537" s="214"/>
      <c r="DA537" s="214"/>
      <c r="DB537" s="214"/>
      <c r="DC537" s="214"/>
      <c r="DD537" s="214"/>
      <c r="DE537" s="214"/>
      <c r="DF537" s="214"/>
      <c r="DG537" s="214"/>
      <c r="DH537" s="214"/>
      <c r="DI537" s="214"/>
      <c r="DJ537" s="214"/>
      <c r="DK537" s="214"/>
      <c r="DL537" s="214"/>
      <c r="DM537" s="214"/>
      <c r="DN537" s="214"/>
      <c r="DO537" s="214"/>
      <c r="DP537" s="214"/>
      <c r="DQ537" s="214"/>
      <c r="DR537" s="214"/>
      <c r="DS537" s="214"/>
      <c r="DT537" s="214"/>
      <c r="DU537" s="214"/>
      <c r="DV537" s="214"/>
      <c r="DW537" s="214"/>
      <c r="DX537" s="214"/>
      <c r="DY537" s="214"/>
      <c r="DZ537" s="214"/>
      <c r="EA537" s="214"/>
      <c r="EB537" s="214"/>
      <c r="EC537" s="214"/>
      <c r="ED537" s="214"/>
      <c r="EE537" s="214"/>
      <c r="EF537" s="214"/>
      <c r="EG537" s="214"/>
      <c r="EH537" s="214"/>
      <c r="EI537" s="214"/>
      <c r="EJ537" s="214"/>
      <c r="EK537" s="214"/>
      <c r="EL537" s="214"/>
      <c r="EM537" s="214"/>
      <c r="EN537" s="214"/>
      <c r="EO537" s="214"/>
      <c r="EP537" s="214"/>
      <c r="EQ537" s="214"/>
      <c r="ER537" s="214"/>
      <c r="ES537" s="214"/>
      <c r="ET537" s="214"/>
      <c r="EU537" s="214"/>
      <c r="EV537" s="214"/>
      <c r="EW537" s="214"/>
      <c r="EX537" s="214"/>
      <c r="EY537" s="214"/>
      <c r="EZ537" s="214"/>
      <c r="FA537" s="214"/>
      <c r="FB537" s="214"/>
      <c r="FC537" s="214"/>
      <c r="FD537" s="214"/>
      <c r="FE537" s="214"/>
      <c r="FF537" s="214"/>
      <c r="FG537" s="214"/>
      <c r="FH537" s="214"/>
      <c r="FI537" s="214"/>
      <c r="FJ537" s="214"/>
      <c r="FK537" s="214"/>
      <c r="FL537" s="214"/>
      <c r="FM537" s="214"/>
      <c r="FN537" s="214"/>
      <c r="FO537" s="214"/>
      <c r="FP537" s="214"/>
      <c r="FQ537" s="214"/>
      <c r="FR537" s="214"/>
      <c r="FS537" s="214"/>
      <c r="FT537" s="214"/>
      <c r="FU537" s="214"/>
      <c r="FV537" s="214"/>
      <c r="FW537" s="214"/>
      <c r="FX537" s="214"/>
    </row>
    <row r="538" spans="1:180" s="268" customFormat="1">
      <c r="A538" s="276"/>
      <c r="B538" s="276"/>
      <c r="C538" s="276"/>
      <c r="D538" s="276"/>
      <c r="E538" s="276"/>
      <c r="F538" s="276"/>
      <c r="G538" s="289"/>
      <c r="H538" s="288"/>
      <c r="I538" s="288"/>
      <c r="J538" s="276"/>
      <c r="K538" s="214"/>
      <c r="L538" s="214"/>
      <c r="M538" s="214"/>
      <c r="N538" s="214"/>
      <c r="O538" s="214"/>
      <c r="P538" s="214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  <c r="AA538" s="214"/>
      <c r="AB538" s="214"/>
      <c r="AC538" s="214"/>
      <c r="AD538" s="214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214"/>
      <c r="BN538" s="214"/>
      <c r="BO538" s="214"/>
      <c r="BP538" s="214"/>
      <c r="BQ538" s="214"/>
      <c r="BR538" s="214"/>
      <c r="BS538" s="214"/>
      <c r="BT538" s="214"/>
      <c r="BU538" s="214"/>
      <c r="BV538" s="214"/>
      <c r="BW538" s="214"/>
      <c r="BX538" s="214"/>
      <c r="BY538" s="214"/>
      <c r="BZ538" s="214"/>
      <c r="CA538" s="214"/>
      <c r="CB538" s="214"/>
      <c r="CC538" s="214"/>
      <c r="CD538" s="214"/>
      <c r="CE538" s="214"/>
      <c r="CF538" s="214"/>
      <c r="CG538" s="214"/>
      <c r="CH538" s="214"/>
      <c r="CI538" s="214"/>
      <c r="CJ538" s="214"/>
      <c r="CK538" s="214"/>
      <c r="CL538" s="214"/>
      <c r="CM538" s="214"/>
      <c r="CN538" s="214"/>
      <c r="CO538" s="214"/>
      <c r="CP538" s="214"/>
      <c r="CQ538" s="214"/>
      <c r="CR538" s="214"/>
      <c r="CS538" s="214"/>
      <c r="CT538" s="214"/>
      <c r="CU538" s="214"/>
      <c r="CV538" s="214"/>
      <c r="CW538" s="214"/>
      <c r="CX538" s="214"/>
      <c r="CY538" s="214"/>
      <c r="CZ538" s="214"/>
      <c r="DA538" s="214"/>
      <c r="DB538" s="214"/>
      <c r="DC538" s="214"/>
      <c r="DD538" s="214"/>
      <c r="DE538" s="214"/>
      <c r="DF538" s="214"/>
      <c r="DG538" s="214"/>
      <c r="DH538" s="214"/>
      <c r="DI538" s="214"/>
      <c r="DJ538" s="214"/>
      <c r="DK538" s="214"/>
      <c r="DL538" s="214"/>
      <c r="DM538" s="214"/>
      <c r="DN538" s="214"/>
      <c r="DO538" s="214"/>
      <c r="DP538" s="214"/>
      <c r="DQ538" s="214"/>
      <c r="DR538" s="214"/>
      <c r="DS538" s="214"/>
      <c r="DT538" s="214"/>
      <c r="DU538" s="214"/>
      <c r="DV538" s="214"/>
      <c r="DW538" s="214"/>
      <c r="DX538" s="214"/>
      <c r="DY538" s="214"/>
      <c r="DZ538" s="214"/>
      <c r="EA538" s="214"/>
      <c r="EB538" s="214"/>
      <c r="EC538" s="214"/>
      <c r="ED538" s="214"/>
      <c r="EE538" s="214"/>
      <c r="EF538" s="214"/>
      <c r="EG538" s="214"/>
      <c r="EH538" s="214"/>
      <c r="EI538" s="214"/>
      <c r="EJ538" s="214"/>
      <c r="EK538" s="214"/>
      <c r="EL538" s="214"/>
      <c r="EM538" s="214"/>
      <c r="EN538" s="214"/>
      <c r="EO538" s="214"/>
      <c r="EP538" s="214"/>
      <c r="EQ538" s="214"/>
      <c r="ER538" s="214"/>
      <c r="ES538" s="214"/>
      <c r="ET538" s="214"/>
      <c r="EU538" s="214"/>
      <c r="EV538" s="214"/>
      <c r="EW538" s="214"/>
      <c r="EX538" s="214"/>
      <c r="EY538" s="214"/>
      <c r="EZ538" s="214"/>
      <c r="FA538" s="214"/>
      <c r="FB538" s="214"/>
      <c r="FC538" s="214"/>
      <c r="FD538" s="214"/>
      <c r="FE538" s="214"/>
      <c r="FF538" s="214"/>
      <c r="FG538" s="214"/>
      <c r="FH538" s="214"/>
      <c r="FI538" s="214"/>
      <c r="FJ538" s="214"/>
      <c r="FK538" s="214"/>
      <c r="FL538" s="214"/>
      <c r="FM538" s="214"/>
      <c r="FN538" s="214"/>
      <c r="FO538" s="214"/>
      <c r="FP538" s="214"/>
      <c r="FQ538" s="214"/>
      <c r="FR538" s="214"/>
      <c r="FS538" s="214"/>
      <c r="FT538" s="214"/>
      <c r="FU538" s="214"/>
      <c r="FV538" s="214"/>
      <c r="FW538" s="214"/>
      <c r="FX538" s="214"/>
    </row>
    <row r="539" spans="1:180" s="268" customFormat="1">
      <c r="A539" s="276"/>
      <c r="B539" s="276"/>
      <c r="C539" s="276"/>
      <c r="D539" s="276"/>
      <c r="E539" s="276"/>
      <c r="F539" s="276"/>
      <c r="G539" s="289"/>
      <c r="H539" s="288"/>
      <c r="I539" s="288"/>
      <c r="J539" s="276"/>
      <c r="K539" s="214"/>
      <c r="L539" s="214"/>
      <c r="M539" s="214"/>
      <c r="N539" s="214"/>
      <c r="O539" s="214"/>
      <c r="P539" s="214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  <c r="AA539" s="214"/>
      <c r="AB539" s="214"/>
      <c r="AC539" s="214"/>
      <c r="AD539" s="214"/>
      <c r="AE539" s="214"/>
      <c r="AF539" s="214"/>
      <c r="AG539" s="214"/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  <c r="BI539" s="214"/>
      <c r="BJ539" s="214"/>
      <c r="BK539" s="214"/>
      <c r="BL539" s="214"/>
      <c r="BM539" s="214"/>
      <c r="BN539" s="214"/>
      <c r="BO539" s="214"/>
      <c r="BP539" s="214"/>
      <c r="BQ539" s="214"/>
      <c r="BR539" s="214"/>
      <c r="BS539" s="214"/>
      <c r="BT539" s="214"/>
      <c r="BU539" s="214"/>
      <c r="BV539" s="214"/>
      <c r="BW539" s="214"/>
      <c r="BX539" s="214"/>
      <c r="BY539" s="214"/>
      <c r="BZ539" s="214"/>
      <c r="CA539" s="214"/>
      <c r="CB539" s="214"/>
      <c r="CC539" s="214"/>
      <c r="CD539" s="214"/>
      <c r="CE539" s="214"/>
      <c r="CF539" s="214"/>
      <c r="CG539" s="214"/>
      <c r="CH539" s="214"/>
      <c r="CI539" s="214"/>
      <c r="CJ539" s="214"/>
      <c r="CK539" s="214"/>
      <c r="CL539" s="214"/>
      <c r="CM539" s="214"/>
      <c r="CN539" s="214"/>
      <c r="CO539" s="214"/>
      <c r="CP539" s="214"/>
      <c r="CQ539" s="214"/>
      <c r="CR539" s="214"/>
      <c r="CS539" s="214"/>
      <c r="CT539" s="214"/>
      <c r="CU539" s="214"/>
      <c r="CV539" s="214"/>
      <c r="CW539" s="214"/>
      <c r="CX539" s="214"/>
      <c r="CY539" s="214"/>
      <c r="CZ539" s="214"/>
      <c r="DA539" s="214"/>
      <c r="DB539" s="214"/>
      <c r="DC539" s="214"/>
      <c r="DD539" s="214"/>
      <c r="DE539" s="214"/>
      <c r="DF539" s="214"/>
      <c r="DG539" s="214"/>
      <c r="DH539" s="214"/>
      <c r="DI539" s="214"/>
      <c r="DJ539" s="214"/>
      <c r="DK539" s="214"/>
      <c r="DL539" s="214"/>
      <c r="DM539" s="214"/>
      <c r="DN539" s="214"/>
      <c r="DO539" s="214"/>
      <c r="DP539" s="214"/>
      <c r="DQ539" s="214"/>
      <c r="DR539" s="214"/>
      <c r="DS539" s="214"/>
      <c r="DT539" s="214"/>
      <c r="DU539" s="214"/>
      <c r="DV539" s="214"/>
      <c r="DW539" s="214"/>
      <c r="DX539" s="214"/>
      <c r="DY539" s="214"/>
      <c r="DZ539" s="214"/>
      <c r="EA539" s="214"/>
      <c r="EB539" s="214"/>
      <c r="EC539" s="214"/>
      <c r="ED539" s="214"/>
      <c r="EE539" s="214"/>
      <c r="EF539" s="214"/>
      <c r="EG539" s="214"/>
      <c r="EH539" s="214"/>
      <c r="EI539" s="214"/>
      <c r="EJ539" s="214"/>
      <c r="EK539" s="214"/>
      <c r="EL539" s="214"/>
      <c r="EM539" s="214"/>
      <c r="EN539" s="214"/>
      <c r="EO539" s="214"/>
      <c r="EP539" s="214"/>
      <c r="EQ539" s="214"/>
      <c r="ER539" s="214"/>
      <c r="ES539" s="214"/>
      <c r="ET539" s="214"/>
      <c r="EU539" s="214"/>
      <c r="EV539" s="214"/>
      <c r="EW539" s="214"/>
      <c r="EX539" s="214"/>
      <c r="EY539" s="214"/>
      <c r="EZ539" s="214"/>
      <c r="FA539" s="214"/>
      <c r="FB539" s="214"/>
      <c r="FC539" s="214"/>
      <c r="FD539" s="214"/>
      <c r="FE539" s="214"/>
      <c r="FF539" s="214"/>
      <c r="FG539" s="214"/>
      <c r="FH539" s="214"/>
      <c r="FI539" s="214"/>
      <c r="FJ539" s="214"/>
      <c r="FK539" s="214"/>
      <c r="FL539" s="214"/>
      <c r="FM539" s="214"/>
      <c r="FN539" s="214"/>
      <c r="FO539" s="214"/>
      <c r="FP539" s="214"/>
      <c r="FQ539" s="214"/>
      <c r="FR539" s="214"/>
      <c r="FS539" s="214"/>
      <c r="FT539" s="214"/>
      <c r="FU539" s="214"/>
      <c r="FV539" s="214"/>
      <c r="FW539" s="214"/>
      <c r="FX539" s="214"/>
    </row>
    <row r="540" spans="1:180" s="268" customFormat="1">
      <c r="A540" s="276"/>
      <c r="B540" s="276"/>
      <c r="C540" s="276"/>
      <c r="D540" s="276"/>
      <c r="E540" s="276"/>
      <c r="F540" s="276"/>
      <c r="G540" s="289"/>
      <c r="H540" s="288"/>
      <c r="I540" s="288"/>
      <c r="J540" s="276"/>
      <c r="K540" s="214"/>
      <c r="L540" s="214"/>
      <c r="M540" s="214"/>
      <c r="N540" s="214"/>
      <c r="O540" s="214"/>
      <c r="P540" s="214"/>
      <c r="Q540" s="214"/>
      <c r="R540" s="214"/>
      <c r="S540" s="214"/>
      <c r="T540" s="214"/>
      <c r="U540" s="214"/>
      <c r="V540" s="214"/>
      <c r="W540" s="214"/>
      <c r="X540" s="214"/>
      <c r="Y540" s="214"/>
      <c r="Z540" s="214"/>
      <c r="AA540" s="214"/>
      <c r="AB540" s="214"/>
      <c r="AC540" s="214"/>
      <c r="AD540" s="214"/>
      <c r="AE540" s="214"/>
      <c r="AF540" s="214"/>
      <c r="AG540" s="214"/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  <c r="BI540" s="214"/>
      <c r="BJ540" s="214"/>
      <c r="BK540" s="214"/>
      <c r="BL540" s="214"/>
      <c r="BM540" s="214"/>
      <c r="BN540" s="214"/>
      <c r="BO540" s="214"/>
      <c r="BP540" s="214"/>
      <c r="BQ540" s="214"/>
      <c r="BR540" s="214"/>
      <c r="BS540" s="214"/>
      <c r="BT540" s="214"/>
      <c r="BU540" s="214"/>
      <c r="BV540" s="214"/>
      <c r="BW540" s="214"/>
      <c r="BX540" s="214"/>
      <c r="BY540" s="214"/>
      <c r="BZ540" s="214"/>
      <c r="CA540" s="214"/>
      <c r="CB540" s="214"/>
      <c r="CC540" s="214"/>
      <c r="CD540" s="214"/>
      <c r="CE540" s="214"/>
      <c r="CF540" s="214"/>
      <c r="CG540" s="214"/>
      <c r="CH540" s="214"/>
      <c r="CI540" s="214"/>
      <c r="CJ540" s="214"/>
      <c r="CK540" s="214"/>
      <c r="CL540" s="214"/>
      <c r="CM540" s="214"/>
      <c r="CN540" s="214"/>
      <c r="CO540" s="214"/>
      <c r="CP540" s="214"/>
      <c r="CQ540" s="214"/>
      <c r="CR540" s="214"/>
      <c r="CS540" s="214"/>
      <c r="CT540" s="214"/>
      <c r="CU540" s="214"/>
      <c r="CV540" s="214"/>
      <c r="CW540" s="214"/>
      <c r="CX540" s="214"/>
      <c r="CY540" s="214"/>
      <c r="CZ540" s="214"/>
      <c r="DA540" s="214"/>
      <c r="DB540" s="214"/>
      <c r="DC540" s="214"/>
      <c r="DD540" s="214"/>
      <c r="DE540" s="214"/>
      <c r="DF540" s="214"/>
      <c r="DG540" s="214"/>
      <c r="DH540" s="214"/>
      <c r="DI540" s="214"/>
      <c r="DJ540" s="214"/>
      <c r="DK540" s="214"/>
      <c r="DL540" s="214"/>
      <c r="DM540" s="214"/>
      <c r="DN540" s="214"/>
      <c r="DO540" s="214"/>
      <c r="DP540" s="214"/>
      <c r="DQ540" s="214"/>
      <c r="DR540" s="214"/>
      <c r="DS540" s="214"/>
      <c r="DT540" s="214"/>
      <c r="DU540" s="214"/>
      <c r="DV540" s="214"/>
      <c r="DW540" s="214"/>
      <c r="DX540" s="214"/>
      <c r="DY540" s="214"/>
      <c r="DZ540" s="214"/>
      <c r="EA540" s="214"/>
      <c r="EB540" s="214"/>
      <c r="EC540" s="214"/>
      <c r="ED540" s="214"/>
      <c r="EE540" s="214"/>
      <c r="EF540" s="214"/>
      <c r="EG540" s="214"/>
      <c r="EH540" s="214"/>
      <c r="EI540" s="214"/>
      <c r="EJ540" s="214"/>
      <c r="EK540" s="214"/>
      <c r="EL540" s="214"/>
      <c r="EM540" s="214"/>
      <c r="EN540" s="214"/>
      <c r="EO540" s="214"/>
      <c r="EP540" s="214"/>
      <c r="EQ540" s="214"/>
      <c r="ER540" s="214"/>
      <c r="ES540" s="214"/>
      <c r="ET540" s="214"/>
      <c r="EU540" s="214"/>
      <c r="EV540" s="214"/>
      <c r="EW540" s="214"/>
      <c r="EX540" s="214"/>
      <c r="EY540" s="214"/>
      <c r="EZ540" s="214"/>
      <c r="FA540" s="214"/>
      <c r="FB540" s="214"/>
      <c r="FC540" s="214"/>
      <c r="FD540" s="214"/>
      <c r="FE540" s="214"/>
      <c r="FF540" s="214"/>
      <c r="FG540" s="214"/>
      <c r="FH540" s="214"/>
      <c r="FI540" s="214"/>
      <c r="FJ540" s="214"/>
      <c r="FK540" s="214"/>
      <c r="FL540" s="214"/>
      <c r="FM540" s="214"/>
      <c r="FN540" s="214"/>
      <c r="FO540" s="214"/>
      <c r="FP540" s="214"/>
      <c r="FQ540" s="214"/>
      <c r="FR540" s="214"/>
      <c r="FS540" s="214"/>
      <c r="FT540" s="214"/>
      <c r="FU540" s="214"/>
      <c r="FV540" s="214"/>
      <c r="FW540" s="214"/>
      <c r="FX540" s="214"/>
    </row>
    <row r="541" spans="1:180" s="268" customFormat="1">
      <c r="A541" s="276"/>
      <c r="B541" s="276"/>
      <c r="C541" s="276"/>
      <c r="D541" s="276"/>
      <c r="E541" s="276"/>
      <c r="F541" s="276"/>
      <c r="G541" s="289"/>
      <c r="H541" s="288"/>
      <c r="I541" s="288"/>
      <c r="J541" s="276"/>
      <c r="K541" s="214"/>
      <c r="L541" s="214"/>
      <c r="M541" s="214"/>
      <c r="N541" s="214"/>
      <c r="O541" s="214"/>
      <c r="P541" s="214"/>
      <c r="Q541" s="214"/>
      <c r="R541" s="214"/>
      <c r="S541" s="214"/>
      <c r="T541" s="214"/>
      <c r="U541" s="214"/>
      <c r="V541" s="214"/>
      <c r="W541" s="214"/>
      <c r="X541" s="214"/>
      <c r="Y541" s="214"/>
      <c r="Z541" s="214"/>
      <c r="AA541" s="214"/>
      <c r="AB541" s="214"/>
      <c r="AC541" s="214"/>
      <c r="AD541" s="214"/>
      <c r="AE541" s="214"/>
      <c r="AF541" s="214"/>
      <c r="AG541" s="214"/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14"/>
      <c r="BN541" s="214"/>
      <c r="BO541" s="214"/>
      <c r="BP541" s="214"/>
      <c r="BQ541" s="214"/>
      <c r="BR541" s="214"/>
      <c r="BS541" s="214"/>
      <c r="BT541" s="214"/>
      <c r="BU541" s="214"/>
      <c r="BV541" s="214"/>
      <c r="BW541" s="214"/>
      <c r="BX541" s="214"/>
      <c r="BY541" s="214"/>
      <c r="BZ541" s="214"/>
      <c r="CA541" s="214"/>
      <c r="CB541" s="214"/>
      <c r="CC541" s="214"/>
      <c r="CD541" s="214"/>
      <c r="CE541" s="214"/>
      <c r="CF541" s="214"/>
      <c r="CG541" s="214"/>
      <c r="CH541" s="214"/>
      <c r="CI541" s="214"/>
      <c r="CJ541" s="214"/>
      <c r="CK541" s="214"/>
      <c r="CL541" s="214"/>
      <c r="CM541" s="214"/>
      <c r="CN541" s="214"/>
      <c r="CO541" s="214"/>
      <c r="CP541" s="214"/>
      <c r="CQ541" s="214"/>
      <c r="CR541" s="214"/>
      <c r="CS541" s="214"/>
      <c r="CT541" s="214"/>
      <c r="CU541" s="214"/>
      <c r="CV541" s="214"/>
      <c r="CW541" s="214"/>
      <c r="CX541" s="214"/>
      <c r="CY541" s="214"/>
      <c r="CZ541" s="214"/>
      <c r="DA541" s="214"/>
      <c r="DB541" s="214"/>
      <c r="DC541" s="214"/>
      <c r="DD541" s="214"/>
      <c r="DE541" s="214"/>
      <c r="DF541" s="214"/>
      <c r="DG541" s="214"/>
      <c r="DH541" s="214"/>
      <c r="DI541" s="214"/>
      <c r="DJ541" s="214"/>
      <c r="DK541" s="214"/>
      <c r="DL541" s="214"/>
      <c r="DM541" s="214"/>
      <c r="DN541" s="214"/>
      <c r="DO541" s="214"/>
      <c r="DP541" s="214"/>
      <c r="DQ541" s="214"/>
      <c r="DR541" s="214"/>
      <c r="DS541" s="214"/>
      <c r="DT541" s="214"/>
      <c r="DU541" s="214"/>
      <c r="DV541" s="214"/>
      <c r="DW541" s="214"/>
      <c r="DX541" s="214"/>
      <c r="DY541" s="214"/>
      <c r="DZ541" s="214"/>
      <c r="EA541" s="214"/>
      <c r="EB541" s="214"/>
      <c r="EC541" s="214"/>
      <c r="ED541" s="214"/>
      <c r="EE541" s="214"/>
      <c r="EF541" s="214"/>
      <c r="EG541" s="214"/>
      <c r="EH541" s="214"/>
      <c r="EI541" s="214"/>
      <c r="EJ541" s="214"/>
      <c r="EK541" s="214"/>
      <c r="EL541" s="214"/>
      <c r="EM541" s="214"/>
      <c r="EN541" s="214"/>
      <c r="EO541" s="214"/>
      <c r="EP541" s="214"/>
      <c r="EQ541" s="214"/>
      <c r="ER541" s="214"/>
      <c r="ES541" s="214"/>
      <c r="ET541" s="214"/>
      <c r="EU541" s="214"/>
      <c r="EV541" s="214"/>
      <c r="EW541" s="214"/>
      <c r="EX541" s="214"/>
      <c r="EY541" s="214"/>
      <c r="EZ541" s="214"/>
      <c r="FA541" s="214"/>
      <c r="FB541" s="214"/>
      <c r="FC541" s="214"/>
      <c r="FD541" s="214"/>
      <c r="FE541" s="214"/>
      <c r="FF541" s="214"/>
      <c r="FG541" s="214"/>
      <c r="FH541" s="214"/>
      <c r="FI541" s="214"/>
      <c r="FJ541" s="214"/>
      <c r="FK541" s="214"/>
      <c r="FL541" s="214"/>
      <c r="FM541" s="214"/>
      <c r="FN541" s="214"/>
      <c r="FO541" s="214"/>
      <c r="FP541" s="214"/>
      <c r="FQ541" s="214"/>
      <c r="FR541" s="214"/>
      <c r="FS541" s="214"/>
      <c r="FT541" s="214"/>
      <c r="FU541" s="214"/>
      <c r="FV541" s="214"/>
      <c r="FW541" s="214"/>
      <c r="FX541" s="214"/>
    </row>
    <row r="542" spans="1:180" s="268" customFormat="1">
      <c r="A542" s="276"/>
      <c r="B542" s="276"/>
      <c r="C542" s="276"/>
      <c r="D542" s="276"/>
      <c r="E542" s="276"/>
      <c r="F542" s="276"/>
      <c r="G542" s="289"/>
      <c r="H542" s="288"/>
      <c r="I542" s="288"/>
      <c r="J542" s="276"/>
      <c r="K542" s="214"/>
      <c r="L542" s="214"/>
      <c r="M542" s="214"/>
      <c r="N542" s="214"/>
      <c r="O542" s="214"/>
      <c r="P542" s="214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  <c r="AA542" s="214"/>
      <c r="AB542" s="214"/>
      <c r="AC542" s="214"/>
      <c r="AD542" s="214"/>
      <c r="AE542" s="214"/>
      <c r="AF542" s="214"/>
      <c r="AG542" s="214"/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  <c r="BI542" s="214"/>
      <c r="BJ542" s="214"/>
      <c r="BK542" s="214"/>
      <c r="BL542" s="214"/>
      <c r="BM542" s="214"/>
      <c r="BN542" s="214"/>
      <c r="BO542" s="214"/>
      <c r="BP542" s="214"/>
      <c r="BQ542" s="214"/>
      <c r="BR542" s="214"/>
      <c r="BS542" s="214"/>
      <c r="BT542" s="214"/>
      <c r="BU542" s="214"/>
      <c r="BV542" s="214"/>
      <c r="BW542" s="214"/>
      <c r="BX542" s="214"/>
      <c r="BY542" s="214"/>
      <c r="BZ542" s="214"/>
      <c r="CA542" s="214"/>
      <c r="CB542" s="214"/>
      <c r="CC542" s="214"/>
      <c r="CD542" s="214"/>
      <c r="CE542" s="214"/>
      <c r="CF542" s="214"/>
      <c r="CG542" s="214"/>
      <c r="CH542" s="214"/>
      <c r="CI542" s="214"/>
      <c r="CJ542" s="214"/>
      <c r="CK542" s="214"/>
      <c r="CL542" s="214"/>
      <c r="CM542" s="214"/>
      <c r="CN542" s="214"/>
      <c r="CO542" s="214"/>
      <c r="CP542" s="214"/>
      <c r="CQ542" s="214"/>
      <c r="CR542" s="214"/>
      <c r="CS542" s="214"/>
      <c r="CT542" s="214"/>
      <c r="CU542" s="214"/>
      <c r="CV542" s="214"/>
      <c r="CW542" s="214"/>
      <c r="CX542" s="214"/>
      <c r="CY542" s="214"/>
      <c r="CZ542" s="214"/>
      <c r="DA542" s="214"/>
      <c r="DB542" s="214"/>
      <c r="DC542" s="214"/>
      <c r="DD542" s="214"/>
      <c r="DE542" s="214"/>
      <c r="DF542" s="214"/>
      <c r="DG542" s="214"/>
      <c r="DH542" s="214"/>
      <c r="DI542" s="214"/>
      <c r="DJ542" s="214"/>
      <c r="DK542" s="214"/>
      <c r="DL542" s="214"/>
      <c r="DM542" s="214"/>
      <c r="DN542" s="214"/>
      <c r="DO542" s="214"/>
      <c r="DP542" s="214"/>
      <c r="DQ542" s="214"/>
      <c r="DR542" s="214"/>
      <c r="DS542" s="214"/>
      <c r="DT542" s="214"/>
      <c r="DU542" s="214"/>
      <c r="DV542" s="214"/>
      <c r="DW542" s="214"/>
      <c r="DX542" s="214"/>
      <c r="DY542" s="214"/>
      <c r="DZ542" s="214"/>
      <c r="EA542" s="214"/>
      <c r="EB542" s="214"/>
      <c r="EC542" s="214"/>
      <c r="ED542" s="214"/>
      <c r="EE542" s="214"/>
      <c r="EF542" s="214"/>
      <c r="EG542" s="214"/>
      <c r="EH542" s="214"/>
      <c r="EI542" s="214"/>
      <c r="EJ542" s="214"/>
      <c r="EK542" s="214"/>
      <c r="EL542" s="214"/>
      <c r="EM542" s="214"/>
      <c r="EN542" s="214"/>
      <c r="EO542" s="214"/>
      <c r="EP542" s="214"/>
      <c r="EQ542" s="214"/>
      <c r="ER542" s="214"/>
      <c r="ES542" s="214"/>
      <c r="ET542" s="214"/>
      <c r="EU542" s="214"/>
      <c r="EV542" s="214"/>
      <c r="EW542" s="214"/>
      <c r="EX542" s="214"/>
      <c r="EY542" s="214"/>
      <c r="EZ542" s="214"/>
      <c r="FA542" s="214"/>
      <c r="FB542" s="214"/>
      <c r="FC542" s="214"/>
      <c r="FD542" s="214"/>
      <c r="FE542" s="214"/>
      <c r="FF542" s="214"/>
      <c r="FG542" s="214"/>
      <c r="FH542" s="214"/>
      <c r="FI542" s="214"/>
      <c r="FJ542" s="214"/>
      <c r="FK542" s="214"/>
      <c r="FL542" s="214"/>
      <c r="FM542" s="214"/>
      <c r="FN542" s="214"/>
      <c r="FO542" s="214"/>
      <c r="FP542" s="214"/>
      <c r="FQ542" s="214"/>
      <c r="FR542" s="214"/>
      <c r="FS542" s="214"/>
      <c r="FT542" s="214"/>
      <c r="FU542" s="214"/>
      <c r="FV542" s="214"/>
      <c r="FW542" s="214"/>
      <c r="FX542" s="214"/>
    </row>
    <row r="543" spans="1:180" s="268" customFormat="1">
      <c r="A543" s="276"/>
      <c r="B543" s="276"/>
      <c r="C543" s="276"/>
      <c r="D543" s="276"/>
      <c r="E543" s="276"/>
      <c r="F543" s="276"/>
      <c r="G543" s="289"/>
      <c r="H543" s="288"/>
      <c r="I543" s="288"/>
      <c r="J543" s="276"/>
      <c r="K543" s="214"/>
      <c r="L543" s="214"/>
      <c r="M543" s="214"/>
      <c r="N543" s="214"/>
      <c r="O543" s="214"/>
      <c r="P543" s="214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  <c r="AA543" s="214"/>
      <c r="AB543" s="214"/>
      <c r="AC543" s="214"/>
      <c r="AD543" s="214"/>
      <c r="AE543" s="214"/>
      <c r="AF543" s="214"/>
      <c r="AG543" s="214"/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214"/>
      <c r="BN543" s="214"/>
      <c r="BO543" s="214"/>
      <c r="BP543" s="214"/>
      <c r="BQ543" s="214"/>
      <c r="BR543" s="214"/>
      <c r="BS543" s="214"/>
      <c r="BT543" s="214"/>
      <c r="BU543" s="214"/>
      <c r="BV543" s="214"/>
      <c r="BW543" s="214"/>
      <c r="BX543" s="214"/>
      <c r="BY543" s="214"/>
      <c r="BZ543" s="214"/>
      <c r="CA543" s="214"/>
      <c r="CB543" s="214"/>
      <c r="CC543" s="214"/>
      <c r="CD543" s="214"/>
      <c r="CE543" s="214"/>
      <c r="CF543" s="214"/>
      <c r="CG543" s="214"/>
      <c r="CH543" s="214"/>
      <c r="CI543" s="214"/>
      <c r="CJ543" s="214"/>
      <c r="CK543" s="214"/>
      <c r="CL543" s="214"/>
      <c r="CM543" s="214"/>
      <c r="CN543" s="214"/>
      <c r="CO543" s="214"/>
      <c r="CP543" s="214"/>
      <c r="CQ543" s="214"/>
      <c r="CR543" s="214"/>
      <c r="CS543" s="214"/>
      <c r="CT543" s="214"/>
      <c r="CU543" s="214"/>
      <c r="CV543" s="214"/>
      <c r="CW543" s="214"/>
      <c r="CX543" s="214"/>
      <c r="CY543" s="214"/>
      <c r="CZ543" s="214"/>
      <c r="DA543" s="214"/>
      <c r="DB543" s="214"/>
      <c r="DC543" s="214"/>
      <c r="DD543" s="214"/>
      <c r="DE543" s="214"/>
      <c r="DF543" s="214"/>
      <c r="DG543" s="214"/>
      <c r="DH543" s="214"/>
      <c r="DI543" s="214"/>
      <c r="DJ543" s="214"/>
      <c r="DK543" s="214"/>
      <c r="DL543" s="214"/>
      <c r="DM543" s="214"/>
      <c r="DN543" s="214"/>
      <c r="DO543" s="214"/>
      <c r="DP543" s="214"/>
      <c r="DQ543" s="214"/>
      <c r="DR543" s="214"/>
      <c r="DS543" s="214"/>
      <c r="DT543" s="214"/>
      <c r="DU543" s="214"/>
      <c r="DV543" s="214"/>
      <c r="DW543" s="214"/>
      <c r="DX543" s="214"/>
      <c r="DY543" s="214"/>
      <c r="DZ543" s="214"/>
      <c r="EA543" s="214"/>
      <c r="EB543" s="214"/>
      <c r="EC543" s="214"/>
      <c r="ED543" s="214"/>
      <c r="EE543" s="214"/>
      <c r="EF543" s="214"/>
      <c r="EG543" s="214"/>
      <c r="EH543" s="214"/>
      <c r="EI543" s="214"/>
      <c r="EJ543" s="214"/>
      <c r="EK543" s="214"/>
      <c r="EL543" s="214"/>
      <c r="EM543" s="214"/>
      <c r="EN543" s="214"/>
      <c r="EO543" s="214"/>
      <c r="EP543" s="214"/>
      <c r="EQ543" s="214"/>
      <c r="ER543" s="214"/>
      <c r="ES543" s="214"/>
      <c r="ET543" s="214"/>
      <c r="EU543" s="214"/>
      <c r="EV543" s="214"/>
      <c r="EW543" s="214"/>
      <c r="EX543" s="214"/>
      <c r="EY543" s="214"/>
      <c r="EZ543" s="214"/>
      <c r="FA543" s="214"/>
      <c r="FB543" s="214"/>
      <c r="FC543" s="214"/>
      <c r="FD543" s="214"/>
      <c r="FE543" s="214"/>
      <c r="FF543" s="214"/>
      <c r="FG543" s="214"/>
      <c r="FH543" s="214"/>
      <c r="FI543" s="214"/>
      <c r="FJ543" s="214"/>
      <c r="FK543" s="214"/>
      <c r="FL543" s="214"/>
      <c r="FM543" s="214"/>
      <c r="FN543" s="214"/>
      <c r="FO543" s="214"/>
      <c r="FP543" s="214"/>
      <c r="FQ543" s="214"/>
      <c r="FR543" s="214"/>
      <c r="FS543" s="214"/>
      <c r="FT543" s="214"/>
      <c r="FU543" s="214"/>
      <c r="FV543" s="214"/>
      <c r="FW543" s="214"/>
      <c r="FX543" s="214"/>
    </row>
    <row r="544" spans="1:180" s="268" customFormat="1">
      <c r="A544" s="276"/>
      <c r="B544" s="276"/>
      <c r="C544" s="276"/>
      <c r="D544" s="276"/>
      <c r="E544" s="276"/>
      <c r="F544" s="276"/>
      <c r="G544" s="289"/>
      <c r="H544" s="288"/>
      <c r="I544" s="288"/>
      <c r="J544" s="276"/>
      <c r="K544" s="214"/>
      <c r="L544" s="214"/>
      <c r="M544" s="214"/>
      <c r="N544" s="214"/>
      <c r="O544" s="214"/>
      <c r="P544" s="214"/>
      <c r="Q544" s="214"/>
      <c r="R544" s="214"/>
      <c r="S544" s="214"/>
      <c r="T544" s="214"/>
      <c r="U544" s="214"/>
      <c r="V544" s="214"/>
      <c r="W544" s="214"/>
      <c r="X544" s="214"/>
      <c r="Y544" s="214"/>
      <c r="Z544" s="214"/>
      <c r="AA544" s="214"/>
      <c r="AB544" s="214"/>
      <c r="AC544" s="214"/>
      <c r="AD544" s="214"/>
      <c r="AE544" s="214"/>
      <c r="AF544" s="214"/>
      <c r="AG544" s="214"/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  <c r="BI544" s="214"/>
      <c r="BJ544" s="214"/>
      <c r="BK544" s="214"/>
      <c r="BL544" s="214"/>
      <c r="BM544" s="214"/>
      <c r="BN544" s="214"/>
      <c r="BO544" s="214"/>
      <c r="BP544" s="214"/>
      <c r="BQ544" s="214"/>
      <c r="BR544" s="214"/>
      <c r="BS544" s="214"/>
      <c r="BT544" s="214"/>
      <c r="BU544" s="214"/>
      <c r="BV544" s="214"/>
      <c r="BW544" s="214"/>
      <c r="BX544" s="214"/>
      <c r="BY544" s="214"/>
      <c r="BZ544" s="214"/>
      <c r="CA544" s="214"/>
      <c r="CB544" s="214"/>
      <c r="CC544" s="214"/>
      <c r="CD544" s="214"/>
      <c r="CE544" s="214"/>
      <c r="CF544" s="214"/>
      <c r="CG544" s="214"/>
      <c r="CH544" s="214"/>
      <c r="CI544" s="214"/>
      <c r="CJ544" s="214"/>
      <c r="CK544" s="214"/>
      <c r="CL544" s="214"/>
      <c r="CM544" s="214"/>
      <c r="CN544" s="214"/>
      <c r="CO544" s="214"/>
      <c r="CP544" s="214"/>
      <c r="CQ544" s="214"/>
      <c r="CR544" s="214"/>
      <c r="CS544" s="214"/>
      <c r="CT544" s="214"/>
      <c r="CU544" s="214"/>
      <c r="CV544" s="214"/>
      <c r="CW544" s="214"/>
      <c r="CX544" s="214"/>
      <c r="CY544" s="214"/>
      <c r="CZ544" s="214"/>
      <c r="DA544" s="214"/>
      <c r="DB544" s="214"/>
      <c r="DC544" s="214"/>
      <c r="DD544" s="214"/>
      <c r="DE544" s="214"/>
      <c r="DF544" s="214"/>
      <c r="DG544" s="214"/>
      <c r="DH544" s="214"/>
      <c r="DI544" s="214"/>
      <c r="DJ544" s="214"/>
      <c r="DK544" s="214"/>
      <c r="DL544" s="214"/>
      <c r="DM544" s="214"/>
      <c r="DN544" s="214"/>
      <c r="DO544" s="214"/>
      <c r="DP544" s="214"/>
      <c r="DQ544" s="214"/>
      <c r="DR544" s="214"/>
      <c r="DS544" s="214"/>
      <c r="DT544" s="214"/>
      <c r="DU544" s="214"/>
      <c r="DV544" s="214"/>
      <c r="DW544" s="214"/>
      <c r="DX544" s="214"/>
      <c r="DY544" s="214"/>
      <c r="DZ544" s="214"/>
      <c r="EA544" s="214"/>
      <c r="EB544" s="214"/>
      <c r="EC544" s="214"/>
      <c r="ED544" s="214"/>
      <c r="EE544" s="214"/>
      <c r="EF544" s="214"/>
      <c r="EG544" s="214"/>
      <c r="EH544" s="214"/>
      <c r="EI544" s="214"/>
      <c r="EJ544" s="214"/>
      <c r="EK544" s="214"/>
      <c r="EL544" s="214"/>
      <c r="EM544" s="214"/>
      <c r="EN544" s="214"/>
      <c r="EO544" s="214"/>
      <c r="EP544" s="214"/>
      <c r="EQ544" s="214"/>
      <c r="ER544" s="214"/>
      <c r="ES544" s="214"/>
      <c r="ET544" s="214"/>
      <c r="EU544" s="214"/>
      <c r="EV544" s="214"/>
      <c r="EW544" s="214"/>
      <c r="EX544" s="214"/>
      <c r="EY544" s="214"/>
      <c r="EZ544" s="214"/>
      <c r="FA544" s="214"/>
      <c r="FB544" s="214"/>
      <c r="FC544" s="214"/>
      <c r="FD544" s="214"/>
      <c r="FE544" s="214"/>
      <c r="FF544" s="214"/>
      <c r="FG544" s="214"/>
      <c r="FH544" s="214"/>
      <c r="FI544" s="214"/>
      <c r="FJ544" s="214"/>
      <c r="FK544" s="214"/>
      <c r="FL544" s="214"/>
      <c r="FM544" s="214"/>
      <c r="FN544" s="214"/>
      <c r="FO544" s="214"/>
      <c r="FP544" s="214"/>
      <c r="FQ544" s="214"/>
      <c r="FR544" s="214"/>
      <c r="FS544" s="214"/>
      <c r="FT544" s="214"/>
      <c r="FU544" s="214"/>
      <c r="FV544" s="214"/>
      <c r="FW544" s="214"/>
      <c r="FX544" s="214"/>
    </row>
    <row r="545" spans="1:180" s="268" customFormat="1">
      <c r="A545" s="276"/>
      <c r="B545" s="276"/>
      <c r="C545" s="276"/>
      <c r="D545" s="276"/>
      <c r="E545" s="276"/>
      <c r="F545" s="276"/>
      <c r="G545" s="289"/>
      <c r="H545" s="288"/>
      <c r="I545" s="288"/>
      <c r="J545" s="276"/>
      <c r="K545" s="214"/>
      <c r="L545" s="214"/>
      <c r="M545" s="214"/>
      <c r="N545" s="214"/>
      <c r="O545" s="214"/>
      <c r="P545" s="214"/>
      <c r="Q545" s="214"/>
      <c r="R545" s="214"/>
      <c r="S545" s="214"/>
      <c r="T545" s="214"/>
      <c r="U545" s="214"/>
      <c r="V545" s="214"/>
      <c r="W545" s="214"/>
      <c r="X545" s="214"/>
      <c r="Y545" s="214"/>
      <c r="Z545" s="214"/>
      <c r="AA545" s="214"/>
      <c r="AB545" s="214"/>
      <c r="AC545" s="214"/>
      <c r="AD545" s="214"/>
      <c r="AE545" s="214"/>
      <c r="AF545" s="214"/>
      <c r="AG545" s="214"/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214"/>
      <c r="BN545" s="214"/>
      <c r="BO545" s="214"/>
      <c r="BP545" s="214"/>
      <c r="BQ545" s="214"/>
      <c r="BR545" s="214"/>
      <c r="BS545" s="214"/>
      <c r="BT545" s="214"/>
      <c r="BU545" s="214"/>
      <c r="BV545" s="214"/>
      <c r="BW545" s="214"/>
      <c r="BX545" s="214"/>
      <c r="BY545" s="214"/>
      <c r="BZ545" s="214"/>
      <c r="CA545" s="214"/>
      <c r="CB545" s="214"/>
      <c r="CC545" s="214"/>
      <c r="CD545" s="214"/>
      <c r="CE545" s="214"/>
      <c r="CF545" s="214"/>
      <c r="CG545" s="214"/>
      <c r="CH545" s="214"/>
      <c r="CI545" s="214"/>
      <c r="CJ545" s="214"/>
      <c r="CK545" s="214"/>
      <c r="CL545" s="214"/>
      <c r="CM545" s="214"/>
      <c r="CN545" s="214"/>
      <c r="CO545" s="214"/>
      <c r="CP545" s="214"/>
      <c r="CQ545" s="214"/>
      <c r="CR545" s="214"/>
      <c r="CS545" s="214"/>
      <c r="CT545" s="214"/>
      <c r="CU545" s="214"/>
      <c r="CV545" s="214"/>
      <c r="CW545" s="214"/>
      <c r="CX545" s="214"/>
      <c r="CY545" s="214"/>
      <c r="CZ545" s="214"/>
      <c r="DA545" s="214"/>
      <c r="DB545" s="214"/>
      <c r="DC545" s="214"/>
      <c r="DD545" s="214"/>
      <c r="DE545" s="214"/>
      <c r="DF545" s="214"/>
      <c r="DG545" s="214"/>
      <c r="DH545" s="214"/>
      <c r="DI545" s="214"/>
      <c r="DJ545" s="214"/>
      <c r="DK545" s="214"/>
      <c r="DL545" s="214"/>
      <c r="DM545" s="214"/>
      <c r="DN545" s="214"/>
      <c r="DO545" s="214"/>
      <c r="DP545" s="214"/>
      <c r="DQ545" s="214"/>
      <c r="DR545" s="214"/>
      <c r="DS545" s="214"/>
      <c r="DT545" s="214"/>
      <c r="DU545" s="214"/>
      <c r="DV545" s="214"/>
      <c r="DW545" s="214"/>
      <c r="DX545" s="214"/>
      <c r="DY545" s="214"/>
      <c r="DZ545" s="214"/>
      <c r="EA545" s="214"/>
      <c r="EB545" s="214"/>
      <c r="EC545" s="214"/>
      <c r="ED545" s="214"/>
      <c r="EE545" s="214"/>
      <c r="EF545" s="214"/>
      <c r="EG545" s="214"/>
      <c r="EH545" s="214"/>
      <c r="EI545" s="214"/>
      <c r="EJ545" s="214"/>
      <c r="EK545" s="214"/>
      <c r="EL545" s="214"/>
      <c r="EM545" s="214"/>
      <c r="EN545" s="214"/>
      <c r="EO545" s="214"/>
      <c r="EP545" s="214"/>
      <c r="EQ545" s="214"/>
      <c r="ER545" s="214"/>
      <c r="ES545" s="214"/>
      <c r="ET545" s="214"/>
      <c r="EU545" s="214"/>
      <c r="EV545" s="214"/>
      <c r="EW545" s="214"/>
      <c r="EX545" s="214"/>
      <c r="EY545" s="214"/>
      <c r="EZ545" s="214"/>
      <c r="FA545" s="214"/>
      <c r="FB545" s="214"/>
      <c r="FC545" s="214"/>
      <c r="FD545" s="214"/>
      <c r="FE545" s="214"/>
      <c r="FF545" s="214"/>
      <c r="FG545" s="214"/>
      <c r="FH545" s="214"/>
      <c r="FI545" s="214"/>
      <c r="FJ545" s="214"/>
      <c r="FK545" s="214"/>
      <c r="FL545" s="214"/>
      <c r="FM545" s="214"/>
      <c r="FN545" s="214"/>
      <c r="FO545" s="214"/>
      <c r="FP545" s="214"/>
      <c r="FQ545" s="214"/>
      <c r="FR545" s="214"/>
      <c r="FS545" s="214"/>
      <c r="FT545" s="214"/>
      <c r="FU545" s="214"/>
      <c r="FV545" s="214"/>
      <c r="FW545" s="214"/>
      <c r="FX545" s="214"/>
    </row>
    <row r="546" spans="1:180" s="268" customFormat="1">
      <c r="A546" s="276"/>
      <c r="B546" s="276"/>
      <c r="C546" s="276"/>
      <c r="D546" s="276"/>
      <c r="E546" s="276"/>
      <c r="F546" s="276"/>
      <c r="G546" s="289"/>
      <c r="H546" s="288"/>
      <c r="I546" s="288"/>
      <c r="J546" s="276"/>
      <c r="K546" s="214"/>
      <c r="L546" s="214"/>
      <c r="M546" s="214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14"/>
      <c r="Y546" s="214"/>
      <c r="Z546" s="214"/>
      <c r="AA546" s="214"/>
      <c r="AB546" s="214"/>
      <c r="AC546" s="214"/>
      <c r="AD546" s="214"/>
      <c r="AE546" s="214"/>
      <c r="AF546" s="214"/>
      <c r="AG546" s="214"/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  <c r="BI546" s="214"/>
      <c r="BJ546" s="214"/>
      <c r="BK546" s="214"/>
      <c r="BL546" s="214"/>
      <c r="BM546" s="214"/>
      <c r="BN546" s="214"/>
      <c r="BO546" s="214"/>
      <c r="BP546" s="214"/>
      <c r="BQ546" s="214"/>
      <c r="BR546" s="214"/>
      <c r="BS546" s="214"/>
      <c r="BT546" s="214"/>
      <c r="BU546" s="214"/>
      <c r="BV546" s="214"/>
      <c r="BW546" s="214"/>
      <c r="BX546" s="214"/>
      <c r="BY546" s="214"/>
      <c r="BZ546" s="214"/>
      <c r="CA546" s="214"/>
      <c r="CB546" s="214"/>
      <c r="CC546" s="214"/>
      <c r="CD546" s="214"/>
      <c r="CE546" s="214"/>
      <c r="CF546" s="214"/>
      <c r="CG546" s="214"/>
      <c r="CH546" s="214"/>
      <c r="CI546" s="214"/>
      <c r="CJ546" s="214"/>
      <c r="CK546" s="214"/>
      <c r="CL546" s="214"/>
      <c r="CM546" s="214"/>
      <c r="CN546" s="214"/>
      <c r="CO546" s="214"/>
      <c r="CP546" s="214"/>
      <c r="CQ546" s="214"/>
      <c r="CR546" s="214"/>
      <c r="CS546" s="214"/>
      <c r="CT546" s="214"/>
      <c r="CU546" s="214"/>
      <c r="CV546" s="214"/>
      <c r="CW546" s="214"/>
      <c r="CX546" s="214"/>
      <c r="CY546" s="214"/>
      <c r="CZ546" s="214"/>
      <c r="DA546" s="214"/>
      <c r="DB546" s="214"/>
      <c r="DC546" s="214"/>
      <c r="DD546" s="214"/>
      <c r="DE546" s="214"/>
      <c r="DF546" s="214"/>
      <c r="DG546" s="214"/>
      <c r="DH546" s="214"/>
      <c r="DI546" s="214"/>
      <c r="DJ546" s="214"/>
      <c r="DK546" s="214"/>
      <c r="DL546" s="214"/>
      <c r="DM546" s="214"/>
      <c r="DN546" s="214"/>
      <c r="DO546" s="214"/>
      <c r="DP546" s="214"/>
      <c r="DQ546" s="214"/>
      <c r="DR546" s="214"/>
      <c r="DS546" s="214"/>
      <c r="DT546" s="214"/>
      <c r="DU546" s="214"/>
      <c r="DV546" s="214"/>
      <c r="DW546" s="214"/>
      <c r="DX546" s="214"/>
      <c r="DY546" s="214"/>
      <c r="DZ546" s="214"/>
      <c r="EA546" s="214"/>
      <c r="EB546" s="214"/>
      <c r="EC546" s="214"/>
      <c r="ED546" s="214"/>
      <c r="EE546" s="214"/>
      <c r="EF546" s="214"/>
      <c r="EG546" s="214"/>
      <c r="EH546" s="214"/>
      <c r="EI546" s="214"/>
      <c r="EJ546" s="214"/>
      <c r="EK546" s="214"/>
      <c r="EL546" s="214"/>
      <c r="EM546" s="214"/>
      <c r="EN546" s="214"/>
      <c r="EO546" s="214"/>
      <c r="EP546" s="214"/>
      <c r="EQ546" s="214"/>
      <c r="ER546" s="214"/>
      <c r="ES546" s="214"/>
      <c r="ET546" s="214"/>
      <c r="EU546" s="214"/>
      <c r="EV546" s="214"/>
      <c r="EW546" s="214"/>
      <c r="EX546" s="214"/>
      <c r="EY546" s="214"/>
      <c r="EZ546" s="214"/>
      <c r="FA546" s="214"/>
      <c r="FB546" s="214"/>
      <c r="FC546" s="214"/>
      <c r="FD546" s="214"/>
      <c r="FE546" s="214"/>
      <c r="FF546" s="214"/>
      <c r="FG546" s="214"/>
      <c r="FH546" s="214"/>
      <c r="FI546" s="214"/>
      <c r="FJ546" s="214"/>
      <c r="FK546" s="214"/>
      <c r="FL546" s="214"/>
      <c r="FM546" s="214"/>
      <c r="FN546" s="214"/>
      <c r="FO546" s="214"/>
      <c r="FP546" s="214"/>
      <c r="FQ546" s="214"/>
      <c r="FR546" s="214"/>
      <c r="FS546" s="214"/>
      <c r="FT546" s="214"/>
      <c r="FU546" s="214"/>
      <c r="FV546" s="214"/>
      <c r="FW546" s="214"/>
      <c r="FX546" s="214"/>
    </row>
    <row r="547" spans="1:180" s="268" customFormat="1">
      <c r="A547" s="276"/>
      <c r="B547" s="276"/>
      <c r="C547" s="276"/>
      <c r="D547" s="276"/>
      <c r="E547" s="276"/>
      <c r="F547" s="276"/>
      <c r="G547" s="289"/>
      <c r="H547" s="288"/>
      <c r="I547" s="288"/>
      <c r="J547" s="276"/>
      <c r="K547" s="214"/>
      <c r="L547" s="214"/>
      <c r="M547" s="214"/>
      <c r="N547" s="214"/>
      <c r="O547" s="214"/>
      <c r="P547" s="214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  <c r="AA547" s="214"/>
      <c r="AB547" s="214"/>
      <c r="AC547" s="214"/>
      <c r="AD547" s="214"/>
      <c r="AE547" s="214"/>
      <c r="AF547" s="214"/>
      <c r="AG547" s="214"/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  <c r="BI547" s="214"/>
      <c r="BJ547" s="214"/>
      <c r="BK547" s="214"/>
      <c r="BL547" s="214"/>
      <c r="BM547" s="214"/>
      <c r="BN547" s="214"/>
      <c r="BO547" s="214"/>
      <c r="BP547" s="214"/>
      <c r="BQ547" s="214"/>
      <c r="BR547" s="214"/>
      <c r="BS547" s="214"/>
      <c r="BT547" s="214"/>
      <c r="BU547" s="214"/>
      <c r="BV547" s="214"/>
      <c r="BW547" s="214"/>
      <c r="BX547" s="214"/>
      <c r="BY547" s="214"/>
      <c r="BZ547" s="214"/>
      <c r="CA547" s="214"/>
      <c r="CB547" s="214"/>
      <c r="CC547" s="214"/>
      <c r="CD547" s="214"/>
      <c r="CE547" s="214"/>
      <c r="CF547" s="214"/>
      <c r="CG547" s="214"/>
      <c r="CH547" s="214"/>
      <c r="CI547" s="214"/>
      <c r="CJ547" s="214"/>
      <c r="CK547" s="214"/>
      <c r="CL547" s="214"/>
      <c r="CM547" s="214"/>
      <c r="CN547" s="214"/>
      <c r="CO547" s="214"/>
      <c r="CP547" s="214"/>
      <c r="CQ547" s="214"/>
      <c r="CR547" s="214"/>
      <c r="CS547" s="214"/>
      <c r="CT547" s="214"/>
      <c r="CU547" s="214"/>
      <c r="CV547" s="214"/>
      <c r="CW547" s="214"/>
      <c r="CX547" s="214"/>
      <c r="CY547" s="214"/>
      <c r="CZ547" s="214"/>
      <c r="DA547" s="214"/>
      <c r="DB547" s="214"/>
      <c r="DC547" s="214"/>
      <c r="DD547" s="214"/>
      <c r="DE547" s="214"/>
      <c r="DF547" s="214"/>
      <c r="DG547" s="214"/>
      <c r="DH547" s="214"/>
      <c r="DI547" s="214"/>
      <c r="DJ547" s="214"/>
      <c r="DK547" s="214"/>
      <c r="DL547" s="214"/>
      <c r="DM547" s="214"/>
      <c r="DN547" s="214"/>
      <c r="DO547" s="214"/>
      <c r="DP547" s="214"/>
      <c r="DQ547" s="214"/>
      <c r="DR547" s="214"/>
      <c r="DS547" s="214"/>
      <c r="DT547" s="214"/>
      <c r="DU547" s="214"/>
      <c r="DV547" s="214"/>
      <c r="DW547" s="214"/>
      <c r="DX547" s="214"/>
      <c r="DY547" s="214"/>
      <c r="DZ547" s="214"/>
      <c r="EA547" s="214"/>
      <c r="EB547" s="214"/>
      <c r="EC547" s="214"/>
      <c r="ED547" s="214"/>
      <c r="EE547" s="214"/>
      <c r="EF547" s="214"/>
      <c r="EG547" s="214"/>
      <c r="EH547" s="214"/>
      <c r="EI547" s="214"/>
      <c r="EJ547" s="214"/>
      <c r="EK547" s="214"/>
      <c r="EL547" s="214"/>
      <c r="EM547" s="214"/>
      <c r="EN547" s="214"/>
      <c r="EO547" s="214"/>
      <c r="EP547" s="214"/>
      <c r="EQ547" s="214"/>
      <c r="ER547" s="214"/>
      <c r="ES547" s="214"/>
      <c r="ET547" s="214"/>
      <c r="EU547" s="214"/>
      <c r="EV547" s="214"/>
      <c r="EW547" s="214"/>
      <c r="EX547" s="214"/>
      <c r="EY547" s="214"/>
      <c r="EZ547" s="214"/>
      <c r="FA547" s="214"/>
      <c r="FB547" s="214"/>
      <c r="FC547" s="214"/>
      <c r="FD547" s="214"/>
      <c r="FE547" s="214"/>
      <c r="FF547" s="214"/>
      <c r="FG547" s="214"/>
      <c r="FH547" s="214"/>
      <c r="FI547" s="214"/>
      <c r="FJ547" s="214"/>
      <c r="FK547" s="214"/>
      <c r="FL547" s="214"/>
      <c r="FM547" s="214"/>
      <c r="FN547" s="214"/>
      <c r="FO547" s="214"/>
      <c r="FP547" s="214"/>
      <c r="FQ547" s="214"/>
      <c r="FR547" s="214"/>
      <c r="FS547" s="214"/>
      <c r="FT547" s="214"/>
      <c r="FU547" s="214"/>
      <c r="FV547" s="214"/>
      <c r="FW547" s="214"/>
      <c r="FX547" s="214"/>
    </row>
    <row r="548" spans="1:180" s="268" customFormat="1">
      <c r="A548" s="276"/>
      <c r="B548" s="276"/>
      <c r="C548" s="276"/>
      <c r="D548" s="276"/>
      <c r="E548" s="276"/>
      <c r="F548" s="276"/>
      <c r="G548" s="289"/>
      <c r="H548" s="288"/>
      <c r="I548" s="288"/>
      <c r="J548" s="276"/>
      <c r="K548" s="214"/>
      <c r="L548" s="214"/>
      <c r="M548" s="214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14"/>
      <c r="Y548" s="214"/>
      <c r="Z548" s="214"/>
      <c r="AA548" s="214"/>
      <c r="AB548" s="214"/>
      <c r="AC548" s="214"/>
      <c r="AD548" s="214"/>
      <c r="AE548" s="214"/>
      <c r="AF548" s="214"/>
      <c r="AG548" s="214"/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  <c r="BI548" s="214"/>
      <c r="BJ548" s="214"/>
      <c r="BK548" s="214"/>
      <c r="BL548" s="214"/>
      <c r="BM548" s="214"/>
      <c r="BN548" s="214"/>
      <c r="BO548" s="214"/>
      <c r="BP548" s="214"/>
      <c r="BQ548" s="214"/>
      <c r="BR548" s="214"/>
      <c r="BS548" s="214"/>
      <c r="BT548" s="214"/>
      <c r="BU548" s="214"/>
      <c r="BV548" s="214"/>
      <c r="BW548" s="214"/>
      <c r="BX548" s="214"/>
      <c r="BY548" s="214"/>
      <c r="BZ548" s="214"/>
      <c r="CA548" s="214"/>
      <c r="CB548" s="214"/>
      <c r="CC548" s="214"/>
      <c r="CD548" s="214"/>
      <c r="CE548" s="214"/>
      <c r="CF548" s="214"/>
      <c r="CG548" s="214"/>
      <c r="CH548" s="214"/>
      <c r="CI548" s="214"/>
      <c r="CJ548" s="214"/>
      <c r="CK548" s="214"/>
      <c r="CL548" s="214"/>
      <c r="CM548" s="214"/>
      <c r="CN548" s="214"/>
      <c r="CO548" s="214"/>
      <c r="CP548" s="214"/>
      <c r="CQ548" s="214"/>
      <c r="CR548" s="214"/>
      <c r="CS548" s="214"/>
      <c r="CT548" s="214"/>
      <c r="CU548" s="214"/>
      <c r="CV548" s="214"/>
      <c r="CW548" s="214"/>
      <c r="CX548" s="214"/>
      <c r="CY548" s="214"/>
      <c r="CZ548" s="214"/>
      <c r="DA548" s="214"/>
      <c r="DB548" s="214"/>
      <c r="DC548" s="214"/>
      <c r="DD548" s="214"/>
      <c r="DE548" s="214"/>
      <c r="DF548" s="214"/>
      <c r="DG548" s="214"/>
      <c r="DH548" s="214"/>
      <c r="DI548" s="214"/>
      <c r="DJ548" s="214"/>
      <c r="DK548" s="214"/>
      <c r="DL548" s="214"/>
      <c r="DM548" s="214"/>
      <c r="DN548" s="214"/>
      <c r="DO548" s="214"/>
      <c r="DP548" s="214"/>
      <c r="DQ548" s="214"/>
      <c r="DR548" s="214"/>
      <c r="DS548" s="214"/>
      <c r="DT548" s="214"/>
      <c r="DU548" s="214"/>
      <c r="DV548" s="214"/>
      <c r="DW548" s="214"/>
      <c r="DX548" s="214"/>
      <c r="DY548" s="214"/>
      <c r="DZ548" s="214"/>
      <c r="EA548" s="214"/>
      <c r="EB548" s="214"/>
      <c r="EC548" s="214"/>
      <c r="ED548" s="214"/>
      <c r="EE548" s="214"/>
      <c r="EF548" s="214"/>
      <c r="EG548" s="214"/>
      <c r="EH548" s="214"/>
      <c r="EI548" s="214"/>
      <c r="EJ548" s="214"/>
      <c r="EK548" s="214"/>
      <c r="EL548" s="214"/>
      <c r="EM548" s="214"/>
      <c r="EN548" s="214"/>
      <c r="EO548" s="214"/>
      <c r="EP548" s="214"/>
      <c r="EQ548" s="214"/>
      <c r="ER548" s="214"/>
      <c r="ES548" s="214"/>
      <c r="ET548" s="214"/>
      <c r="EU548" s="214"/>
      <c r="EV548" s="214"/>
      <c r="EW548" s="214"/>
      <c r="EX548" s="214"/>
      <c r="EY548" s="214"/>
      <c r="EZ548" s="214"/>
      <c r="FA548" s="214"/>
      <c r="FB548" s="214"/>
      <c r="FC548" s="214"/>
      <c r="FD548" s="214"/>
      <c r="FE548" s="214"/>
      <c r="FF548" s="214"/>
      <c r="FG548" s="214"/>
      <c r="FH548" s="214"/>
      <c r="FI548" s="214"/>
      <c r="FJ548" s="214"/>
      <c r="FK548" s="214"/>
      <c r="FL548" s="214"/>
      <c r="FM548" s="214"/>
      <c r="FN548" s="214"/>
      <c r="FO548" s="214"/>
      <c r="FP548" s="214"/>
      <c r="FQ548" s="214"/>
      <c r="FR548" s="214"/>
      <c r="FS548" s="214"/>
      <c r="FT548" s="214"/>
      <c r="FU548" s="214"/>
      <c r="FV548" s="214"/>
      <c r="FW548" s="214"/>
      <c r="FX548" s="214"/>
    </row>
    <row r="549" spans="1:180" s="268" customFormat="1">
      <c r="A549" s="276"/>
      <c r="B549" s="276"/>
      <c r="C549" s="276"/>
      <c r="D549" s="276"/>
      <c r="E549" s="276"/>
      <c r="F549" s="276"/>
      <c r="G549" s="289"/>
      <c r="H549" s="288"/>
      <c r="I549" s="288"/>
      <c r="J549" s="276"/>
      <c r="K549" s="214"/>
      <c r="L549" s="214"/>
      <c r="M549" s="214"/>
      <c r="N549" s="214"/>
      <c r="O549" s="214"/>
      <c r="P549" s="214"/>
      <c r="Q549" s="214"/>
      <c r="R549" s="214"/>
      <c r="S549" s="214"/>
      <c r="T549" s="214"/>
      <c r="U549" s="214"/>
      <c r="V549" s="214"/>
      <c r="W549" s="214"/>
      <c r="X549" s="214"/>
      <c r="Y549" s="214"/>
      <c r="Z549" s="214"/>
      <c r="AA549" s="214"/>
      <c r="AB549" s="214"/>
      <c r="AC549" s="214"/>
      <c r="AD549" s="214"/>
      <c r="AE549" s="214"/>
      <c r="AF549" s="214"/>
      <c r="AG549" s="214"/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  <c r="BI549" s="214"/>
      <c r="BJ549" s="214"/>
      <c r="BK549" s="214"/>
      <c r="BL549" s="214"/>
      <c r="BM549" s="214"/>
      <c r="BN549" s="214"/>
      <c r="BO549" s="214"/>
      <c r="BP549" s="214"/>
      <c r="BQ549" s="214"/>
      <c r="BR549" s="214"/>
      <c r="BS549" s="214"/>
      <c r="BT549" s="214"/>
      <c r="BU549" s="214"/>
      <c r="BV549" s="214"/>
      <c r="BW549" s="214"/>
      <c r="BX549" s="214"/>
      <c r="BY549" s="214"/>
      <c r="BZ549" s="214"/>
      <c r="CA549" s="214"/>
      <c r="CB549" s="214"/>
      <c r="CC549" s="214"/>
      <c r="CD549" s="214"/>
      <c r="CE549" s="214"/>
      <c r="CF549" s="214"/>
      <c r="CG549" s="214"/>
      <c r="CH549" s="214"/>
      <c r="CI549" s="214"/>
      <c r="CJ549" s="214"/>
      <c r="CK549" s="214"/>
      <c r="CL549" s="214"/>
      <c r="CM549" s="214"/>
      <c r="CN549" s="214"/>
      <c r="CO549" s="214"/>
      <c r="CP549" s="214"/>
      <c r="CQ549" s="214"/>
      <c r="CR549" s="214"/>
      <c r="CS549" s="214"/>
      <c r="CT549" s="214"/>
      <c r="CU549" s="214"/>
      <c r="CV549" s="214"/>
      <c r="CW549" s="214"/>
      <c r="CX549" s="214"/>
      <c r="CY549" s="214"/>
      <c r="CZ549" s="214"/>
      <c r="DA549" s="214"/>
      <c r="DB549" s="214"/>
      <c r="DC549" s="214"/>
      <c r="DD549" s="214"/>
      <c r="DE549" s="214"/>
      <c r="DF549" s="214"/>
      <c r="DG549" s="214"/>
      <c r="DH549" s="214"/>
      <c r="DI549" s="214"/>
      <c r="DJ549" s="214"/>
      <c r="DK549" s="214"/>
      <c r="DL549" s="214"/>
      <c r="DM549" s="214"/>
      <c r="DN549" s="214"/>
      <c r="DO549" s="214"/>
      <c r="DP549" s="214"/>
      <c r="DQ549" s="214"/>
      <c r="DR549" s="214"/>
      <c r="DS549" s="214"/>
      <c r="DT549" s="214"/>
      <c r="DU549" s="214"/>
      <c r="DV549" s="214"/>
      <c r="DW549" s="214"/>
      <c r="DX549" s="214"/>
      <c r="DY549" s="214"/>
      <c r="DZ549" s="214"/>
      <c r="EA549" s="214"/>
      <c r="EB549" s="214"/>
      <c r="EC549" s="214"/>
      <c r="ED549" s="214"/>
      <c r="EE549" s="214"/>
      <c r="EF549" s="214"/>
      <c r="EG549" s="214"/>
      <c r="EH549" s="214"/>
      <c r="EI549" s="214"/>
      <c r="EJ549" s="214"/>
      <c r="EK549" s="214"/>
      <c r="EL549" s="214"/>
      <c r="EM549" s="214"/>
      <c r="EN549" s="214"/>
      <c r="EO549" s="214"/>
      <c r="EP549" s="214"/>
      <c r="EQ549" s="214"/>
      <c r="ER549" s="214"/>
      <c r="ES549" s="214"/>
      <c r="ET549" s="214"/>
      <c r="EU549" s="214"/>
      <c r="EV549" s="214"/>
      <c r="EW549" s="214"/>
      <c r="EX549" s="214"/>
      <c r="EY549" s="214"/>
      <c r="EZ549" s="214"/>
      <c r="FA549" s="214"/>
      <c r="FB549" s="214"/>
      <c r="FC549" s="214"/>
      <c r="FD549" s="214"/>
      <c r="FE549" s="214"/>
      <c r="FF549" s="214"/>
      <c r="FG549" s="214"/>
      <c r="FH549" s="214"/>
      <c r="FI549" s="214"/>
      <c r="FJ549" s="214"/>
      <c r="FK549" s="214"/>
      <c r="FL549" s="214"/>
      <c r="FM549" s="214"/>
      <c r="FN549" s="214"/>
      <c r="FO549" s="214"/>
      <c r="FP549" s="214"/>
      <c r="FQ549" s="214"/>
      <c r="FR549" s="214"/>
      <c r="FS549" s="214"/>
      <c r="FT549" s="214"/>
      <c r="FU549" s="214"/>
      <c r="FV549" s="214"/>
      <c r="FW549" s="214"/>
      <c r="FX549" s="214"/>
    </row>
    <row r="550" spans="1:180" s="268" customFormat="1">
      <c r="A550" s="276"/>
      <c r="B550" s="276"/>
      <c r="C550" s="276"/>
      <c r="D550" s="276"/>
      <c r="E550" s="276"/>
      <c r="F550" s="276"/>
      <c r="G550" s="289"/>
      <c r="H550" s="288"/>
      <c r="I550" s="288"/>
      <c r="J550" s="276"/>
      <c r="K550" s="214"/>
      <c r="L550" s="214"/>
      <c r="M550" s="214"/>
      <c r="N550" s="214"/>
      <c r="O550" s="214"/>
      <c r="P550" s="214"/>
      <c r="Q550" s="214"/>
      <c r="R550" s="214"/>
      <c r="S550" s="214"/>
      <c r="T550" s="214"/>
      <c r="U550" s="214"/>
      <c r="V550" s="214"/>
      <c r="W550" s="214"/>
      <c r="X550" s="214"/>
      <c r="Y550" s="214"/>
      <c r="Z550" s="214"/>
      <c r="AA550" s="214"/>
      <c r="AB550" s="214"/>
      <c r="AC550" s="214"/>
      <c r="AD550" s="214"/>
      <c r="AE550" s="214"/>
      <c r="AF550" s="214"/>
      <c r="AG550" s="214"/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  <c r="BI550" s="214"/>
      <c r="BJ550" s="214"/>
      <c r="BK550" s="214"/>
      <c r="BL550" s="214"/>
      <c r="BM550" s="214"/>
      <c r="BN550" s="214"/>
      <c r="BO550" s="214"/>
      <c r="BP550" s="214"/>
      <c r="BQ550" s="214"/>
      <c r="BR550" s="214"/>
      <c r="BS550" s="214"/>
      <c r="BT550" s="214"/>
      <c r="BU550" s="214"/>
      <c r="BV550" s="214"/>
      <c r="BW550" s="214"/>
      <c r="BX550" s="214"/>
      <c r="BY550" s="214"/>
      <c r="BZ550" s="214"/>
      <c r="CA550" s="214"/>
      <c r="CB550" s="214"/>
      <c r="CC550" s="214"/>
      <c r="CD550" s="214"/>
      <c r="CE550" s="214"/>
      <c r="CF550" s="214"/>
      <c r="CG550" s="214"/>
      <c r="CH550" s="214"/>
      <c r="CI550" s="214"/>
      <c r="CJ550" s="214"/>
      <c r="CK550" s="214"/>
      <c r="CL550" s="214"/>
      <c r="CM550" s="214"/>
      <c r="CN550" s="214"/>
      <c r="CO550" s="214"/>
      <c r="CP550" s="214"/>
      <c r="CQ550" s="214"/>
      <c r="CR550" s="214"/>
      <c r="CS550" s="214"/>
      <c r="CT550" s="214"/>
      <c r="CU550" s="214"/>
      <c r="CV550" s="214"/>
      <c r="CW550" s="214"/>
      <c r="CX550" s="214"/>
      <c r="CY550" s="214"/>
      <c r="CZ550" s="214"/>
      <c r="DA550" s="214"/>
      <c r="DB550" s="214"/>
      <c r="DC550" s="214"/>
      <c r="DD550" s="214"/>
      <c r="DE550" s="214"/>
      <c r="DF550" s="214"/>
      <c r="DG550" s="214"/>
      <c r="DH550" s="214"/>
      <c r="DI550" s="214"/>
      <c r="DJ550" s="214"/>
      <c r="DK550" s="214"/>
      <c r="DL550" s="214"/>
      <c r="DM550" s="214"/>
      <c r="DN550" s="214"/>
      <c r="DO550" s="214"/>
      <c r="DP550" s="214"/>
      <c r="DQ550" s="214"/>
      <c r="DR550" s="214"/>
      <c r="DS550" s="214"/>
      <c r="DT550" s="214"/>
      <c r="DU550" s="214"/>
      <c r="DV550" s="214"/>
      <c r="DW550" s="214"/>
      <c r="DX550" s="214"/>
      <c r="DY550" s="214"/>
      <c r="DZ550" s="214"/>
      <c r="EA550" s="214"/>
      <c r="EB550" s="214"/>
      <c r="EC550" s="214"/>
      <c r="ED550" s="214"/>
      <c r="EE550" s="214"/>
      <c r="EF550" s="214"/>
      <c r="EG550" s="214"/>
      <c r="EH550" s="214"/>
      <c r="EI550" s="214"/>
      <c r="EJ550" s="214"/>
      <c r="EK550" s="214"/>
      <c r="EL550" s="214"/>
      <c r="EM550" s="214"/>
      <c r="EN550" s="214"/>
      <c r="EO550" s="214"/>
      <c r="EP550" s="214"/>
      <c r="EQ550" s="214"/>
      <c r="ER550" s="214"/>
      <c r="ES550" s="214"/>
      <c r="ET550" s="214"/>
      <c r="EU550" s="214"/>
      <c r="EV550" s="214"/>
      <c r="EW550" s="214"/>
      <c r="EX550" s="214"/>
      <c r="EY550" s="214"/>
      <c r="EZ550" s="214"/>
      <c r="FA550" s="214"/>
      <c r="FB550" s="214"/>
      <c r="FC550" s="214"/>
      <c r="FD550" s="214"/>
      <c r="FE550" s="214"/>
      <c r="FF550" s="214"/>
      <c r="FG550" s="214"/>
      <c r="FH550" s="214"/>
      <c r="FI550" s="214"/>
      <c r="FJ550" s="214"/>
      <c r="FK550" s="214"/>
      <c r="FL550" s="214"/>
      <c r="FM550" s="214"/>
      <c r="FN550" s="214"/>
      <c r="FO550" s="214"/>
      <c r="FP550" s="214"/>
      <c r="FQ550" s="214"/>
      <c r="FR550" s="214"/>
      <c r="FS550" s="214"/>
      <c r="FT550" s="214"/>
      <c r="FU550" s="214"/>
      <c r="FV550" s="214"/>
      <c r="FW550" s="214"/>
      <c r="FX550" s="214"/>
    </row>
    <row r="551" spans="1:180" s="268" customFormat="1">
      <c r="A551" s="276"/>
      <c r="B551" s="276"/>
      <c r="C551" s="276"/>
      <c r="D551" s="276"/>
      <c r="E551" s="276"/>
      <c r="F551" s="276"/>
      <c r="G551" s="289"/>
      <c r="H551" s="288"/>
      <c r="I551" s="288"/>
      <c r="J551" s="276"/>
      <c r="K551" s="214"/>
      <c r="L551" s="214"/>
      <c r="M551" s="214"/>
      <c r="N551" s="214"/>
      <c r="O551" s="214"/>
      <c r="P551" s="214"/>
      <c r="Q551" s="214"/>
      <c r="R551" s="214"/>
      <c r="S551" s="214"/>
      <c r="T551" s="214"/>
      <c r="U551" s="214"/>
      <c r="V551" s="214"/>
      <c r="W551" s="214"/>
      <c r="X551" s="214"/>
      <c r="Y551" s="214"/>
      <c r="Z551" s="214"/>
      <c r="AA551" s="214"/>
      <c r="AB551" s="214"/>
      <c r="AC551" s="214"/>
      <c r="AD551" s="214"/>
      <c r="AE551" s="214"/>
      <c r="AF551" s="214"/>
      <c r="AG551" s="214"/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  <c r="BI551" s="214"/>
      <c r="BJ551" s="214"/>
      <c r="BK551" s="214"/>
      <c r="BL551" s="214"/>
      <c r="BM551" s="214"/>
      <c r="BN551" s="214"/>
      <c r="BO551" s="214"/>
      <c r="BP551" s="214"/>
      <c r="BQ551" s="214"/>
      <c r="BR551" s="214"/>
      <c r="BS551" s="214"/>
      <c r="BT551" s="214"/>
      <c r="BU551" s="214"/>
      <c r="BV551" s="214"/>
      <c r="BW551" s="214"/>
      <c r="BX551" s="214"/>
      <c r="BY551" s="214"/>
      <c r="BZ551" s="214"/>
      <c r="CA551" s="214"/>
      <c r="CB551" s="214"/>
      <c r="CC551" s="214"/>
      <c r="CD551" s="214"/>
      <c r="CE551" s="214"/>
      <c r="CF551" s="214"/>
      <c r="CG551" s="214"/>
      <c r="CH551" s="214"/>
      <c r="CI551" s="214"/>
      <c r="CJ551" s="214"/>
      <c r="CK551" s="214"/>
      <c r="CL551" s="214"/>
      <c r="CM551" s="214"/>
      <c r="CN551" s="214"/>
      <c r="CO551" s="214"/>
      <c r="CP551" s="214"/>
      <c r="CQ551" s="214"/>
      <c r="CR551" s="214"/>
      <c r="CS551" s="214"/>
      <c r="CT551" s="214"/>
      <c r="CU551" s="214"/>
      <c r="CV551" s="214"/>
      <c r="CW551" s="214"/>
      <c r="CX551" s="214"/>
      <c r="CY551" s="214"/>
      <c r="CZ551" s="214"/>
      <c r="DA551" s="214"/>
      <c r="DB551" s="214"/>
      <c r="DC551" s="214"/>
      <c r="DD551" s="214"/>
      <c r="DE551" s="214"/>
      <c r="DF551" s="214"/>
      <c r="DG551" s="214"/>
      <c r="DH551" s="214"/>
      <c r="DI551" s="214"/>
      <c r="DJ551" s="214"/>
      <c r="DK551" s="214"/>
      <c r="DL551" s="214"/>
      <c r="DM551" s="214"/>
      <c r="DN551" s="214"/>
      <c r="DO551" s="214"/>
      <c r="DP551" s="214"/>
      <c r="DQ551" s="214"/>
      <c r="DR551" s="214"/>
      <c r="DS551" s="214"/>
      <c r="DT551" s="214"/>
      <c r="DU551" s="214"/>
      <c r="DV551" s="214"/>
      <c r="DW551" s="214"/>
      <c r="DX551" s="214"/>
      <c r="DY551" s="214"/>
      <c r="DZ551" s="214"/>
      <c r="EA551" s="214"/>
      <c r="EB551" s="214"/>
      <c r="EC551" s="214"/>
      <c r="ED551" s="214"/>
      <c r="EE551" s="214"/>
      <c r="EF551" s="214"/>
      <c r="EG551" s="214"/>
      <c r="EH551" s="214"/>
      <c r="EI551" s="214"/>
      <c r="EJ551" s="214"/>
      <c r="EK551" s="214"/>
      <c r="EL551" s="214"/>
      <c r="EM551" s="214"/>
      <c r="EN551" s="214"/>
      <c r="EO551" s="214"/>
      <c r="EP551" s="214"/>
      <c r="EQ551" s="214"/>
      <c r="ER551" s="214"/>
      <c r="ES551" s="214"/>
      <c r="ET551" s="214"/>
      <c r="EU551" s="214"/>
      <c r="EV551" s="214"/>
      <c r="EW551" s="214"/>
      <c r="EX551" s="214"/>
      <c r="EY551" s="214"/>
      <c r="EZ551" s="214"/>
      <c r="FA551" s="214"/>
      <c r="FB551" s="214"/>
      <c r="FC551" s="214"/>
      <c r="FD551" s="214"/>
      <c r="FE551" s="214"/>
      <c r="FF551" s="214"/>
      <c r="FG551" s="214"/>
      <c r="FH551" s="214"/>
      <c r="FI551" s="214"/>
      <c r="FJ551" s="214"/>
      <c r="FK551" s="214"/>
      <c r="FL551" s="214"/>
      <c r="FM551" s="214"/>
      <c r="FN551" s="214"/>
      <c r="FO551" s="214"/>
      <c r="FP551" s="214"/>
      <c r="FQ551" s="214"/>
      <c r="FR551" s="214"/>
      <c r="FS551" s="214"/>
      <c r="FT551" s="214"/>
      <c r="FU551" s="214"/>
      <c r="FV551" s="214"/>
      <c r="FW551" s="214"/>
      <c r="FX551" s="214"/>
    </row>
    <row r="552" spans="1:180" s="268" customFormat="1">
      <c r="A552" s="276"/>
      <c r="B552" s="276"/>
      <c r="C552" s="276"/>
      <c r="D552" s="276"/>
      <c r="E552" s="276"/>
      <c r="F552" s="276"/>
      <c r="G552" s="289"/>
      <c r="H552" s="288"/>
      <c r="I552" s="288"/>
      <c r="J552" s="276"/>
      <c r="K552" s="214"/>
      <c r="L552" s="214"/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14"/>
      <c r="Y552" s="214"/>
      <c r="Z552" s="214"/>
      <c r="AA552" s="214"/>
      <c r="AB552" s="214"/>
      <c r="AC552" s="214"/>
      <c r="AD552" s="214"/>
      <c r="AE552" s="214"/>
      <c r="AF552" s="214"/>
      <c r="AG552" s="214"/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  <c r="BI552" s="214"/>
      <c r="BJ552" s="214"/>
      <c r="BK552" s="214"/>
      <c r="BL552" s="214"/>
      <c r="BM552" s="214"/>
      <c r="BN552" s="214"/>
      <c r="BO552" s="214"/>
      <c r="BP552" s="214"/>
      <c r="BQ552" s="214"/>
      <c r="BR552" s="214"/>
      <c r="BS552" s="214"/>
      <c r="BT552" s="214"/>
      <c r="BU552" s="214"/>
      <c r="BV552" s="214"/>
      <c r="BW552" s="214"/>
      <c r="BX552" s="214"/>
      <c r="BY552" s="214"/>
      <c r="BZ552" s="214"/>
      <c r="CA552" s="214"/>
      <c r="CB552" s="214"/>
      <c r="CC552" s="214"/>
      <c r="CD552" s="214"/>
      <c r="CE552" s="214"/>
      <c r="CF552" s="214"/>
      <c r="CG552" s="214"/>
      <c r="CH552" s="214"/>
      <c r="CI552" s="214"/>
      <c r="CJ552" s="214"/>
      <c r="CK552" s="214"/>
      <c r="CL552" s="214"/>
      <c r="CM552" s="214"/>
      <c r="CN552" s="214"/>
      <c r="CO552" s="214"/>
      <c r="CP552" s="214"/>
      <c r="CQ552" s="214"/>
      <c r="CR552" s="214"/>
      <c r="CS552" s="214"/>
      <c r="CT552" s="214"/>
      <c r="CU552" s="214"/>
      <c r="CV552" s="214"/>
      <c r="CW552" s="214"/>
      <c r="CX552" s="214"/>
      <c r="CY552" s="214"/>
      <c r="CZ552" s="214"/>
      <c r="DA552" s="214"/>
      <c r="DB552" s="214"/>
      <c r="DC552" s="214"/>
      <c r="DD552" s="214"/>
      <c r="DE552" s="214"/>
      <c r="DF552" s="214"/>
      <c r="DG552" s="214"/>
      <c r="DH552" s="214"/>
      <c r="DI552" s="214"/>
      <c r="DJ552" s="214"/>
      <c r="DK552" s="214"/>
      <c r="DL552" s="214"/>
      <c r="DM552" s="214"/>
      <c r="DN552" s="214"/>
      <c r="DO552" s="214"/>
      <c r="DP552" s="214"/>
      <c r="DQ552" s="214"/>
      <c r="DR552" s="214"/>
      <c r="DS552" s="214"/>
      <c r="DT552" s="214"/>
      <c r="DU552" s="214"/>
      <c r="DV552" s="214"/>
      <c r="DW552" s="214"/>
      <c r="DX552" s="214"/>
      <c r="DY552" s="214"/>
      <c r="DZ552" s="214"/>
      <c r="EA552" s="214"/>
      <c r="EB552" s="214"/>
      <c r="EC552" s="214"/>
      <c r="ED552" s="214"/>
      <c r="EE552" s="214"/>
      <c r="EF552" s="214"/>
      <c r="EG552" s="214"/>
      <c r="EH552" s="214"/>
      <c r="EI552" s="214"/>
      <c r="EJ552" s="214"/>
      <c r="EK552" s="214"/>
      <c r="EL552" s="214"/>
      <c r="EM552" s="214"/>
      <c r="EN552" s="214"/>
      <c r="EO552" s="214"/>
      <c r="EP552" s="214"/>
      <c r="EQ552" s="214"/>
      <c r="ER552" s="214"/>
      <c r="ES552" s="214"/>
      <c r="ET552" s="214"/>
      <c r="EU552" s="214"/>
      <c r="EV552" s="214"/>
      <c r="EW552" s="214"/>
      <c r="EX552" s="214"/>
      <c r="EY552" s="214"/>
      <c r="EZ552" s="214"/>
      <c r="FA552" s="214"/>
      <c r="FB552" s="214"/>
      <c r="FC552" s="214"/>
      <c r="FD552" s="214"/>
      <c r="FE552" s="214"/>
      <c r="FF552" s="214"/>
      <c r="FG552" s="214"/>
      <c r="FH552" s="214"/>
      <c r="FI552" s="214"/>
      <c r="FJ552" s="214"/>
      <c r="FK552" s="214"/>
      <c r="FL552" s="214"/>
      <c r="FM552" s="214"/>
      <c r="FN552" s="214"/>
      <c r="FO552" s="214"/>
      <c r="FP552" s="214"/>
      <c r="FQ552" s="214"/>
      <c r="FR552" s="214"/>
      <c r="FS552" s="214"/>
      <c r="FT552" s="214"/>
      <c r="FU552" s="214"/>
      <c r="FV552" s="214"/>
      <c r="FW552" s="214"/>
      <c r="FX552" s="214"/>
    </row>
    <row r="553" spans="1:180" s="268" customFormat="1">
      <c r="A553" s="276"/>
      <c r="B553" s="276"/>
      <c r="C553" s="276"/>
      <c r="D553" s="276"/>
      <c r="E553" s="276"/>
      <c r="F553" s="276"/>
      <c r="G553" s="289"/>
      <c r="H553" s="288"/>
      <c r="I553" s="288"/>
      <c r="J553" s="276"/>
      <c r="K553" s="214"/>
      <c r="L553" s="214"/>
      <c r="M553" s="214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  <c r="AA553" s="214"/>
      <c r="AB553" s="214"/>
      <c r="AC553" s="214"/>
      <c r="AD553" s="214"/>
      <c r="AE553" s="214"/>
      <c r="AF553" s="214"/>
      <c r="AG553" s="214"/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  <c r="BI553" s="214"/>
      <c r="BJ553" s="214"/>
      <c r="BK553" s="214"/>
      <c r="BL553" s="214"/>
      <c r="BM553" s="214"/>
      <c r="BN553" s="214"/>
      <c r="BO553" s="214"/>
      <c r="BP553" s="214"/>
      <c r="BQ553" s="214"/>
      <c r="BR553" s="214"/>
      <c r="BS553" s="214"/>
      <c r="BT553" s="214"/>
      <c r="BU553" s="214"/>
      <c r="BV553" s="214"/>
      <c r="BW553" s="214"/>
      <c r="BX553" s="214"/>
      <c r="BY553" s="214"/>
      <c r="BZ553" s="214"/>
      <c r="CA553" s="214"/>
      <c r="CB553" s="214"/>
      <c r="CC553" s="214"/>
      <c r="CD553" s="214"/>
      <c r="CE553" s="214"/>
      <c r="CF553" s="214"/>
      <c r="CG553" s="214"/>
      <c r="CH553" s="214"/>
      <c r="CI553" s="214"/>
      <c r="CJ553" s="214"/>
      <c r="CK553" s="214"/>
      <c r="CL553" s="214"/>
      <c r="CM553" s="214"/>
      <c r="CN553" s="214"/>
      <c r="CO553" s="214"/>
      <c r="CP553" s="214"/>
      <c r="CQ553" s="214"/>
      <c r="CR553" s="214"/>
      <c r="CS553" s="214"/>
      <c r="CT553" s="214"/>
      <c r="CU553" s="214"/>
      <c r="CV553" s="214"/>
      <c r="CW553" s="214"/>
      <c r="CX553" s="214"/>
      <c r="CY553" s="214"/>
      <c r="CZ553" s="214"/>
      <c r="DA553" s="214"/>
      <c r="DB553" s="214"/>
      <c r="DC553" s="214"/>
      <c r="DD553" s="214"/>
      <c r="DE553" s="214"/>
      <c r="DF553" s="214"/>
      <c r="DG553" s="214"/>
      <c r="DH553" s="214"/>
      <c r="DI553" s="214"/>
      <c r="DJ553" s="214"/>
      <c r="DK553" s="214"/>
      <c r="DL553" s="214"/>
      <c r="DM553" s="214"/>
      <c r="DN553" s="214"/>
      <c r="DO553" s="214"/>
      <c r="DP553" s="214"/>
      <c r="DQ553" s="214"/>
      <c r="DR553" s="214"/>
      <c r="DS553" s="214"/>
      <c r="DT553" s="214"/>
      <c r="DU553" s="214"/>
      <c r="DV553" s="214"/>
      <c r="DW553" s="214"/>
      <c r="DX553" s="214"/>
      <c r="DY553" s="214"/>
      <c r="DZ553" s="214"/>
      <c r="EA553" s="214"/>
      <c r="EB553" s="214"/>
      <c r="EC553" s="214"/>
      <c r="ED553" s="214"/>
      <c r="EE553" s="214"/>
      <c r="EF553" s="214"/>
      <c r="EG553" s="214"/>
      <c r="EH553" s="214"/>
      <c r="EI553" s="214"/>
      <c r="EJ553" s="214"/>
      <c r="EK553" s="214"/>
      <c r="EL553" s="214"/>
      <c r="EM553" s="214"/>
      <c r="EN553" s="214"/>
      <c r="EO553" s="214"/>
      <c r="EP553" s="214"/>
      <c r="EQ553" s="214"/>
      <c r="ER553" s="214"/>
      <c r="ES553" s="214"/>
      <c r="ET553" s="214"/>
      <c r="EU553" s="214"/>
      <c r="EV553" s="214"/>
      <c r="EW553" s="214"/>
      <c r="EX553" s="214"/>
      <c r="EY553" s="214"/>
      <c r="EZ553" s="214"/>
      <c r="FA553" s="214"/>
      <c r="FB553" s="214"/>
      <c r="FC553" s="214"/>
      <c r="FD553" s="214"/>
      <c r="FE553" s="214"/>
      <c r="FF553" s="214"/>
      <c r="FG553" s="214"/>
      <c r="FH553" s="214"/>
      <c r="FI553" s="214"/>
      <c r="FJ553" s="214"/>
      <c r="FK553" s="214"/>
      <c r="FL553" s="214"/>
      <c r="FM553" s="214"/>
      <c r="FN553" s="214"/>
      <c r="FO553" s="214"/>
      <c r="FP553" s="214"/>
      <c r="FQ553" s="214"/>
      <c r="FR553" s="214"/>
      <c r="FS553" s="214"/>
      <c r="FT553" s="214"/>
      <c r="FU553" s="214"/>
      <c r="FV553" s="214"/>
      <c r="FW553" s="214"/>
      <c r="FX553" s="214"/>
    </row>
    <row r="554" spans="1:180" s="268" customFormat="1">
      <c r="A554" s="276"/>
      <c r="B554" s="276"/>
      <c r="C554" s="276"/>
      <c r="D554" s="276"/>
      <c r="E554" s="276"/>
      <c r="F554" s="276"/>
      <c r="G554" s="289"/>
      <c r="H554" s="288"/>
      <c r="I554" s="288"/>
      <c r="J554" s="276"/>
      <c r="K554" s="214"/>
      <c r="L554" s="214"/>
      <c r="M554" s="214"/>
      <c r="N554" s="214"/>
      <c r="O554" s="214"/>
      <c r="P554" s="214"/>
      <c r="Q554" s="214"/>
      <c r="R554" s="214"/>
      <c r="S554" s="214"/>
      <c r="T554" s="214"/>
      <c r="U554" s="214"/>
      <c r="V554" s="214"/>
      <c r="W554" s="214"/>
      <c r="X554" s="214"/>
      <c r="Y554" s="214"/>
      <c r="Z554" s="214"/>
      <c r="AA554" s="214"/>
      <c r="AB554" s="214"/>
      <c r="AC554" s="214"/>
      <c r="AD554" s="214"/>
      <c r="AE554" s="214"/>
      <c r="AF554" s="214"/>
      <c r="AG554" s="214"/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  <c r="BI554" s="214"/>
      <c r="BJ554" s="214"/>
      <c r="BK554" s="214"/>
      <c r="BL554" s="214"/>
      <c r="BM554" s="214"/>
      <c r="BN554" s="214"/>
      <c r="BO554" s="214"/>
      <c r="BP554" s="214"/>
      <c r="BQ554" s="214"/>
      <c r="BR554" s="214"/>
      <c r="BS554" s="214"/>
      <c r="BT554" s="214"/>
      <c r="BU554" s="214"/>
      <c r="BV554" s="214"/>
      <c r="BW554" s="214"/>
      <c r="BX554" s="214"/>
      <c r="BY554" s="214"/>
      <c r="BZ554" s="214"/>
      <c r="CA554" s="214"/>
      <c r="CB554" s="214"/>
      <c r="CC554" s="214"/>
      <c r="CD554" s="214"/>
      <c r="CE554" s="214"/>
      <c r="CF554" s="214"/>
      <c r="CG554" s="214"/>
      <c r="CH554" s="214"/>
      <c r="CI554" s="214"/>
      <c r="CJ554" s="214"/>
      <c r="CK554" s="214"/>
      <c r="CL554" s="214"/>
      <c r="CM554" s="214"/>
      <c r="CN554" s="214"/>
      <c r="CO554" s="214"/>
      <c r="CP554" s="214"/>
      <c r="CQ554" s="214"/>
      <c r="CR554" s="214"/>
      <c r="CS554" s="214"/>
      <c r="CT554" s="214"/>
      <c r="CU554" s="214"/>
      <c r="CV554" s="214"/>
      <c r="CW554" s="214"/>
      <c r="CX554" s="214"/>
      <c r="CY554" s="214"/>
      <c r="CZ554" s="214"/>
      <c r="DA554" s="214"/>
      <c r="DB554" s="214"/>
      <c r="DC554" s="214"/>
      <c r="DD554" s="214"/>
      <c r="DE554" s="214"/>
      <c r="DF554" s="214"/>
      <c r="DG554" s="214"/>
      <c r="DH554" s="214"/>
      <c r="DI554" s="214"/>
      <c r="DJ554" s="214"/>
      <c r="DK554" s="214"/>
      <c r="DL554" s="214"/>
      <c r="DM554" s="214"/>
      <c r="DN554" s="214"/>
      <c r="DO554" s="214"/>
      <c r="DP554" s="214"/>
      <c r="DQ554" s="214"/>
      <c r="DR554" s="214"/>
      <c r="DS554" s="214"/>
      <c r="DT554" s="214"/>
      <c r="DU554" s="214"/>
      <c r="DV554" s="214"/>
      <c r="DW554" s="214"/>
      <c r="DX554" s="214"/>
      <c r="DY554" s="214"/>
      <c r="DZ554" s="214"/>
      <c r="EA554" s="214"/>
      <c r="EB554" s="214"/>
      <c r="EC554" s="214"/>
      <c r="ED554" s="214"/>
      <c r="EE554" s="214"/>
      <c r="EF554" s="214"/>
      <c r="EG554" s="214"/>
      <c r="EH554" s="214"/>
      <c r="EI554" s="214"/>
      <c r="EJ554" s="214"/>
      <c r="EK554" s="214"/>
      <c r="EL554" s="214"/>
      <c r="EM554" s="214"/>
      <c r="EN554" s="214"/>
      <c r="EO554" s="214"/>
      <c r="EP554" s="214"/>
      <c r="EQ554" s="214"/>
      <c r="ER554" s="214"/>
      <c r="ES554" s="214"/>
      <c r="ET554" s="214"/>
      <c r="EU554" s="214"/>
      <c r="EV554" s="214"/>
      <c r="EW554" s="214"/>
      <c r="EX554" s="214"/>
      <c r="EY554" s="214"/>
      <c r="EZ554" s="214"/>
      <c r="FA554" s="214"/>
      <c r="FB554" s="214"/>
      <c r="FC554" s="214"/>
      <c r="FD554" s="214"/>
      <c r="FE554" s="214"/>
      <c r="FF554" s="214"/>
      <c r="FG554" s="214"/>
      <c r="FH554" s="214"/>
      <c r="FI554" s="214"/>
      <c r="FJ554" s="214"/>
      <c r="FK554" s="214"/>
      <c r="FL554" s="214"/>
      <c r="FM554" s="214"/>
      <c r="FN554" s="214"/>
      <c r="FO554" s="214"/>
      <c r="FP554" s="214"/>
      <c r="FQ554" s="214"/>
      <c r="FR554" s="214"/>
      <c r="FS554" s="214"/>
      <c r="FT554" s="214"/>
      <c r="FU554" s="214"/>
      <c r="FV554" s="214"/>
      <c r="FW554" s="214"/>
      <c r="FX554" s="214"/>
    </row>
    <row r="555" spans="1:180" s="268" customFormat="1">
      <c r="A555" s="276"/>
      <c r="B555" s="276"/>
      <c r="C555" s="276"/>
      <c r="D555" s="276"/>
      <c r="E555" s="276"/>
      <c r="F555" s="276"/>
      <c r="G555" s="289"/>
      <c r="H555" s="288"/>
      <c r="I555" s="288"/>
      <c r="J555" s="276"/>
      <c r="K555" s="214"/>
      <c r="L555" s="214"/>
      <c r="M555" s="214"/>
      <c r="N555" s="214"/>
      <c r="O555" s="214"/>
      <c r="P555" s="214"/>
      <c r="Q555" s="214"/>
      <c r="R555" s="214"/>
      <c r="S555" s="214"/>
      <c r="T555" s="214"/>
      <c r="U555" s="214"/>
      <c r="V555" s="214"/>
      <c r="W555" s="214"/>
      <c r="X555" s="214"/>
      <c r="Y555" s="214"/>
      <c r="Z555" s="214"/>
      <c r="AA555" s="214"/>
      <c r="AB555" s="214"/>
      <c r="AC555" s="214"/>
      <c r="AD555" s="214"/>
      <c r="AE555" s="214"/>
      <c r="AF555" s="214"/>
      <c r="AG555" s="214"/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4"/>
      <c r="BN555" s="214"/>
      <c r="BO555" s="214"/>
      <c r="BP555" s="214"/>
      <c r="BQ555" s="214"/>
      <c r="BR555" s="214"/>
      <c r="BS555" s="214"/>
      <c r="BT555" s="214"/>
      <c r="BU555" s="214"/>
      <c r="BV555" s="214"/>
      <c r="BW555" s="214"/>
      <c r="BX555" s="214"/>
      <c r="BY555" s="214"/>
      <c r="BZ555" s="214"/>
      <c r="CA555" s="214"/>
      <c r="CB555" s="214"/>
      <c r="CC555" s="214"/>
      <c r="CD555" s="214"/>
      <c r="CE555" s="214"/>
      <c r="CF555" s="214"/>
      <c r="CG555" s="214"/>
      <c r="CH555" s="214"/>
      <c r="CI555" s="214"/>
      <c r="CJ555" s="214"/>
      <c r="CK555" s="214"/>
      <c r="CL555" s="214"/>
      <c r="CM555" s="214"/>
      <c r="CN555" s="214"/>
      <c r="CO555" s="214"/>
      <c r="CP555" s="214"/>
      <c r="CQ555" s="214"/>
      <c r="CR555" s="214"/>
      <c r="CS555" s="214"/>
      <c r="CT555" s="214"/>
      <c r="CU555" s="214"/>
      <c r="CV555" s="214"/>
      <c r="CW555" s="214"/>
      <c r="CX555" s="214"/>
      <c r="CY555" s="214"/>
      <c r="CZ555" s="214"/>
      <c r="DA555" s="214"/>
      <c r="DB555" s="214"/>
      <c r="DC555" s="214"/>
      <c r="DD555" s="214"/>
      <c r="DE555" s="214"/>
      <c r="DF555" s="214"/>
      <c r="DG555" s="214"/>
      <c r="DH555" s="214"/>
      <c r="DI555" s="214"/>
      <c r="DJ555" s="214"/>
      <c r="DK555" s="214"/>
      <c r="DL555" s="214"/>
      <c r="DM555" s="214"/>
      <c r="DN555" s="214"/>
      <c r="DO555" s="214"/>
      <c r="DP555" s="214"/>
      <c r="DQ555" s="214"/>
      <c r="DR555" s="214"/>
      <c r="DS555" s="214"/>
      <c r="DT555" s="214"/>
      <c r="DU555" s="214"/>
      <c r="DV555" s="214"/>
      <c r="DW555" s="214"/>
      <c r="DX555" s="214"/>
      <c r="DY555" s="214"/>
      <c r="DZ555" s="214"/>
      <c r="EA555" s="214"/>
      <c r="EB555" s="214"/>
      <c r="EC555" s="214"/>
      <c r="ED555" s="214"/>
      <c r="EE555" s="214"/>
      <c r="EF555" s="214"/>
      <c r="EG555" s="214"/>
      <c r="EH555" s="214"/>
      <c r="EI555" s="214"/>
      <c r="EJ555" s="214"/>
      <c r="EK555" s="214"/>
      <c r="EL555" s="214"/>
      <c r="EM555" s="214"/>
      <c r="EN555" s="214"/>
      <c r="EO555" s="214"/>
      <c r="EP555" s="214"/>
      <c r="EQ555" s="214"/>
      <c r="ER555" s="214"/>
      <c r="ES555" s="214"/>
      <c r="ET555" s="214"/>
      <c r="EU555" s="214"/>
      <c r="EV555" s="214"/>
      <c r="EW555" s="214"/>
      <c r="EX555" s="214"/>
      <c r="EY555" s="214"/>
      <c r="EZ555" s="214"/>
      <c r="FA555" s="214"/>
      <c r="FB555" s="214"/>
      <c r="FC555" s="214"/>
      <c r="FD555" s="214"/>
      <c r="FE555" s="214"/>
      <c r="FF555" s="214"/>
      <c r="FG555" s="214"/>
      <c r="FH555" s="214"/>
      <c r="FI555" s="214"/>
      <c r="FJ555" s="214"/>
      <c r="FK555" s="214"/>
      <c r="FL555" s="214"/>
      <c r="FM555" s="214"/>
      <c r="FN555" s="214"/>
      <c r="FO555" s="214"/>
      <c r="FP555" s="214"/>
      <c r="FQ555" s="214"/>
      <c r="FR555" s="214"/>
      <c r="FS555" s="214"/>
      <c r="FT555" s="214"/>
      <c r="FU555" s="214"/>
      <c r="FV555" s="214"/>
      <c r="FW555" s="214"/>
      <c r="FX555" s="214"/>
    </row>
    <row r="556" spans="1:180" s="268" customFormat="1">
      <c r="A556" s="276"/>
      <c r="B556" s="276"/>
      <c r="C556" s="276"/>
      <c r="D556" s="276"/>
      <c r="E556" s="276"/>
      <c r="F556" s="276"/>
      <c r="G556" s="289"/>
      <c r="H556" s="288"/>
      <c r="I556" s="288"/>
      <c r="J556" s="276"/>
      <c r="K556" s="214"/>
      <c r="L556" s="214"/>
      <c r="M556" s="214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14"/>
      <c r="Y556" s="214"/>
      <c r="Z556" s="214"/>
      <c r="AA556" s="214"/>
      <c r="AB556" s="214"/>
      <c r="AC556" s="214"/>
      <c r="AD556" s="214"/>
      <c r="AE556" s="214"/>
      <c r="AF556" s="214"/>
      <c r="AG556" s="214"/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4"/>
      <c r="BN556" s="214"/>
      <c r="BO556" s="214"/>
      <c r="BP556" s="214"/>
      <c r="BQ556" s="214"/>
      <c r="BR556" s="214"/>
      <c r="BS556" s="214"/>
      <c r="BT556" s="214"/>
      <c r="BU556" s="214"/>
      <c r="BV556" s="214"/>
      <c r="BW556" s="214"/>
      <c r="BX556" s="214"/>
      <c r="BY556" s="214"/>
      <c r="BZ556" s="214"/>
      <c r="CA556" s="214"/>
      <c r="CB556" s="214"/>
      <c r="CC556" s="214"/>
      <c r="CD556" s="214"/>
      <c r="CE556" s="214"/>
      <c r="CF556" s="214"/>
      <c r="CG556" s="214"/>
      <c r="CH556" s="214"/>
      <c r="CI556" s="214"/>
      <c r="CJ556" s="214"/>
      <c r="CK556" s="214"/>
      <c r="CL556" s="214"/>
      <c r="CM556" s="214"/>
      <c r="CN556" s="214"/>
      <c r="CO556" s="214"/>
      <c r="CP556" s="214"/>
      <c r="CQ556" s="214"/>
      <c r="CR556" s="214"/>
      <c r="CS556" s="214"/>
      <c r="CT556" s="214"/>
      <c r="CU556" s="214"/>
      <c r="CV556" s="214"/>
      <c r="CW556" s="214"/>
      <c r="CX556" s="214"/>
      <c r="CY556" s="214"/>
      <c r="CZ556" s="214"/>
      <c r="DA556" s="214"/>
      <c r="DB556" s="214"/>
      <c r="DC556" s="214"/>
      <c r="DD556" s="214"/>
      <c r="DE556" s="214"/>
      <c r="DF556" s="214"/>
      <c r="DG556" s="214"/>
      <c r="DH556" s="214"/>
      <c r="DI556" s="214"/>
      <c r="DJ556" s="214"/>
      <c r="DK556" s="214"/>
      <c r="DL556" s="214"/>
      <c r="DM556" s="214"/>
      <c r="DN556" s="214"/>
      <c r="DO556" s="214"/>
      <c r="DP556" s="214"/>
      <c r="DQ556" s="214"/>
      <c r="DR556" s="214"/>
      <c r="DS556" s="214"/>
      <c r="DT556" s="214"/>
      <c r="DU556" s="214"/>
      <c r="DV556" s="214"/>
      <c r="DW556" s="214"/>
      <c r="DX556" s="214"/>
      <c r="DY556" s="214"/>
      <c r="DZ556" s="214"/>
      <c r="EA556" s="214"/>
      <c r="EB556" s="214"/>
      <c r="EC556" s="214"/>
      <c r="ED556" s="214"/>
      <c r="EE556" s="214"/>
      <c r="EF556" s="214"/>
      <c r="EG556" s="214"/>
      <c r="EH556" s="214"/>
      <c r="EI556" s="214"/>
      <c r="EJ556" s="214"/>
      <c r="EK556" s="214"/>
      <c r="EL556" s="214"/>
      <c r="EM556" s="214"/>
      <c r="EN556" s="214"/>
      <c r="EO556" s="214"/>
      <c r="EP556" s="214"/>
      <c r="EQ556" s="214"/>
      <c r="ER556" s="214"/>
      <c r="ES556" s="214"/>
      <c r="ET556" s="214"/>
      <c r="EU556" s="214"/>
      <c r="EV556" s="214"/>
      <c r="EW556" s="214"/>
      <c r="EX556" s="214"/>
      <c r="EY556" s="214"/>
      <c r="EZ556" s="214"/>
      <c r="FA556" s="214"/>
      <c r="FB556" s="214"/>
      <c r="FC556" s="214"/>
      <c r="FD556" s="214"/>
      <c r="FE556" s="214"/>
      <c r="FF556" s="214"/>
      <c r="FG556" s="214"/>
      <c r="FH556" s="214"/>
      <c r="FI556" s="214"/>
      <c r="FJ556" s="214"/>
      <c r="FK556" s="214"/>
      <c r="FL556" s="214"/>
      <c r="FM556" s="214"/>
      <c r="FN556" s="214"/>
      <c r="FO556" s="214"/>
      <c r="FP556" s="214"/>
      <c r="FQ556" s="214"/>
      <c r="FR556" s="214"/>
      <c r="FS556" s="214"/>
      <c r="FT556" s="214"/>
      <c r="FU556" s="214"/>
      <c r="FV556" s="214"/>
      <c r="FW556" s="214"/>
      <c r="FX556" s="214"/>
    </row>
    <row r="557" spans="1:180" s="268" customFormat="1">
      <c r="A557" s="276"/>
      <c r="B557" s="276"/>
      <c r="C557" s="276"/>
      <c r="D557" s="276"/>
      <c r="E557" s="276"/>
      <c r="F557" s="276"/>
      <c r="G557" s="289"/>
      <c r="H557" s="288"/>
      <c r="I557" s="288"/>
      <c r="J557" s="276"/>
      <c r="K557" s="214"/>
      <c r="L557" s="214"/>
      <c r="M557" s="214"/>
      <c r="N557" s="214"/>
      <c r="O557" s="214"/>
      <c r="P557" s="214"/>
      <c r="Q557" s="214"/>
      <c r="R557" s="214"/>
      <c r="S557" s="214"/>
      <c r="T557" s="214"/>
      <c r="U557" s="214"/>
      <c r="V557" s="214"/>
      <c r="W557" s="214"/>
      <c r="X557" s="214"/>
      <c r="Y557" s="214"/>
      <c r="Z557" s="214"/>
      <c r="AA557" s="214"/>
      <c r="AB557" s="214"/>
      <c r="AC557" s="214"/>
      <c r="AD557" s="214"/>
      <c r="AE557" s="214"/>
      <c r="AF557" s="214"/>
      <c r="AG557" s="214"/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  <c r="BI557" s="214"/>
      <c r="BJ557" s="214"/>
      <c r="BK557" s="214"/>
      <c r="BL557" s="214"/>
      <c r="BM557" s="214"/>
      <c r="BN557" s="214"/>
      <c r="BO557" s="214"/>
      <c r="BP557" s="214"/>
      <c r="BQ557" s="214"/>
      <c r="BR557" s="214"/>
      <c r="BS557" s="214"/>
      <c r="BT557" s="214"/>
      <c r="BU557" s="214"/>
      <c r="BV557" s="214"/>
      <c r="BW557" s="214"/>
      <c r="BX557" s="214"/>
      <c r="BY557" s="214"/>
      <c r="BZ557" s="214"/>
      <c r="CA557" s="214"/>
      <c r="CB557" s="214"/>
      <c r="CC557" s="214"/>
      <c r="CD557" s="214"/>
      <c r="CE557" s="214"/>
      <c r="CF557" s="214"/>
      <c r="CG557" s="214"/>
      <c r="CH557" s="214"/>
      <c r="CI557" s="214"/>
      <c r="CJ557" s="214"/>
      <c r="CK557" s="214"/>
      <c r="CL557" s="214"/>
      <c r="CM557" s="214"/>
      <c r="CN557" s="214"/>
      <c r="CO557" s="214"/>
      <c r="CP557" s="214"/>
      <c r="CQ557" s="214"/>
      <c r="CR557" s="214"/>
      <c r="CS557" s="214"/>
      <c r="CT557" s="214"/>
      <c r="CU557" s="214"/>
      <c r="CV557" s="214"/>
      <c r="CW557" s="214"/>
      <c r="CX557" s="214"/>
      <c r="CY557" s="214"/>
      <c r="CZ557" s="214"/>
      <c r="DA557" s="214"/>
      <c r="DB557" s="214"/>
      <c r="DC557" s="214"/>
      <c r="DD557" s="214"/>
      <c r="DE557" s="214"/>
      <c r="DF557" s="214"/>
      <c r="DG557" s="214"/>
      <c r="DH557" s="214"/>
      <c r="DI557" s="214"/>
      <c r="DJ557" s="214"/>
      <c r="DK557" s="214"/>
      <c r="DL557" s="214"/>
      <c r="DM557" s="214"/>
      <c r="DN557" s="214"/>
      <c r="DO557" s="214"/>
      <c r="DP557" s="214"/>
      <c r="DQ557" s="214"/>
      <c r="DR557" s="214"/>
      <c r="DS557" s="214"/>
      <c r="DT557" s="214"/>
      <c r="DU557" s="214"/>
      <c r="DV557" s="214"/>
      <c r="DW557" s="214"/>
      <c r="DX557" s="214"/>
      <c r="DY557" s="214"/>
      <c r="DZ557" s="214"/>
      <c r="EA557" s="214"/>
      <c r="EB557" s="214"/>
      <c r="EC557" s="214"/>
      <c r="ED557" s="214"/>
      <c r="EE557" s="214"/>
      <c r="EF557" s="214"/>
      <c r="EG557" s="214"/>
      <c r="EH557" s="214"/>
      <c r="EI557" s="214"/>
      <c r="EJ557" s="214"/>
      <c r="EK557" s="214"/>
      <c r="EL557" s="214"/>
      <c r="EM557" s="214"/>
      <c r="EN557" s="214"/>
      <c r="EO557" s="214"/>
      <c r="EP557" s="214"/>
      <c r="EQ557" s="214"/>
      <c r="ER557" s="214"/>
      <c r="ES557" s="214"/>
      <c r="ET557" s="214"/>
      <c r="EU557" s="214"/>
      <c r="EV557" s="214"/>
      <c r="EW557" s="214"/>
      <c r="EX557" s="214"/>
      <c r="EY557" s="214"/>
      <c r="EZ557" s="214"/>
      <c r="FA557" s="214"/>
      <c r="FB557" s="214"/>
      <c r="FC557" s="214"/>
      <c r="FD557" s="214"/>
      <c r="FE557" s="214"/>
      <c r="FF557" s="214"/>
      <c r="FG557" s="214"/>
      <c r="FH557" s="214"/>
      <c r="FI557" s="214"/>
      <c r="FJ557" s="214"/>
      <c r="FK557" s="214"/>
      <c r="FL557" s="214"/>
      <c r="FM557" s="214"/>
      <c r="FN557" s="214"/>
      <c r="FO557" s="214"/>
      <c r="FP557" s="214"/>
      <c r="FQ557" s="214"/>
      <c r="FR557" s="214"/>
      <c r="FS557" s="214"/>
      <c r="FT557" s="214"/>
      <c r="FU557" s="214"/>
      <c r="FV557" s="214"/>
      <c r="FW557" s="214"/>
      <c r="FX557" s="214"/>
    </row>
    <row r="558" spans="1:180" s="268" customFormat="1">
      <c r="A558" s="276"/>
      <c r="B558" s="276"/>
      <c r="C558" s="276"/>
      <c r="D558" s="276"/>
      <c r="E558" s="276"/>
      <c r="F558" s="276"/>
      <c r="G558" s="289"/>
      <c r="H558" s="288"/>
      <c r="I558" s="288"/>
      <c r="J558" s="276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  <c r="AA558" s="214"/>
      <c r="AB558" s="214"/>
      <c r="AC558" s="214"/>
      <c r="AD558" s="214"/>
      <c r="AE558" s="214"/>
      <c r="AF558" s="214"/>
      <c r="AG558" s="214"/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  <c r="BI558" s="214"/>
      <c r="BJ558" s="214"/>
      <c r="BK558" s="214"/>
      <c r="BL558" s="214"/>
      <c r="BM558" s="214"/>
      <c r="BN558" s="214"/>
      <c r="BO558" s="214"/>
      <c r="BP558" s="214"/>
      <c r="BQ558" s="214"/>
      <c r="BR558" s="214"/>
      <c r="BS558" s="214"/>
      <c r="BT558" s="214"/>
      <c r="BU558" s="214"/>
      <c r="BV558" s="214"/>
      <c r="BW558" s="214"/>
      <c r="BX558" s="214"/>
      <c r="BY558" s="214"/>
      <c r="BZ558" s="214"/>
      <c r="CA558" s="214"/>
      <c r="CB558" s="214"/>
      <c r="CC558" s="214"/>
      <c r="CD558" s="214"/>
      <c r="CE558" s="214"/>
      <c r="CF558" s="214"/>
      <c r="CG558" s="214"/>
      <c r="CH558" s="214"/>
      <c r="CI558" s="214"/>
      <c r="CJ558" s="214"/>
      <c r="CK558" s="214"/>
      <c r="CL558" s="214"/>
      <c r="CM558" s="214"/>
      <c r="CN558" s="214"/>
      <c r="CO558" s="214"/>
      <c r="CP558" s="214"/>
      <c r="CQ558" s="214"/>
      <c r="CR558" s="214"/>
      <c r="CS558" s="214"/>
      <c r="CT558" s="214"/>
      <c r="CU558" s="214"/>
      <c r="CV558" s="214"/>
      <c r="CW558" s="214"/>
      <c r="CX558" s="214"/>
      <c r="CY558" s="214"/>
      <c r="CZ558" s="214"/>
      <c r="DA558" s="214"/>
      <c r="DB558" s="214"/>
      <c r="DC558" s="214"/>
      <c r="DD558" s="214"/>
      <c r="DE558" s="214"/>
      <c r="DF558" s="214"/>
      <c r="DG558" s="214"/>
      <c r="DH558" s="214"/>
      <c r="DI558" s="214"/>
      <c r="DJ558" s="214"/>
      <c r="DK558" s="214"/>
      <c r="DL558" s="214"/>
      <c r="DM558" s="214"/>
      <c r="DN558" s="214"/>
      <c r="DO558" s="214"/>
      <c r="DP558" s="214"/>
      <c r="DQ558" s="214"/>
      <c r="DR558" s="214"/>
      <c r="DS558" s="214"/>
      <c r="DT558" s="214"/>
      <c r="DU558" s="214"/>
      <c r="DV558" s="214"/>
      <c r="DW558" s="214"/>
      <c r="DX558" s="214"/>
      <c r="DY558" s="214"/>
      <c r="DZ558" s="214"/>
      <c r="EA558" s="214"/>
      <c r="EB558" s="214"/>
      <c r="EC558" s="214"/>
      <c r="ED558" s="214"/>
      <c r="EE558" s="214"/>
      <c r="EF558" s="214"/>
      <c r="EG558" s="214"/>
      <c r="EH558" s="214"/>
      <c r="EI558" s="214"/>
      <c r="EJ558" s="214"/>
      <c r="EK558" s="214"/>
      <c r="EL558" s="214"/>
      <c r="EM558" s="214"/>
      <c r="EN558" s="214"/>
      <c r="EO558" s="214"/>
      <c r="EP558" s="214"/>
      <c r="EQ558" s="214"/>
      <c r="ER558" s="214"/>
      <c r="ES558" s="214"/>
      <c r="ET558" s="214"/>
      <c r="EU558" s="214"/>
      <c r="EV558" s="214"/>
      <c r="EW558" s="214"/>
      <c r="EX558" s="214"/>
      <c r="EY558" s="214"/>
      <c r="EZ558" s="214"/>
      <c r="FA558" s="214"/>
      <c r="FB558" s="214"/>
      <c r="FC558" s="214"/>
      <c r="FD558" s="214"/>
      <c r="FE558" s="214"/>
      <c r="FF558" s="214"/>
      <c r="FG558" s="214"/>
      <c r="FH558" s="214"/>
      <c r="FI558" s="214"/>
      <c r="FJ558" s="214"/>
      <c r="FK558" s="214"/>
      <c r="FL558" s="214"/>
      <c r="FM558" s="214"/>
      <c r="FN558" s="214"/>
      <c r="FO558" s="214"/>
      <c r="FP558" s="214"/>
      <c r="FQ558" s="214"/>
      <c r="FR558" s="214"/>
      <c r="FS558" s="214"/>
      <c r="FT558" s="214"/>
      <c r="FU558" s="214"/>
      <c r="FV558" s="214"/>
      <c r="FW558" s="214"/>
      <c r="FX558" s="214"/>
    </row>
    <row r="559" spans="1:180" s="268" customFormat="1">
      <c r="A559" s="276"/>
      <c r="B559" s="276"/>
      <c r="C559" s="276"/>
      <c r="D559" s="276"/>
      <c r="E559" s="276"/>
      <c r="F559" s="276"/>
      <c r="G559" s="289"/>
      <c r="H559" s="288"/>
      <c r="I559" s="288"/>
      <c r="J559" s="276"/>
      <c r="K559" s="214"/>
      <c r="L559" s="214"/>
      <c r="M559" s="214"/>
      <c r="N559" s="214"/>
      <c r="O559" s="214"/>
      <c r="P559" s="214"/>
      <c r="Q559" s="214"/>
      <c r="R559" s="214"/>
      <c r="S559" s="214"/>
      <c r="T559" s="214"/>
      <c r="U559" s="214"/>
      <c r="V559" s="214"/>
      <c r="W559" s="214"/>
      <c r="X559" s="214"/>
      <c r="Y559" s="214"/>
      <c r="Z559" s="214"/>
      <c r="AA559" s="214"/>
      <c r="AB559" s="214"/>
      <c r="AC559" s="214"/>
      <c r="AD559" s="214"/>
      <c r="AE559" s="214"/>
      <c r="AF559" s="214"/>
      <c r="AG559" s="214"/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  <c r="BI559" s="214"/>
      <c r="BJ559" s="214"/>
      <c r="BK559" s="214"/>
      <c r="BL559" s="214"/>
      <c r="BM559" s="214"/>
      <c r="BN559" s="214"/>
      <c r="BO559" s="214"/>
      <c r="BP559" s="214"/>
      <c r="BQ559" s="214"/>
      <c r="BR559" s="214"/>
      <c r="BS559" s="214"/>
      <c r="BT559" s="214"/>
      <c r="BU559" s="214"/>
      <c r="BV559" s="214"/>
      <c r="BW559" s="214"/>
      <c r="BX559" s="214"/>
      <c r="BY559" s="214"/>
      <c r="BZ559" s="214"/>
      <c r="CA559" s="214"/>
      <c r="CB559" s="214"/>
      <c r="CC559" s="214"/>
      <c r="CD559" s="214"/>
      <c r="CE559" s="214"/>
      <c r="CF559" s="214"/>
      <c r="CG559" s="214"/>
      <c r="CH559" s="214"/>
      <c r="CI559" s="214"/>
      <c r="CJ559" s="214"/>
      <c r="CK559" s="214"/>
      <c r="CL559" s="214"/>
      <c r="CM559" s="214"/>
      <c r="CN559" s="214"/>
      <c r="CO559" s="214"/>
      <c r="CP559" s="214"/>
      <c r="CQ559" s="214"/>
      <c r="CR559" s="214"/>
      <c r="CS559" s="214"/>
      <c r="CT559" s="214"/>
      <c r="CU559" s="214"/>
      <c r="CV559" s="214"/>
      <c r="CW559" s="214"/>
      <c r="CX559" s="214"/>
      <c r="CY559" s="214"/>
      <c r="CZ559" s="214"/>
      <c r="DA559" s="214"/>
      <c r="DB559" s="214"/>
      <c r="DC559" s="214"/>
      <c r="DD559" s="214"/>
      <c r="DE559" s="214"/>
      <c r="DF559" s="214"/>
      <c r="DG559" s="214"/>
      <c r="DH559" s="214"/>
      <c r="DI559" s="214"/>
      <c r="DJ559" s="214"/>
      <c r="DK559" s="214"/>
      <c r="DL559" s="214"/>
      <c r="DM559" s="214"/>
      <c r="DN559" s="214"/>
      <c r="DO559" s="214"/>
      <c r="DP559" s="214"/>
      <c r="DQ559" s="214"/>
      <c r="DR559" s="214"/>
      <c r="DS559" s="214"/>
      <c r="DT559" s="214"/>
      <c r="DU559" s="214"/>
      <c r="DV559" s="214"/>
      <c r="DW559" s="214"/>
      <c r="DX559" s="214"/>
      <c r="DY559" s="214"/>
      <c r="DZ559" s="214"/>
      <c r="EA559" s="214"/>
      <c r="EB559" s="214"/>
      <c r="EC559" s="214"/>
      <c r="ED559" s="214"/>
      <c r="EE559" s="214"/>
      <c r="EF559" s="214"/>
      <c r="EG559" s="214"/>
      <c r="EH559" s="214"/>
      <c r="EI559" s="214"/>
      <c r="EJ559" s="214"/>
      <c r="EK559" s="214"/>
      <c r="EL559" s="214"/>
      <c r="EM559" s="214"/>
      <c r="EN559" s="214"/>
      <c r="EO559" s="214"/>
      <c r="EP559" s="214"/>
      <c r="EQ559" s="214"/>
      <c r="ER559" s="214"/>
      <c r="ES559" s="214"/>
      <c r="ET559" s="214"/>
      <c r="EU559" s="214"/>
      <c r="EV559" s="214"/>
      <c r="EW559" s="214"/>
      <c r="EX559" s="214"/>
      <c r="EY559" s="214"/>
      <c r="EZ559" s="214"/>
      <c r="FA559" s="214"/>
      <c r="FB559" s="214"/>
      <c r="FC559" s="214"/>
      <c r="FD559" s="214"/>
      <c r="FE559" s="214"/>
      <c r="FF559" s="214"/>
      <c r="FG559" s="214"/>
      <c r="FH559" s="214"/>
      <c r="FI559" s="214"/>
      <c r="FJ559" s="214"/>
      <c r="FK559" s="214"/>
      <c r="FL559" s="214"/>
      <c r="FM559" s="214"/>
      <c r="FN559" s="214"/>
      <c r="FO559" s="214"/>
      <c r="FP559" s="214"/>
      <c r="FQ559" s="214"/>
      <c r="FR559" s="214"/>
      <c r="FS559" s="214"/>
      <c r="FT559" s="214"/>
      <c r="FU559" s="214"/>
      <c r="FV559" s="214"/>
      <c r="FW559" s="214"/>
      <c r="FX559" s="214"/>
    </row>
    <row r="560" spans="1:180" s="268" customFormat="1">
      <c r="A560" s="276"/>
      <c r="B560" s="276"/>
      <c r="C560" s="276"/>
      <c r="D560" s="276"/>
      <c r="E560" s="276"/>
      <c r="F560" s="276"/>
      <c r="G560" s="289"/>
      <c r="H560" s="288"/>
      <c r="I560" s="288"/>
      <c r="J560" s="276"/>
      <c r="K560" s="214"/>
      <c r="L560" s="214"/>
      <c r="M560" s="214"/>
      <c r="N560" s="214"/>
      <c r="O560" s="214"/>
      <c r="P560" s="214"/>
      <c r="Q560" s="214"/>
      <c r="R560" s="214"/>
      <c r="S560" s="214"/>
      <c r="T560" s="214"/>
      <c r="U560" s="214"/>
      <c r="V560" s="214"/>
      <c r="W560" s="214"/>
      <c r="X560" s="214"/>
      <c r="Y560" s="214"/>
      <c r="Z560" s="214"/>
      <c r="AA560" s="214"/>
      <c r="AB560" s="214"/>
      <c r="AC560" s="214"/>
      <c r="AD560" s="214"/>
      <c r="AE560" s="214"/>
      <c r="AF560" s="214"/>
      <c r="AG560" s="214"/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  <c r="BI560" s="214"/>
      <c r="BJ560" s="214"/>
      <c r="BK560" s="214"/>
      <c r="BL560" s="214"/>
      <c r="BM560" s="214"/>
      <c r="BN560" s="214"/>
      <c r="BO560" s="214"/>
      <c r="BP560" s="214"/>
      <c r="BQ560" s="214"/>
      <c r="BR560" s="214"/>
      <c r="BS560" s="214"/>
      <c r="BT560" s="214"/>
      <c r="BU560" s="214"/>
      <c r="BV560" s="214"/>
      <c r="BW560" s="214"/>
      <c r="BX560" s="214"/>
      <c r="BY560" s="214"/>
      <c r="BZ560" s="214"/>
      <c r="CA560" s="214"/>
      <c r="CB560" s="214"/>
      <c r="CC560" s="214"/>
      <c r="CD560" s="214"/>
      <c r="CE560" s="214"/>
      <c r="CF560" s="214"/>
      <c r="CG560" s="214"/>
      <c r="CH560" s="214"/>
      <c r="CI560" s="214"/>
      <c r="CJ560" s="214"/>
      <c r="CK560" s="214"/>
      <c r="CL560" s="214"/>
      <c r="CM560" s="214"/>
      <c r="CN560" s="214"/>
      <c r="CO560" s="214"/>
      <c r="CP560" s="214"/>
      <c r="CQ560" s="214"/>
      <c r="CR560" s="214"/>
      <c r="CS560" s="214"/>
      <c r="CT560" s="214"/>
      <c r="CU560" s="214"/>
      <c r="CV560" s="214"/>
      <c r="CW560" s="214"/>
      <c r="CX560" s="214"/>
      <c r="CY560" s="214"/>
      <c r="CZ560" s="214"/>
      <c r="DA560" s="214"/>
      <c r="DB560" s="214"/>
      <c r="DC560" s="214"/>
      <c r="DD560" s="214"/>
      <c r="DE560" s="214"/>
      <c r="DF560" s="214"/>
      <c r="DG560" s="214"/>
      <c r="DH560" s="214"/>
      <c r="DI560" s="214"/>
      <c r="DJ560" s="214"/>
      <c r="DK560" s="214"/>
      <c r="DL560" s="214"/>
      <c r="DM560" s="214"/>
      <c r="DN560" s="214"/>
      <c r="DO560" s="214"/>
      <c r="DP560" s="214"/>
      <c r="DQ560" s="214"/>
      <c r="DR560" s="214"/>
      <c r="DS560" s="214"/>
      <c r="DT560" s="214"/>
      <c r="DU560" s="214"/>
      <c r="DV560" s="214"/>
      <c r="DW560" s="214"/>
      <c r="DX560" s="214"/>
      <c r="DY560" s="214"/>
      <c r="DZ560" s="214"/>
      <c r="EA560" s="214"/>
      <c r="EB560" s="214"/>
      <c r="EC560" s="214"/>
      <c r="ED560" s="214"/>
      <c r="EE560" s="214"/>
      <c r="EF560" s="214"/>
      <c r="EG560" s="214"/>
      <c r="EH560" s="214"/>
      <c r="EI560" s="214"/>
      <c r="EJ560" s="214"/>
      <c r="EK560" s="214"/>
      <c r="EL560" s="214"/>
      <c r="EM560" s="214"/>
      <c r="EN560" s="214"/>
      <c r="EO560" s="214"/>
      <c r="EP560" s="214"/>
      <c r="EQ560" s="214"/>
      <c r="ER560" s="214"/>
      <c r="ES560" s="214"/>
      <c r="ET560" s="214"/>
      <c r="EU560" s="214"/>
      <c r="EV560" s="214"/>
      <c r="EW560" s="214"/>
      <c r="EX560" s="214"/>
      <c r="EY560" s="214"/>
      <c r="EZ560" s="214"/>
      <c r="FA560" s="214"/>
      <c r="FB560" s="214"/>
      <c r="FC560" s="214"/>
      <c r="FD560" s="214"/>
      <c r="FE560" s="214"/>
      <c r="FF560" s="214"/>
      <c r="FG560" s="214"/>
      <c r="FH560" s="214"/>
      <c r="FI560" s="214"/>
      <c r="FJ560" s="214"/>
      <c r="FK560" s="214"/>
      <c r="FL560" s="214"/>
      <c r="FM560" s="214"/>
      <c r="FN560" s="214"/>
      <c r="FO560" s="214"/>
      <c r="FP560" s="214"/>
      <c r="FQ560" s="214"/>
      <c r="FR560" s="214"/>
      <c r="FS560" s="214"/>
      <c r="FT560" s="214"/>
      <c r="FU560" s="214"/>
      <c r="FV560" s="214"/>
      <c r="FW560" s="214"/>
      <c r="FX560" s="214"/>
    </row>
    <row r="561" spans="1:180" s="268" customFormat="1">
      <c r="A561" s="276"/>
      <c r="B561" s="276"/>
      <c r="C561" s="276"/>
      <c r="D561" s="276"/>
      <c r="E561" s="276"/>
      <c r="F561" s="276"/>
      <c r="G561" s="289"/>
      <c r="H561" s="288"/>
      <c r="I561" s="288"/>
      <c r="J561" s="276"/>
      <c r="K561" s="214"/>
      <c r="L561" s="214"/>
      <c r="M561" s="214"/>
      <c r="N561" s="214"/>
      <c r="O561" s="214"/>
      <c r="P561" s="214"/>
      <c r="Q561" s="214"/>
      <c r="R561" s="214"/>
      <c r="S561" s="214"/>
      <c r="T561" s="214"/>
      <c r="U561" s="214"/>
      <c r="V561" s="214"/>
      <c r="W561" s="214"/>
      <c r="X561" s="214"/>
      <c r="Y561" s="214"/>
      <c r="Z561" s="214"/>
      <c r="AA561" s="214"/>
      <c r="AB561" s="214"/>
      <c r="AC561" s="214"/>
      <c r="AD561" s="214"/>
      <c r="AE561" s="214"/>
      <c r="AF561" s="214"/>
      <c r="AG561" s="214"/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  <c r="BI561" s="214"/>
      <c r="BJ561" s="214"/>
      <c r="BK561" s="214"/>
      <c r="BL561" s="214"/>
      <c r="BM561" s="214"/>
      <c r="BN561" s="214"/>
      <c r="BO561" s="214"/>
      <c r="BP561" s="214"/>
      <c r="BQ561" s="214"/>
      <c r="BR561" s="214"/>
      <c r="BS561" s="214"/>
      <c r="BT561" s="214"/>
      <c r="BU561" s="214"/>
      <c r="BV561" s="214"/>
      <c r="BW561" s="214"/>
      <c r="BX561" s="214"/>
      <c r="BY561" s="214"/>
      <c r="BZ561" s="214"/>
      <c r="CA561" s="214"/>
      <c r="CB561" s="214"/>
      <c r="CC561" s="214"/>
      <c r="CD561" s="214"/>
      <c r="CE561" s="214"/>
      <c r="CF561" s="214"/>
      <c r="CG561" s="214"/>
      <c r="CH561" s="214"/>
      <c r="CI561" s="214"/>
      <c r="CJ561" s="214"/>
      <c r="CK561" s="214"/>
      <c r="CL561" s="214"/>
      <c r="CM561" s="214"/>
      <c r="CN561" s="214"/>
      <c r="CO561" s="214"/>
      <c r="CP561" s="214"/>
      <c r="CQ561" s="214"/>
      <c r="CR561" s="214"/>
      <c r="CS561" s="214"/>
      <c r="CT561" s="214"/>
      <c r="CU561" s="214"/>
      <c r="CV561" s="214"/>
      <c r="CW561" s="214"/>
      <c r="CX561" s="214"/>
      <c r="CY561" s="214"/>
      <c r="CZ561" s="214"/>
      <c r="DA561" s="214"/>
      <c r="DB561" s="214"/>
      <c r="DC561" s="214"/>
      <c r="DD561" s="214"/>
      <c r="DE561" s="214"/>
      <c r="DF561" s="214"/>
      <c r="DG561" s="214"/>
      <c r="DH561" s="214"/>
      <c r="DI561" s="214"/>
      <c r="DJ561" s="214"/>
      <c r="DK561" s="214"/>
      <c r="DL561" s="214"/>
      <c r="DM561" s="214"/>
      <c r="DN561" s="214"/>
      <c r="DO561" s="214"/>
      <c r="DP561" s="214"/>
      <c r="DQ561" s="214"/>
      <c r="DR561" s="214"/>
      <c r="DS561" s="214"/>
      <c r="DT561" s="214"/>
      <c r="DU561" s="214"/>
      <c r="DV561" s="214"/>
      <c r="DW561" s="214"/>
      <c r="DX561" s="214"/>
      <c r="DY561" s="214"/>
      <c r="DZ561" s="214"/>
      <c r="EA561" s="214"/>
      <c r="EB561" s="214"/>
      <c r="EC561" s="214"/>
      <c r="ED561" s="214"/>
      <c r="EE561" s="214"/>
      <c r="EF561" s="214"/>
      <c r="EG561" s="214"/>
      <c r="EH561" s="214"/>
      <c r="EI561" s="214"/>
      <c r="EJ561" s="214"/>
      <c r="EK561" s="214"/>
      <c r="EL561" s="214"/>
      <c r="EM561" s="214"/>
      <c r="EN561" s="214"/>
      <c r="EO561" s="214"/>
      <c r="EP561" s="214"/>
      <c r="EQ561" s="214"/>
      <c r="ER561" s="214"/>
      <c r="ES561" s="214"/>
      <c r="ET561" s="214"/>
      <c r="EU561" s="214"/>
      <c r="EV561" s="214"/>
      <c r="EW561" s="214"/>
      <c r="EX561" s="214"/>
      <c r="EY561" s="214"/>
      <c r="EZ561" s="214"/>
      <c r="FA561" s="214"/>
      <c r="FB561" s="214"/>
      <c r="FC561" s="214"/>
      <c r="FD561" s="214"/>
      <c r="FE561" s="214"/>
      <c r="FF561" s="214"/>
      <c r="FG561" s="214"/>
      <c r="FH561" s="214"/>
      <c r="FI561" s="214"/>
      <c r="FJ561" s="214"/>
      <c r="FK561" s="214"/>
      <c r="FL561" s="214"/>
      <c r="FM561" s="214"/>
      <c r="FN561" s="214"/>
      <c r="FO561" s="214"/>
      <c r="FP561" s="214"/>
      <c r="FQ561" s="214"/>
      <c r="FR561" s="214"/>
      <c r="FS561" s="214"/>
      <c r="FT561" s="214"/>
      <c r="FU561" s="214"/>
      <c r="FV561" s="214"/>
      <c r="FW561" s="214"/>
      <c r="FX561" s="214"/>
    </row>
    <row r="562" spans="1:180" s="268" customFormat="1">
      <c r="A562" s="276"/>
      <c r="B562" s="276"/>
      <c r="C562" s="276"/>
      <c r="D562" s="276"/>
      <c r="E562" s="276"/>
      <c r="F562" s="276"/>
      <c r="G562" s="289"/>
      <c r="H562" s="288"/>
      <c r="I562" s="288"/>
      <c r="J562" s="276"/>
      <c r="K562" s="214"/>
      <c r="L562" s="214"/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  <c r="AA562" s="214"/>
      <c r="AB562" s="214"/>
      <c r="AC562" s="214"/>
      <c r="AD562" s="214"/>
      <c r="AE562" s="214"/>
      <c r="AF562" s="214"/>
      <c r="AG562" s="214"/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  <c r="BI562" s="214"/>
      <c r="BJ562" s="214"/>
      <c r="BK562" s="214"/>
      <c r="BL562" s="214"/>
      <c r="BM562" s="214"/>
      <c r="BN562" s="214"/>
      <c r="BO562" s="214"/>
      <c r="BP562" s="214"/>
      <c r="BQ562" s="214"/>
      <c r="BR562" s="214"/>
      <c r="BS562" s="214"/>
      <c r="BT562" s="214"/>
      <c r="BU562" s="214"/>
      <c r="BV562" s="214"/>
      <c r="BW562" s="214"/>
      <c r="BX562" s="214"/>
      <c r="BY562" s="214"/>
      <c r="BZ562" s="214"/>
      <c r="CA562" s="214"/>
      <c r="CB562" s="214"/>
      <c r="CC562" s="214"/>
      <c r="CD562" s="214"/>
      <c r="CE562" s="214"/>
      <c r="CF562" s="214"/>
      <c r="CG562" s="214"/>
      <c r="CH562" s="214"/>
      <c r="CI562" s="214"/>
      <c r="CJ562" s="214"/>
      <c r="CK562" s="214"/>
      <c r="CL562" s="214"/>
      <c r="CM562" s="214"/>
      <c r="CN562" s="214"/>
      <c r="CO562" s="214"/>
      <c r="CP562" s="214"/>
      <c r="CQ562" s="214"/>
      <c r="CR562" s="214"/>
      <c r="CS562" s="214"/>
      <c r="CT562" s="214"/>
      <c r="CU562" s="214"/>
      <c r="CV562" s="214"/>
      <c r="CW562" s="214"/>
      <c r="CX562" s="214"/>
      <c r="CY562" s="214"/>
      <c r="CZ562" s="214"/>
      <c r="DA562" s="214"/>
      <c r="DB562" s="214"/>
      <c r="DC562" s="214"/>
      <c r="DD562" s="214"/>
      <c r="DE562" s="214"/>
      <c r="DF562" s="214"/>
      <c r="DG562" s="214"/>
      <c r="DH562" s="214"/>
      <c r="DI562" s="214"/>
      <c r="DJ562" s="214"/>
      <c r="DK562" s="214"/>
      <c r="DL562" s="214"/>
      <c r="DM562" s="214"/>
      <c r="DN562" s="214"/>
      <c r="DO562" s="214"/>
      <c r="DP562" s="214"/>
      <c r="DQ562" s="214"/>
      <c r="DR562" s="214"/>
      <c r="DS562" s="214"/>
      <c r="DT562" s="214"/>
      <c r="DU562" s="214"/>
      <c r="DV562" s="214"/>
      <c r="DW562" s="214"/>
      <c r="DX562" s="214"/>
      <c r="DY562" s="214"/>
      <c r="DZ562" s="214"/>
      <c r="EA562" s="214"/>
      <c r="EB562" s="214"/>
      <c r="EC562" s="214"/>
      <c r="ED562" s="214"/>
      <c r="EE562" s="214"/>
      <c r="EF562" s="214"/>
      <c r="EG562" s="214"/>
      <c r="EH562" s="214"/>
      <c r="EI562" s="214"/>
      <c r="EJ562" s="214"/>
      <c r="EK562" s="214"/>
      <c r="EL562" s="214"/>
      <c r="EM562" s="214"/>
      <c r="EN562" s="214"/>
      <c r="EO562" s="214"/>
      <c r="EP562" s="214"/>
      <c r="EQ562" s="214"/>
      <c r="ER562" s="214"/>
      <c r="ES562" s="214"/>
      <c r="ET562" s="214"/>
      <c r="EU562" s="214"/>
      <c r="EV562" s="214"/>
      <c r="EW562" s="214"/>
      <c r="EX562" s="214"/>
      <c r="EY562" s="214"/>
      <c r="EZ562" s="214"/>
      <c r="FA562" s="214"/>
      <c r="FB562" s="214"/>
      <c r="FC562" s="214"/>
      <c r="FD562" s="214"/>
      <c r="FE562" s="214"/>
      <c r="FF562" s="214"/>
      <c r="FG562" s="214"/>
      <c r="FH562" s="214"/>
      <c r="FI562" s="214"/>
      <c r="FJ562" s="214"/>
      <c r="FK562" s="214"/>
      <c r="FL562" s="214"/>
      <c r="FM562" s="214"/>
      <c r="FN562" s="214"/>
      <c r="FO562" s="214"/>
      <c r="FP562" s="214"/>
      <c r="FQ562" s="214"/>
      <c r="FR562" s="214"/>
      <c r="FS562" s="214"/>
      <c r="FT562" s="214"/>
      <c r="FU562" s="214"/>
      <c r="FV562" s="214"/>
      <c r="FW562" s="214"/>
      <c r="FX562" s="214"/>
    </row>
    <row r="563" spans="1:180" s="268" customFormat="1">
      <c r="A563" s="276"/>
      <c r="B563" s="276"/>
      <c r="C563" s="276"/>
      <c r="D563" s="276"/>
      <c r="E563" s="276"/>
      <c r="F563" s="276"/>
      <c r="G563" s="289"/>
      <c r="H563" s="288"/>
      <c r="I563" s="288"/>
      <c r="J563" s="276"/>
      <c r="K563" s="214"/>
      <c r="L563" s="214"/>
      <c r="M563" s="214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  <c r="AA563" s="214"/>
      <c r="AB563" s="214"/>
      <c r="AC563" s="214"/>
      <c r="AD563" s="214"/>
      <c r="AE563" s="214"/>
      <c r="AF563" s="214"/>
      <c r="AG563" s="214"/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  <c r="BI563" s="214"/>
      <c r="BJ563" s="214"/>
      <c r="BK563" s="214"/>
      <c r="BL563" s="214"/>
      <c r="BM563" s="214"/>
      <c r="BN563" s="214"/>
      <c r="BO563" s="214"/>
      <c r="BP563" s="214"/>
      <c r="BQ563" s="214"/>
      <c r="BR563" s="214"/>
      <c r="BS563" s="214"/>
      <c r="BT563" s="214"/>
      <c r="BU563" s="214"/>
      <c r="BV563" s="214"/>
      <c r="BW563" s="214"/>
      <c r="BX563" s="214"/>
      <c r="BY563" s="214"/>
      <c r="BZ563" s="214"/>
      <c r="CA563" s="214"/>
      <c r="CB563" s="214"/>
      <c r="CC563" s="214"/>
      <c r="CD563" s="214"/>
      <c r="CE563" s="214"/>
      <c r="CF563" s="214"/>
      <c r="CG563" s="214"/>
      <c r="CH563" s="214"/>
      <c r="CI563" s="214"/>
      <c r="CJ563" s="214"/>
      <c r="CK563" s="214"/>
      <c r="CL563" s="214"/>
      <c r="CM563" s="214"/>
      <c r="CN563" s="214"/>
      <c r="CO563" s="214"/>
      <c r="CP563" s="214"/>
      <c r="CQ563" s="214"/>
      <c r="CR563" s="214"/>
      <c r="CS563" s="214"/>
      <c r="CT563" s="214"/>
      <c r="CU563" s="214"/>
      <c r="CV563" s="214"/>
      <c r="CW563" s="214"/>
      <c r="CX563" s="214"/>
      <c r="CY563" s="214"/>
      <c r="CZ563" s="214"/>
      <c r="DA563" s="214"/>
      <c r="DB563" s="214"/>
      <c r="DC563" s="214"/>
      <c r="DD563" s="214"/>
      <c r="DE563" s="214"/>
      <c r="DF563" s="214"/>
      <c r="DG563" s="214"/>
      <c r="DH563" s="214"/>
      <c r="DI563" s="214"/>
      <c r="DJ563" s="214"/>
      <c r="DK563" s="214"/>
      <c r="DL563" s="214"/>
      <c r="DM563" s="214"/>
      <c r="DN563" s="214"/>
      <c r="DO563" s="214"/>
      <c r="DP563" s="214"/>
      <c r="DQ563" s="214"/>
      <c r="DR563" s="214"/>
      <c r="DS563" s="214"/>
      <c r="DT563" s="214"/>
      <c r="DU563" s="214"/>
      <c r="DV563" s="214"/>
      <c r="DW563" s="214"/>
      <c r="DX563" s="214"/>
      <c r="DY563" s="214"/>
      <c r="DZ563" s="214"/>
      <c r="EA563" s="214"/>
      <c r="EB563" s="214"/>
      <c r="EC563" s="214"/>
      <c r="ED563" s="214"/>
      <c r="EE563" s="214"/>
      <c r="EF563" s="214"/>
      <c r="EG563" s="214"/>
      <c r="EH563" s="214"/>
      <c r="EI563" s="214"/>
      <c r="EJ563" s="214"/>
      <c r="EK563" s="214"/>
      <c r="EL563" s="214"/>
      <c r="EM563" s="214"/>
      <c r="EN563" s="214"/>
      <c r="EO563" s="214"/>
      <c r="EP563" s="214"/>
      <c r="EQ563" s="214"/>
      <c r="ER563" s="214"/>
      <c r="ES563" s="214"/>
      <c r="ET563" s="214"/>
      <c r="EU563" s="214"/>
      <c r="EV563" s="214"/>
      <c r="EW563" s="214"/>
      <c r="EX563" s="214"/>
      <c r="EY563" s="214"/>
      <c r="EZ563" s="214"/>
      <c r="FA563" s="214"/>
      <c r="FB563" s="214"/>
      <c r="FC563" s="214"/>
      <c r="FD563" s="214"/>
      <c r="FE563" s="214"/>
      <c r="FF563" s="214"/>
      <c r="FG563" s="214"/>
      <c r="FH563" s="214"/>
      <c r="FI563" s="214"/>
      <c r="FJ563" s="214"/>
      <c r="FK563" s="214"/>
      <c r="FL563" s="214"/>
      <c r="FM563" s="214"/>
      <c r="FN563" s="214"/>
      <c r="FO563" s="214"/>
      <c r="FP563" s="214"/>
      <c r="FQ563" s="214"/>
      <c r="FR563" s="214"/>
      <c r="FS563" s="214"/>
      <c r="FT563" s="214"/>
      <c r="FU563" s="214"/>
      <c r="FV563" s="214"/>
      <c r="FW563" s="214"/>
      <c r="FX563" s="214"/>
    </row>
    <row r="564" spans="1:180" s="268" customFormat="1">
      <c r="A564" s="276"/>
      <c r="B564" s="276"/>
      <c r="C564" s="276"/>
      <c r="D564" s="276"/>
      <c r="E564" s="276"/>
      <c r="F564" s="276"/>
      <c r="G564" s="289"/>
      <c r="H564" s="288"/>
      <c r="I564" s="288"/>
      <c r="J564" s="276"/>
      <c r="K564" s="214"/>
      <c r="L564" s="214"/>
      <c r="M564" s="214"/>
      <c r="N564" s="214"/>
      <c r="O564" s="214"/>
      <c r="P564" s="214"/>
      <c r="Q564" s="214"/>
      <c r="R564" s="214"/>
      <c r="S564" s="214"/>
      <c r="T564" s="214"/>
      <c r="U564" s="214"/>
      <c r="V564" s="214"/>
      <c r="W564" s="214"/>
      <c r="X564" s="214"/>
      <c r="Y564" s="214"/>
      <c r="Z564" s="214"/>
      <c r="AA564" s="214"/>
      <c r="AB564" s="214"/>
      <c r="AC564" s="214"/>
      <c r="AD564" s="214"/>
      <c r="AE564" s="214"/>
      <c r="AF564" s="214"/>
      <c r="AG564" s="214"/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  <c r="BI564" s="214"/>
      <c r="BJ564" s="214"/>
      <c r="BK564" s="214"/>
      <c r="BL564" s="214"/>
      <c r="BM564" s="214"/>
      <c r="BN564" s="214"/>
      <c r="BO564" s="214"/>
      <c r="BP564" s="214"/>
      <c r="BQ564" s="214"/>
      <c r="BR564" s="214"/>
      <c r="BS564" s="214"/>
      <c r="BT564" s="214"/>
      <c r="BU564" s="214"/>
      <c r="BV564" s="214"/>
      <c r="BW564" s="214"/>
      <c r="BX564" s="214"/>
      <c r="BY564" s="214"/>
      <c r="BZ564" s="214"/>
      <c r="CA564" s="214"/>
      <c r="CB564" s="214"/>
      <c r="CC564" s="214"/>
      <c r="CD564" s="214"/>
      <c r="CE564" s="214"/>
      <c r="CF564" s="214"/>
      <c r="CG564" s="214"/>
      <c r="CH564" s="214"/>
      <c r="CI564" s="214"/>
      <c r="CJ564" s="214"/>
      <c r="CK564" s="214"/>
      <c r="CL564" s="214"/>
      <c r="CM564" s="214"/>
      <c r="CN564" s="214"/>
      <c r="CO564" s="214"/>
      <c r="CP564" s="214"/>
      <c r="CQ564" s="214"/>
      <c r="CR564" s="214"/>
      <c r="CS564" s="214"/>
      <c r="CT564" s="214"/>
      <c r="CU564" s="214"/>
      <c r="CV564" s="214"/>
      <c r="CW564" s="214"/>
      <c r="CX564" s="214"/>
      <c r="CY564" s="214"/>
      <c r="CZ564" s="214"/>
      <c r="DA564" s="214"/>
      <c r="DB564" s="214"/>
      <c r="DC564" s="214"/>
      <c r="DD564" s="214"/>
      <c r="DE564" s="214"/>
      <c r="DF564" s="214"/>
      <c r="DG564" s="214"/>
      <c r="DH564" s="214"/>
      <c r="DI564" s="214"/>
      <c r="DJ564" s="214"/>
      <c r="DK564" s="214"/>
      <c r="DL564" s="214"/>
      <c r="DM564" s="214"/>
      <c r="DN564" s="214"/>
      <c r="DO564" s="214"/>
      <c r="DP564" s="214"/>
      <c r="DQ564" s="214"/>
      <c r="DR564" s="214"/>
      <c r="DS564" s="214"/>
      <c r="DT564" s="214"/>
      <c r="DU564" s="214"/>
      <c r="DV564" s="214"/>
      <c r="DW564" s="214"/>
      <c r="DX564" s="214"/>
      <c r="DY564" s="214"/>
      <c r="DZ564" s="214"/>
      <c r="EA564" s="214"/>
      <c r="EB564" s="214"/>
      <c r="EC564" s="214"/>
      <c r="ED564" s="214"/>
      <c r="EE564" s="214"/>
      <c r="EF564" s="214"/>
      <c r="EG564" s="214"/>
      <c r="EH564" s="214"/>
      <c r="EI564" s="214"/>
      <c r="EJ564" s="214"/>
      <c r="EK564" s="214"/>
      <c r="EL564" s="214"/>
      <c r="EM564" s="214"/>
      <c r="EN564" s="214"/>
      <c r="EO564" s="214"/>
      <c r="EP564" s="214"/>
      <c r="EQ564" s="214"/>
      <c r="ER564" s="214"/>
      <c r="ES564" s="214"/>
      <c r="ET564" s="214"/>
      <c r="EU564" s="214"/>
      <c r="EV564" s="214"/>
      <c r="EW564" s="214"/>
      <c r="EX564" s="214"/>
      <c r="EY564" s="214"/>
      <c r="EZ564" s="214"/>
      <c r="FA564" s="214"/>
      <c r="FB564" s="214"/>
      <c r="FC564" s="214"/>
      <c r="FD564" s="214"/>
      <c r="FE564" s="214"/>
      <c r="FF564" s="214"/>
      <c r="FG564" s="214"/>
      <c r="FH564" s="214"/>
      <c r="FI564" s="214"/>
      <c r="FJ564" s="214"/>
      <c r="FK564" s="214"/>
      <c r="FL564" s="214"/>
      <c r="FM564" s="214"/>
      <c r="FN564" s="214"/>
      <c r="FO564" s="214"/>
      <c r="FP564" s="214"/>
      <c r="FQ564" s="214"/>
      <c r="FR564" s="214"/>
      <c r="FS564" s="214"/>
      <c r="FT564" s="214"/>
      <c r="FU564" s="214"/>
      <c r="FV564" s="214"/>
      <c r="FW564" s="214"/>
      <c r="FX564" s="214"/>
    </row>
    <row r="565" spans="1:180" s="268" customFormat="1">
      <c r="A565" s="276"/>
      <c r="B565" s="276"/>
      <c r="C565" s="276"/>
      <c r="D565" s="276"/>
      <c r="E565" s="276"/>
      <c r="F565" s="276"/>
      <c r="G565" s="289"/>
      <c r="H565" s="288"/>
      <c r="I565" s="288"/>
      <c r="J565" s="276"/>
      <c r="K565" s="214"/>
      <c r="L565" s="214"/>
      <c r="M565" s="214"/>
      <c r="N565" s="214"/>
      <c r="O565" s="214"/>
      <c r="P565" s="214"/>
      <c r="Q565" s="214"/>
      <c r="R565" s="214"/>
      <c r="S565" s="214"/>
      <c r="T565" s="214"/>
      <c r="U565" s="214"/>
      <c r="V565" s="214"/>
      <c r="W565" s="214"/>
      <c r="X565" s="214"/>
      <c r="Y565" s="214"/>
      <c r="Z565" s="214"/>
      <c r="AA565" s="214"/>
      <c r="AB565" s="214"/>
      <c r="AC565" s="214"/>
      <c r="AD565" s="214"/>
      <c r="AE565" s="214"/>
      <c r="AF565" s="214"/>
      <c r="AG565" s="214"/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  <c r="BI565" s="214"/>
      <c r="BJ565" s="214"/>
      <c r="BK565" s="214"/>
      <c r="BL565" s="214"/>
      <c r="BM565" s="214"/>
      <c r="BN565" s="214"/>
      <c r="BO565" s="214"/>
      <c r="BP565" s="214"/>
      <c r="BQ565" s="214"/>
      <c r="BR565" s="214"/>
      <c r="BS565" s="214"/>
      <c r="BT565" s="214"/>
      <c r="BU565" s="214"/>
      <c r="BV565" s="214"/>
      <c r="BW565" s="214"/>
      <c r="BX565" s="214"/>
      <c r="BY565" s="214"/>
      <c r="BZ565" s="214"/>
      <c r="CA565" s="214"/>
      <c r="CB565" s="214"/>
      <c r="CC565" s="214"/>
      <c r="CD565" s="214"/>
      <c r="CE565" s="214"/>
      <c r="CF565" s="214"/>
      <c r="CG565" s="214"/>
      <c r="CH565" s="214"/>
      <c r="CI565" s="214"/>
      <c r="CJ565" s="214"/>
      <c r="CK565" s="214"/>
      <c r="CL565" s="214"/>
      <c r="CM565" s="214"/>
      <c r="CN565" s="214"/>
      <c r="CO565" s="214"/>
      <c r="CP565" s="214"/>
      <c r="CQ565" s="214"/>
      <c r="CR565" s="214"/>
      <c r="CS565" s="214"/>
      <c r="CT565" s="214"/>
      <c r="CU565" s="214"/>
      <c r="CV565" s="214"/>
      <c r="CW565" s="214"/>
      <c r="CX565" s="214"/>
      <c r="CY565" s="214"/>
      <c r="CZ565" s="214"/>
      <c r="DA565" s="214"/>
      <c r="DB565" s="214"/>
      <c r="DC565" s="214"/>
      <c r="DD565" s="214"/>
      <c r="DE565" s="214"/>
      <c r="DF565" s="214"/>
      <c r="DG565" s="214"/>
      <c r="DH565" s="214"/>
      <c r="DI565" s="214"/>
      <c r="DJ565" s="214"/>
      <c r="DK565" s="214"/>
      <c r="DL565" s="214"/>
      <c r="DM565" s="214"/>
      <c r="DN565" s="214"/>
      <c r="DO565" s="214"/>
      <c r="DP565" s="214"/>
      <c r="DQ565" s="214"/>
      <c r="DR565" s="214"/>
      <c r="DS565" s="214"/>
      <c r="DT565" s="214"/>
      <c r="DU565" s="214"/>
      <c r="DV565" s="214"/>
      <c r="DW565" s="214"/>
      <c r="DX565" s="214"/>
      <c r="DY565" s="214"/>
      <c r="DZ565" s="214"/>
      <c r="EA565" s="214"/>
      <c r="EB565" s="214"/>
      <c r="EC565" s="214"/>
      <c r="ED565" s="214"/>
      <c r="EE565" s="214"/>
      <c r="EF565" s="214"/>
      <c r="EG565" s="214"/>
      <c r="EH565" s="214"/>
      <c r="EI565" s="214"/>
      <c r="EJ565" s="214"/>
      <c r="EK565" s="214"/>
      <c r="EL565" s="214"/>
      <c r="EM565" s="214"/>
      <c r="EN565" s="214"/>
      <c r="EO565" s="214"/>
      <c r="EP565" s="214"/>
      <c r="EQ565" s="214"/>
      <c r="ER565" s="214"/>
      <c r="ES565" s="214"/>
      <c r="ET565" s="214"/>
      <c r="EU565" s="214"/>
      <c r="EV565" s="214"/>
      <c r="EW565" s="214"/>
      <c r="EX565" s="214"/>
      <c r="EY565" s="214"/>
      <c r="EZ565" s="214"/>
      <c r="FA565" s="214"/>
      <c r="FB565" s="214"/>
      <c r="FC565" s="214"/>
      <c r="FD565" s="214"/>
      <c r="FE565" s="214"/>
      <c r="FF565" s="214"/>
      <c r="FG565" s="214"/>
      <c r="FH565" s="214"/>
      <c r="FI565" s="214"/>
      <c r="FJ565" s="214"/>
      <c r="FK565" s="214"/>
      <c r="FL565" s="214"/>
      <c r="FM565" s="214"/>
      <c r="FN565" s="214"/>
      <c r="FO565" s="214"/>
      <c r="FP565" s="214"/>
      <c r="FQ565" s="214"/>
      <c r="FR565" s="214"/>
      <c r="FS565" s="214"/>
      <c r="FT565" s="214"/>
      <c r="FU565" s="214"/>
      <c r="FV565" s="214"/>
      <c r="FW565" s="214"/>
      <c r="FX565" s="214"/>
    </row>
    <row r="566" spans="1:180" s="268" customFormat="1">
      <c r="A566" s="276"/>
      <c r="B566" s="276"/>
      <c r="C566" s="276"/>
      <c r="D566" s="276"/>
      <c r="E566" s="276"/>
      <c r="F566" s="276"/>
      <c r="G566" s="289"/>
      <c r="H566" s="288"/>
      <c r="I566" s="288"/>
      <c r="J566" s="276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  <c r="AB566" s="214"/>
      <c r="AC566" s="214"/>
      <c r="AD566" s="214"/>
      <c r="AE566" s="214"/>
      <c r="AF566" s="214"/>
      <c r="AG566" s="214"/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  <c r="BI566" s="214"/>
      <c r="BJ566" s="214"/>
      <c r="BK566" s="214"/>
      <c r="BL566" s="214"/>
      <c r="BM566" s="214"/>
      <c r="BN566" s="214"/>
      <c r="BO566" s="214"/>
      <c r="BP566" s="214"/>
      <c r="BQ566" s="214"/>
      <c r="BR566" s="214"/>
      <c r="BS566" s="214"/>
      <c r="BT566" s="214"/>
      <c r="BU566" s="214"/>
      <c r="BV566" s="214"/>
      <c r="BW566" s="214"/>
      <c r="BX566" s="214"/>
      <c r="BY566" s="214"/>
      <c r="BZ566" s="214"/>
      <c r="CA566" s="214"/>
      <c r="CB566" s="214"/>
      <c r="CC566" s="214"/>
      <c r="CD566" s="214"/>
      <c r="CE566" s="214"/>
      <c r="CF566" s="214"/>
      <c r="CG566" s="214"/>
      <c r="CH566" s="214"/>
      <c r="CI566" s="214"/>
      <c r="CJ566" s="214"/>
      <c r="CK566" s="214"/>
      <c r="CL566" s="214"/>
      <c r="CM566" s="214"/>
      <c r="CN566" s="214"/>
      <c r="CO566" s="214"/>
      <c r="CP566" s="214"/>
      <c r="CQ566" s="214"/>
      <c r="CR566" s="214"/>
      <c r="CS566" s="214"/>
      <c r="CT566" s="214"/>
      <c r="CU566" s="214"/>
      <c r="CV566" s="214"/>
      <c r="CW566" s="214"/>
      <c r="CX566" s="214"/>
      <c r="CY566" s="214"/>
      <c r="CZ566" s="214"/>
      <c r="DA566" s="214"/>
      <c r="DB566" s="214"/>
      <c r="DC566" s="214"/>
      <c r="DD566" s="214"/>
      <c r="DE566" s="214"/>
      <c r="DF566" s="214"/>
      <c r="DG566" s="214"/>
      <c r="DH566" s="214"/>
      <c r="DI566" s="214"/>
      <c r="DJ566" s="214"/>
      <c r="DK566" s="214"/>
      <c r="DL566" s="214"/>
      <c r="DM566" s="214"/>
      <c r="DN566" s="214"/>
      <c r="DO566" s="214"/>
      <c r="DP566" s="214"/>
      <c r="DQ566" s="214"/>
      <c r="DR566" s="214"/>
      <c r="DS566" s="214"/>
      <c r="DT566" s="214"/>
      <c r="DU566" s="214"/>
      <c r="DV566" s="214"/>
      <c r="DW566" s="214"/>
      <c r="DX566" s="214"/>
      <c r="DY566" s="214"/>
      <c r="DZ566" s="214"/>
      <c r="EA566" s="214"/>
      <c r="EB566" s="214"/>
      <c r="EC566" s="214"/>
      <c r="ED566" s="214"/>
      <c r="EE566" s="214"/>
      <c r="EF566" s="214"/>
      <c r="EG566" s="214"/>
      <c r="EH566" s="214"/>
      <c r="EI566" s="214"/>
      <c r="EJ566" s="214"/>
      <c r="EK566" s="214"/>
      <c r="EL566" s="214"/>
      <c r="EM566" s="214"/>
      <c r="EN566" s="214"/>
      <c r="EO566" s="214"/>
      <c r="EP566" s="214"/>
      <c r="EQ566" s="214"/>
      <c r="ER566" s="214"/>
      <c r="ES566" s="214"/>
      <c r="ET566" s="214"/>
      <c r="EU566" s="214"/>
      <c r="EV566" s="214"/>
      <c r="EW566" s="214"/>
      <c r="EX566" s="214"/>
      <c r="EY566" s="214"/>
      <c r="EZ566" s="214"/>
      <c r="FA566" s="214"/>
      <c r="FB566" s="214"/>
      <c r="FC566" s="214"/>
      <c r="FD566" s="214"/>
      <c r="FE566" s="214"/>
      <c r="FF566" s="214"/>
      <c r="FG566" s="214"/>
      <c r="FH566" s="214"/>
      <c r="FI566" s="214"/>
      <c r="FJ566" s="214"/>
      <c r="FK566" s="214"/>
      <c r="FL566" s="214"/>
      <c r="FM566" s="214"/>
      <c r="FN566" s="214"/>
      <c r="FO566" s="214"/>
      <c r="FP566" s="214"/>
      <c r="FQ566" s="214"/>
      <c r="FR566" s="214"/>
      <c r="FS566" s="214"/>
      <c r="FT566" s="214"/>
      <c r="FU566" s="214"/>
      <c r="FV566" s="214"/>
      <c r="FW566" s="214"/>
      <c r="FX566" s="214"/>
    </row>
    <row r="567" spans="1:180" s="268" customFormat="1">
      <c r="A567" s="276"/>
      <c r="B567" s="276"/>
      <c r="C567" s="276"/>
      <c r="D567" s="276"/>
      <c r="E567" s="276"/>
      <c r="F567" s="276"/>
      <c r="G567" s="289"/>
      <c r="H567" s="288"/>
      <c r="I567" s="288"/>
      <c r="J567" s="276"/>
      <c r="K567" s="214"/>
      <c r="L567" s="214"/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  <c r="AB567" s="214"/>
      <c r="AC567" s="214"/>
      <c r="AD567" s="214"/>
      <c r="AE567" s="214"/>
      <c r="AF567" s="214"/>
      <c r="AG567" s="214"/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4"/>
      <c r="BN567" s="214"/>
      <c r="BO567" s="214"/>
      <c r="BP567" s="214"/>
      <c r="BQ567" s="214"/>
      <c r="BR567" s="214"/>
      <c r="BS567" s="214"/>
      <c r="BT567" s="214"/>
      <c r="BU567" s="214"/>
      <c r="BV567" s="214"/>
      <c r="BW567" s="214"/>
      <c r="BX567" s="214"/>
      <c r="BY567" s="214"/>
      <c r="BZ567" s="214"/>
      <c r="CA567" s="214"/>
      <c r="CB567" s="214"/>
      <c r="CC567" s="214"/>
      <c r="CD567" s="214"/>
      <c r="CE567" s="214"/>
      <c r="CF567" s="214"/>
      <c r="CG567" s="214"/>
      <c r="CH567" s="214"/>
      <c r="CI567" s="214"/>
      <c r="CJ567" s="214"/>
      <c r="CK567" s="214"/>
      <c r="CL567" s="214"/>
      <c r="CM567" s="214"/>
      <c r="CN567" s="214"/>
      <c r="CO567" s="214"/>
      <c r="CP567" s="214"/>
      <c r="CQ567" s="214"/>
      <c r="CR567" s="214"/>
      <c r="CS567" s="214"/>
      <c r="CT567" s="214"/>
      <c r="CU567" s="214"/>
      <c r="CV567" s="214"/>
      <c r="CW567" s="214"/>
      <c r="CX567" s="214"/>
      <c r="CY567" s="214"/>
      <c r="CZ567" s="214"/>
      <c r="DA567" s="214"/>
      <c r="DB567" s="214"/>
      <c r="DC567" s="214"/>
      <c r="DD567" s="214"/>
      <c r="DE567" s="214"/>
      <c r="DF567" s="214"/>
      <c r="DG567" s="214"/>
      <c r="DH567" s="214"/>
      <c r="DI567" s="214"/>
      <c r="DJ567" s="214"/>
      <c r="DK567" s="214"/>
      <c r="DL567" s="214"/>
      <c r="DM567" s="214"/>
      <c r="DN567" s="214"/>
      <c r="DO567" s="214"/>
      <c r="DP567" s="214"/>
      <c r="DQ567" s="214"/>
      <c r="DR567" s="214"/>
      <c r="DS567" s="214"/>
      <c r="DT567" s="214"/>
      <c r="DU567" s="214"/>
      <c r="DV567" s="214"/>
      <c r="DW567" s="214"/>
      <c r="DX567" s="214"/>
      <c r="DY567" s="214"/>
      <c r="DZ567" s="214"/>
      <c r="EA567" s="214"/>
      <c r="EB567" s="214"/>
      <c r="EC567" s="214"/>
      <c r="ED567" s="214"/>
      <c r="EE567" s="214"/>
      <c r="EF567" s="214"/>
      <c r="EG567" s="214"/>
      <c r="EH567" s="214"/>
      <c r="EI567" s="214"/>
      <c r="EJ567" s="214"/>
      <c r="EK567" s="214"/>
      <c r="EL567" s="214"/>
      <c r="EM567" s="214"/>
      <c r="EN567" s="214"/>
      <c r="EO567" s="214"/>
      <c r="EP567" s="214"/>
      <c r="EQ567" s="214"/>
      <c r="ER567" s="214"/>
      <c r="ES567" s="214"/>
      <c r="ET567" s="214"/>
      <c r="EU567" s="214"/>
      <c r="EV567" s="214"/>
      <c r="EW567" s="214"/>
      <c r="EX567" s="214"/>
      <c r="EY567" s="214"/>
      <c r="EZ567" s="214"/>
      <c r="FA567" s="214"/>
      <c r="FB567" s="214"/>
      <c r="FC567" s="214"/>
      <c r="FD567" s="214"/>
      <c r="FE567" s="214"/>
      <c r="FF567" s="214"/>
      <c r="FG567" s="214"/>
      <c r="FH567" s="214"/>
      <c r="FI567" s="214"/>
      <c r="FJ567" s="214"/>
      <c r="FK567" s="214"/>
      <c r="FL567" s="214"/>
      <c r="FM567" s="214"/>
      <c r="FN567" s="214"/>
      <c r="FO567" s="214"/>
      <c r="FP567" s="214"/>
      <c r="FQ567" s="214"/>
      <c r="FR567" s="214"/>
      <c r="FS567" s="214"/>
      <c r="FT567" s="214"/>
      <c r="FU567" s="214"/>
      <c r="FV567" s="214"/>
      <c r="FW567" s="214"/>
      <c r="FX567" s="214"/>
    </row>
    <row r="568" spans="1:180" s="268" customFormat="1">
      <c r="A568" s="276"/>
      <c r="B568" s="276"/>
      <c r="C568" s="276"/>
      <c r="D568" s="276"/>
      <c r="E568" s="276"/>
      <c r="F568" s="276"/>
      <c r="G568" s="289"/>
      <c r="H568" s="288"/>
      <c r="I568" s="288"/>
      <c r="J568" s="276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  <c r="AB568" s="214"/>
      <c r="AC568" s="214"/>
      <c r="AD568" s="214"/>
      <c r="AE568" s="214"/>
      <c r="AF568" s="214"/>
      <c r="AG568" s="214"/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  <c r="BI568" s="214"/>
      <c r="BJ568" s="214"/>
      <c r="BK568" s="214"/>
      <c r="BL568" s="214"/>
      <c r="BM568" s="214"/>
      <c r="BN568" s="214"/>
      <c r="BO568" s="214"/>
      <c r="BP568" s="214"/>
      <c r="BQ568" s="214"/>
      <c r="BR568" s="214"/>
      <c r="BS568" s="214"/>
      <c r="BT568" s="214"/>
      <c r="BU568" s="214"/>
      <c r="BV568" s="214"/>
      <c r="BW568" s="214"/>
      <c r="BX568" s="214"/>
      <c r="BY568" s="214"/>
      <c r="BZ568" s="214"/>
      <c r="CA568" s="214"/>
      <c r="CB568" s="214"/>
      <c r="CC568" s="214"/>
      <c r="CD568" s="214"/>
      <c r="CE568" s="214"/>
      <c r="CF568" s="214"/>
      <c r="CG568" s="214"/>
      <c r="CH568" s="214"/>
      <c r="CI568" s="214"/>
      <c r="CJ568" s="214"/>
      <c r="CK568" s="214"/>
      <c r="CL568" s="214"/>
      <c r="CM568" s="214"/>
      <c r="CN568" s="214"/>
      <c r="CO568" s="214"/>
      <c r="CP568" s="214"/>
      <c r="CQ568" s="214"/>
      <c r="CR568" s="214"/>
      <c r="CS568" s="214"/>
      <c r="CT568" s="214"/>
      <c r="CU568" s="214"/>
      <c r="CV568" s="214"/>
      <c r="CW568" s="214"/>
      <c r="CX568" s="214"/>
      <c r="CY568" s="214"/>
      <c r="CZ568" s="214"/>
      <c r="DA568" s="214"/>
      <c r="DB568" s="214"/>
      <c r="DC568" s="214"/>
      <c r="DD568" s="214"/>
      <c r="DE568" s="214"/>
      <c r="DF568" s="214"/>
      <c r="DG568" s="214"/>
      <c r="DH568" s="214"/>
      <c r="DI568" s="214"/>
      <c r="DJ568" s="214"/>
      <c r="DK568" s="214"/>
      <c r="DL568" s="214"/>
      <c r="DM568" s="214"/>
      <c r="DN568" s="214"/>
      <c r="DO568" s="214"/>
      <c r="DP568" s="214"/>
      <c r="DQ568" s="214"/>
      <c r="DR568" s="214"/>
      <c r="DS568" s="214"/>
      <c r="DT568" s="214"/>
      <c r="DU568" s="214"/>
      <c r="DV568" s="214"/>
      <c r="DW568" s="214"/>
      <c r="DX568" s="214"/>
      <c r="DY568" s="214"/>
      <c r="DZ568" s="214"/>
      <c r="EA568" s="214"/>
      <c r="EB568" s="214"/>
      <c r="EC568" s="214"/>
      <c r="ED568" s="214"/>
      <c r="EE568" s="214"/>
      <c r="EF568" s="214"/>
      <c r="EG568" s="214"/>
      <c r="EH568" s="214"/>
      <c r="EI568" s="214"/>
      <c r="EJ568" s="214"/>
      <c r="EK568" s="214"/>
      <c r="EL568" s="214"/>
      <c r="EM568" s="214"/>
      <c r="EN568" s="214"/>
      <c r="EO568" s="214"/>
      <c r="EP568" s="214"/>
      <c r="EQ568" s="214"/>
      <c r="ER568" s="214"/>
      <c r="ES568" s="214"/>
      <c r="ET568" s="214"/>
      <c r="EU568" s="214"/>
      <c r="EV568" s="214"/>
      <c r="EW568" s="214"/>
      <c r="EX568" s="214"/>
      <c r="EY568" s="214"/>
      <c r="EZ568" s="214"/>
      <c r="FA568" s="214"/>
      <c r="FB568" s="214"/>
      <c r="FC568" s="214"/>
      <c r="FD568" s="214"/>
      <c r="FE568" s="214"/>
      <c r="FF568" s="214"/>
      <c r="FG568" s="214"/>
      <c r="FH568" s="214"/>
      <c r="FI568" s="214"/>
      <c r="FJ568" s="214"/>
      <c r="FK568" s="214"/>
      <c r="FL568" s="214"/>
      <c r="FM568" s="214"/>
      <c r="FN568" s="214"/>
      <c r="FO568" s="214"/>
      <c r="FP568" s="214"/>
      <c r="FQ568" s="214"/>
      <c r="FR568" s="214"/>
      <c r="FS568" s="214"/>
      <c r="FT568" s="214"/>
      <c r="FU568" s="214"/>
      <c r="FV568" s="214"/>
      <c r="FW568" s="214"/>
      <c r="FX568" s="214"/>
    </row>
    <row r="569" spans="1:180" s="268" customFormat="1">
      <c r="A569" s="276"/>
      <c r="B569" s="276"/>
      <c r="C569" s="276"/>
      <c r="D569" s="276"/>
      <c r="E569" s="276"/>
      <c r="F569" s="276"/>
      <c r="G569" s="289"/>
      <c r="H569" s="288"/>
      <c r="I569" s="288"/>
      <c r="J569" s="276"/>
      <c r="K569" s="214"/>
      <c r="L569" s="214"/>
      <c r="M569" s="214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  <c r="AA569" s="214"/>
      <c r="AB569" s="214"/>
      <c r="AC569" s="214"/>
      <c r="AD569" s="214"/>
      <c r="AE569" s="214"/>
      <c r="AF569" s="214"/>
      <c r="AG569" s="214"/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  <c r="BI569" s="214"/>
      <c r="BJ569" s="214"/>
      <c r="BK569" s="214"/>
      <c r="BL569" s="214"/>
      <c r="BM569" s="214"/>
      <c r="BN569" s="214"/>
      <c r="BO569" s="214"/>
      <c r="BP569" s="214"/>
      <c r="BQ569" s="214"/>
      <c r="BR569" s="214"/>
      <c r="BS569" s="214"/>
      <c r="BT569" s="214"/>
      <c r="BU569" s="214"/>
      <c r="BV569" s="214"/>
      <c r="BW569" s="214"/>
      <c r="BX569" s="214"/>
      <c r="BY569" s="214"/>
      <c r="BZ569" s="214"/>
      <c r="CA569" s="214"/>
      <c r="CB569" s="214"/>
      <c r="CC569" s="214"/>
      <c r="CD569" s="214"/>
      <c r="CE569" s="214"/>
      <c r="CF569" s="214"/>
      <c r="CG569" s="214"/>
      <c r="CH569" s="214"/>
      <c r="CI569" s="214"/>
      <c r="CJ569" s="214"/>
      <c r="CK569" s="214"/>
      <c r="CL569" s="214"/>
      <c r="CM569" s="214"/>
      <c r="CN569" s="214"/>
      <c r="CO569" s="214"/>
      <c r="CP569" s="214"/>
      <c r="CQ569" s="214"/>
      <c r="CR569" s="214"/>
      <c r="CS569" s="214"/>
      <c r="CT569" s="214"/>
      <c r="CU569" s="214"/>
      <c r="CV569" s="214"/>
      <c r="CW569" s="214"/>
      <c r="CX569" s="214"/>
      <c r="CY569" s="214"/>
      <c r="CZ569" s="214"/>
      <c r="DA569" s="214"/>
      <c r="DB569" s="214"/>
      <c r="DC569" s="214"/>
      <c r="DD569" s="214"/>
      <c r="DE569" s="214"/>
      <c r="DF569" s="214"/>
      <c r="DG569" s="214"/>
      <c r="DH569" s="214"/>
      <c r="DI569" s="214"/>
      <c r="DJ569" s="214"/>
      <c r="DK569" s="214"/>
      <c r="DL569" s="214"/>
      <c r="DM569" s="214"/>
      <c r="DN569" s="214"/>
      <c r="DO569" s="214"/>
      <c r="DP569" s="214"/>
      <c r="DQ569" s="214"/>
      <c r="DR569" s="214"/>
      <c r="DS569" s="214"/>
      <c r="DT569" s="214"/>
      <c r="DU569" s="214"/>
      <c r="DV569" s="214"/>
      <c r="DW569" s="214"/>
      <c r="DX569" s="214"/>
      <c r="DY569" s="214"/>
      <c r="DZ569" s="214"/>
      <c r="EA569" s="214"/>
      <c r="EB569" s="214"/>
      <c r="EC569" s="214"/>
      <c r="ED569" s="214"/>
      <c r="EE569" s="214"/>
      <c r="EF569" s="214"/>
      <c r="EG569" s="214"/>
      <c r="EH569" s="214"/>
      <c r="EI569" s="214"/>
      <c r="EJ569" s="214"/>
      <c r="EK569" s="214"/>
      <c r="EL569" s="214"/>
      <c r="EM569" s="214"/>
      <c r="EN569" s="214"/>
      <c r="EO569" s="214"/>
      <c r="EP569" s="214"/>
      <c r="EQ569" s="214"/>
      <c r="ER569" s="214"/>
      <c r="ES569" s="214"/>
      <c r="ET569" s="214"/>
      <c r="EU569" s="214"/>
      <c r="EV569" s="214"/>
      <c r="EW569" s="214"/>
      <c r="EX569" s="214"/>
      <c r="EY569" s="214"/>
      <c r="EZ569" s="214"/>
      <c r="FA569" s="214"/>
      <c r="FB569" s="214"/>
      <c r="FC569" s="214"/>
      <c r="FD569" s="214"/>
      <c r="FE569" s="214"/>
      <c r="FF569" s="214"/>
      <c r="FG569" s="214"/>
      <c r="FH569" s="214"/>
      <c r="FI569" s="214"/>
      <c r="FJ569" s="214"/>
      <c r="FK569" s="214"/>
      <c r="FL569" s="214"/>
      <c r="FM569" s="214"/>
      <c r="FN569" s="214"/>
      <c r="FO569" s="214"/>
      <c r="FP569" s="214"/>
      <c r="FQ569" s="214"/>
      <c r="FR569" s="214"/>
      <c r="FS569" s="214"/>
      <c r="FT569" s="214"/>
      <c r="FU569" s="214"/>
      <c r="FV569" s="214"/>
      <c r="FW569" s="214"/>
      <c r="FX569" s="214"/>
    </row>
    <row r="570" spans="1:180" s="268" customFormat="1">
      <c r="A570" s="276"/>
      <c r="B570" s="276"/>
      <c r="C570" s="276"/>
      <c r="D570" s="276"/>
      <c r="E570" s="276"/>
      <c r="F570" s="276"/>
      <c r="G570" s="289"/>
      <c r="H570" s="288"/>
      <c r="I570" s="288"/>
      <c r="J570" s="276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14"/>
      <c r="Y570" s="214"/>
      <c r="Z570" s="214"/>
      <c r="AA570" s="214"/>
      <c r="AB570" s="214"/>
      <c r="AC570" s="214"/>
      <c r="AD570" s="214"/>
      <c r="AE570" s="214"/>
      <c r="AF570" s="214"/>
      <c r="AG570" s="214"/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  <c r="BI570" s="214"/>
      <c r="BJ570" s="214"/>
      <c r="BK570" s="214"/>
      <c r="BL570" s="214"/>
      <c r="BM570" s="214"/>
      <c r="BN570" s="214"/>
      <c r="BO570" s="214"/>
      <c r="BP570" s="214"/>
      <c r="BQ570" s="214"/>
      <c r="BR570" s="214"/>
      <c r="BS570" s="214"/>
      <c r="BT570" s="214"/>
      <c r="BU570" s="214"/>
      <c r="BV570" s="214"/>
      <c r="BW570" s="214"/>
      <c r="BX570" s="214"/>
      <c r="BY570" s="214"/>
      <c r="BZ570" s="214"/>
      <c r="CA570" s="214"/>
      <c r="CB570" s="214"/>
      <c r="CC570" s="214"/>
      <c r="CD570" s="214"/>
      <c r="CE570" s="214"/>
      <c r="CF570" s="214"/>
      <c r="CG570" s="214"/>
      <c r="CH570" s="214"/>
      <c r="CI570" s="214"/>
      <c r="CJ570" s="214"/>
      <c r="CK570" s="214"/>
      <c r="CL570" s="214"/>
      <c r="CM570" s="214"/>
      <c r="CN570" s="214"/>
      <c r="CO570" s="214"/>
      <c r="CP570" s="214"/>
      <c r="CQ570" s="214"/>
      <c r="CR570" s="214"/>
      <c r="CS570" s="214"/>
      <c r="CT570" s="214"/>
      <c r="CU570" s="214"/>
      <c r="CV570" s="214"/>
      <c r="CW570" s="214"/>
      <c r="CX570" s="214"/>
      <c r="CY570" s="214"/>
      <c r="CZ570" s="214"/>
      <c r="DA570" s="214"/>
      <c r="DB570" s="214"/>
      <c r="DC570" s="214"/>
      <c r="DD570" s="214"/>
      <c r="DE570" s="214"/>
      <c r="DF570" s="214"/>
      <c r="DG570" s="214"/>
      <c r="DH570" s="214"/>
      <c r="DI570" s="214"/>
      <c r="DJ570" s="214"/>
      <c r="DK570" s="214"/>
      <c r="DL570" s="214"/>
      <c r="DM570" s="214"/>
      <c r="DN570" s="214"/>
      <c r="DO570" s="214"/>
      <c r="DP570" s="214"/>
      <c r="DQ570" s="214"/>
      <c r="DR570" s="214"/>
      <c r="DS570" s="214"/>
      <c r="DT570" s="214"/>
      <c r="DU570" s="214"/>
      <c r="DV570" s="214"/>
      <c r="DW570" s="214"/>
      <c r="DX570" s="214"/>
      <c r="DY570" s="214"/>
      <c r="DZ570" s="214"/>
      <c r="EA570" s="214"/>
      <c r="EB570" s="214"/>
      <c r="EC570" s="214"/>
      <c r="ED570" s="214"/>
      <c r="EE570" s="214"/>
      <c r="EF570" s="214"/>
      <c r="EG570" s="214"/>
      <c r="EH570" s="214"/>
      <c r="EI570" s="214"/>
      <c r="EJ570" s="214"/>
      <c r="EK570" s="214"/>
      <c r="EL570" s="214"/>
      <c r="EM570" s="214"/>
      <c r="EN570" s="214"/>
      <c r="EO570" s="214"/>
      <c r="EP570" s="214"/>
      <c r="EQ570" s="214"/>
      <c r="ER570" s="214"/>
      <c r="ES570" s="214"/>
      <c r="ET570" s="214"/>
      <c r="EU570" s="214"/>
      <c r="EV570" s="214"/>
      <c r="EW570" s="214"/>
      <c r="EX570" s="214"/>
      <c r="EY570" s="214"/>
      <c r="EZ570" s="214"/>
      <c r="FA570" s="214"/>
      <c r="FB570" s="214"/>
      <c r="FC570" s="214"/>
      <c r="FD570" s="214"/>
      <c r="FE570" s="214"/>
      <c r="FF570" s="214"/>
      <c r="FG570" s="214"/>
      <c r="FH570" s="214"/>
      <c r="FI570" s="214"/>
      <c r="FJ570" s="214"/>
      <c r="FK570" s="214"/>
      <c r="FL570" s="214"/>
      <c r="FM570" s="214"/>
      <c r="FN570" s="214"/>
      <c r="FO570" s="214"/>
      <c r="FP570" s="214"/>
      <c r="FQ570" s="214"/>
      <c r="FR570" s="214"/>
      <c r="FS570" s="214"/>
      <c r="FT570" s="214"/>
      <c r="FU570" s="214"/>
      <c r="FV570" s="214"/>
      <c r="FW570" s="214"/>
      <c r="FX570" s="214"/>
    </row>
    <row r="571" spans="1:180" s="268" customFormat="1">
      <c r="A571" s="276"/>
      <c r="B571" s="276"/>
      <c r="C571" s="276"/>
      <c r="D571" s="276"/>
      <c r="E571" s="276"/>
      <c r="F571" s="276"/>
      <c r="G571" s="289"/>
      <c r="H571" s="288"/>
      <c r="I571" s="288"/>
      <c r="J571" s="276"/>
      <c r="K571" s="214"/>
      <c r="L571" s="214"/>
      <c r="M571" s="214"/>
      <c r="N571" s="214"/>
      <c r="O571" s="214"/>
      <c r="P571" s="214"/>
      <c r="Q571" s="214"/>
      <c r="R571" s="214"/>
      <c r="S571" s="214"/>
      <c r="T571" s="214"/>
      <c r="U571" s="214"/>
      <c r="V571" s="214"/>
      <c r="W571" s="214"/>
      <c r="X571" s="214"/>
      <c r="Y571" s="214"/>
      <c r="Z571" s="214"/>
      <c r="AA571" s="214"/>
      <c r="AB571" s="214"/>
      <c r="AC571" s="214"/>
      <c r="AD571" s="214"/>
      <c r="AE571" s="214"/>
      <c r="AF571" s="214"/>
      <c r="AG571" s="214"/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  <c r="BI571" s="214"/>
      <c r="BJ571" s="214"/>
      <c r="BK571" s="214"/>
      <c r="BL571" s="214"/>
      <c r="BM571" s="214"/>
      <c r="BN571" s="214"/>
      <c r="BO571" s="214"/>
      <c r="BP571" s="214"/>
      <c r="BQ571" s="214"/>
      <c r="BR571" s="214"/>
      <c r="BS571" s="214"/>
      <c r="BT571" s="214"/>
      <c r="BU571" s="214"/>
      <c r="BV571" s="214"/>
      <c r="BW571" s="214"/>
      <c r="BX571" s="214"/>
      <c r="BY571" s="214"/>
      <c r="BZ571" s="214"/>
      <c r="CA571" s="214"/>
      <c r="CB571" s="214"/>
      <c r="CC571" s="214"/>
      <c r="CD571" s="214"/>
      <c r="CE571" s="214"/>
      <c r="CF571" s="214"/>
      <c r="CG571" s="214"/>
      <c r="CH571" s="214"/>
      <c r="CI571" s="214"/>
      <c r="CJ571" s="214"/>
      <c r="CK571" s="214"/>
      <c r="CL571" s="214"/>
      <c r="CM571" s="214"/>
      <c r="CN571" s="214"/>
      <c r="CO571" s="214"/>
      <c r="CP571" s="214"/>
      <c r="CQ571" s="214"/>
      <c r="CR571" s="214"/>
      <c r="CS571" s="214"/>
      <c r="CT571" s="214"/>
      <c r="CU571" s="214"/>
      <c r="CV571" s="214"/>
      <c r="CW571" s="214"/>
      <c r="CX571" s="214"/>
      <c r="CY571" s="214"/>
      <c r="CZ571" s="214"/>
      <c r="DA571" s="214"/>
      <c r="DB571" s="214"/>
      <c r="DC571" s="214"/>
      <c r="DD571" s="214"/>
      <c r="DE571" s="214"/>
      <c r="DF571" s="214"/>
      <c r="DG571" s="214"/>
      <c r="DH571" s="214"/>
      <c r="DI571" s="214"/>
      <c r="DJ571" s="214"/>
      <c r="DK571" s="214"/>
      <c r="DL571" s="214"/>
      <c r="DM571" s="214"/>
      <c r="DN571" s="214"/>
      <c r="DO571" s="214"/>
      <c r="DP571" s="214"/>
      <c r="DQ571" s="214"/>
      <c r="DR571" s="214"/>
      <c r="DS571" s="214"/>
      <c r="DT571" s="214"/>
      <c r="DU571" s="214"/>
      <c r="DV571" s="214"/>
      <c r="DW571" s="214"/>
      <c r="DX571" s="214"/>
      <c r="DY571" s="214"/>
      <c r="DZ571" s="214"/>
      <c r="EA571" s="214"/>
      <c r="EB571" s="214"/>
      <c r="EC571" s="214"/>
      <c r="ED571" s="214"/>
      <c r="EE571" s="214"/>
      <c r="EF571" s="214"/>
      <c r="EG571" s="214"/>
      <c r="EH571" s="214"/>
      <c r="EI571" s="214"/>
      <c r="EJ571" s="214"/>
      <c r="EK571" s="214"/>
      <c r="EL571" s="214"/>
      <c r="EM571" s="214"/>
      <c r="EN571" s="214"/>
      <c r="EO571" s="214"/>
      <c r="EP571" s="214"/>
      <c r="EQ571" s="214"/>
      <c r="ER571" s="214"/>
      <c r="ES571" s="214"/>
      <c r="ET571" s="214"/>
      <c r="EU571" s="214"/>
      <c r="EV571" s="214"/>
      <c r="EW571" s="214"/>
      <c r="EX571" s="214"/>
      <c r="EY571" s="214"/>
      <c r="EZ571" s="214"/>
      <c r="FA571" s="214"/>
      <c r="FB571" s="214"/>
      <c r="FC571" s="214"/>
      <c r="FD571" s="214"/>
      <c r="FE571" s="214"/>
      <c r="FF571" s="214"/>
      <c r="FG571" s="214"/>
      <c r="FH571" s="214"/>
      <c r="FI571" s="214"/>
      <c r="FJ571" s="214"/>
      <c r="FK571" s="214"/>
      <c r="FL571" s="214"/>
      <c r="FM571" s="214"/>
      <c r="FN571" s="214"/>
      <c r="FO571" s="214"/>
      <c r="FP571" s="214"/>
      <c r="FQ571" s="214"/>
      <c r="FR571" s="214"/>
      <c r="FS571" s="214"/>
      <c r="FT571" s="214"/>
      <c r="FU571" s="214"/>
      <c r="FV571" s="214"/>
      <c r="FW571" s="214"/>
      <c r="FX571" s="214"/>
    </row>
    <row r="572" spans="1:180" s="268" customFormat="1">
      <c r="A572" s="276"/>
      <c r="B572" s="276"/>
      <c r="C572" s="276"/>
      <c r="D572" s="276"/>
      <c r="E572" s="276"/>
      <c r="F572" s="276"/>
      <c r="G572" s="289"/>
      <c r="H572" s="288"/>
      <c r="I572" s="288"/>
      <c r="J572" s="276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  <c r="AA572" s="214"/>
      <c r="AB572" s="214"/>
      <c r="AC572" s="214"/>
      <c r="AD572" s="214"/>
      <c r="AE572" s="214"/>
      <c r="AF572" s="214"/>
      <c r="AG572" s="214"/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  <c r="BI572" s="214"/>
      <c r="BJ572" s="214"/>
      <c r="BK572" s="214"/>
      <c r="BL572" s="214"/>
      <c r="BM572" s="214"/>
      <c r="BN572" s="214"/>
      <c r="BO572" s="214"/>
      <c r="BP572" s="214"/>
      <c r="BQ572" s="214"/>
      <c r="BR572" s="214"/>
      <c r="BS572" s="214"/>
      <c r="BT572" s="214"/>
      <c r="BU572" s="214"/>
      <c r="BV572" s="214"/>
      <c r="BW572" s="214"/>
      <c r="BX572" s="214"/>
      <c r="BY572" s="214"/>
      <c r="BZ572" s="214"/>
      <c r="CA572" s="214"/>
      <c r="CB572" s="214"/>
      <c r="CC572" s="214"/>
      <c r="CD572" s="214"/>
      <c r="CE572" s="214"/>
      <c r="CF572" s="214"/>
      <c r="CG572" s="214"/>
      <c r="CH572" s="214"/>
      <c r="CI572" s="214"/>
      <c r="CJ572" s="214"/>
      <c r="CK572" s="214"/>
      <c r="CL572" s="214"/>
      <c r="CM572" s="214"/>
      <c r="CN572" s="214"/>
      <c r="CO572" s="214"/>
      <c r="CP572" s="214"/>
      <c r="CQ572" s="214"/>
      <c r="CR572" s="214"/>
      <c r="CS572" s="214"/>
      <c r="CT572" s="214"/>
      <c r="CU572" s="214"/>
      <c r="CV572" s="214"/>
      <c r="CW572" s="214"/>
      <c r="CX572" s="214"/>
      <c r="CY572" s="214"/>
      <c r="CZ572" s="214"/>
      <c r="DA572" s="214"/>
      <c r="DB572" s="214"/>
      <c r="DC572" s="214"/>
      <c r="DD572" s="214"/>
      <c r="DE572" s="214"/>
      <c r="DF572" s="214"/>
      <c r="DG572" s="214"/>
      <c r="DH572" s="214"/>
      <c r="DI572" s="214"/>
      <c r="DJ572" s="214"/>
      <c r="DK572" s="214"/>
      <c r="DL572" s="214"/>
      <c r="DM572" s="214"/>
      <c r="DN572" s="214"/>
      <c r="DO572" s="214"/>
      <c r="DP572" s="214"/>
      <c r="DQ572" s="214"/>
      <c r="DR572" s="214"/>
      <c r="DS572" s="214"/>
      <c r="DT572" s="214"/>
      <c r="DU572" s="214"/>
      <c r="DV572" s="214"/>
      <c r="DW572" s="214"/>
      <c r="DX572" s="214"/>
      <c r="DY572" s="214"/>
      <c r="DZ572" s="214"/>
      <c r="EA572" s="214"/>
      <c r="EB572" s="214"/>
      <c r="EC572" s="214"/>
      <c r="ED572" s="214"/>
      <c r="EE572" s="214"/>
      <c r="EF572" s="214"/>
      <c r="EG572" s="214"/>
      <c r="EH572" s="214"/>
      <c r="EI572" s="214"/>
      <c r="EJ572" s="214"/>
      <c r="EK572" s="214"/>
      <c r="EL572" s="214"/>
      <c r="EM572" s="214"/>
      <c r="EN572" s="214"/>
      <c r="EO572" s="214"/>
      <c r="EP572" s="214"/>
      <c r="EQ572" s="214"/>
      <c r="ER572" s="214"/>
      <c r="ES572" s="214"/>
      <c r="ET572" s="214"/>
      <c r="EU572" s="214"/>
      <c r="EV572" s="214"/>
      <c r="EW572" s="214"/>
      <c r="EX572" s="214"/>
      <c r="EY572" s="214"/>
      <c r="EZ572" s="214"/>
      <c r="FA572" s="214"/>
      <c r="FB572" s="214"/>
      <c r="FC572" s="214"/>
      <c r="FD572" s="214"/>
      <c r="FE572" s="214"/>
      <c r="FF572" s="214"/>
      <c r="FG572" s="214"/>
      <c r="FH572" s="214"/>
      <c r="FI572" s="214"/>
      <c r="FJ572" s="214"/>
      <c r="FK572" s="214"/>
      <c r="FL572" s="214"/>
      <c r="FM572" s="214"/>
      <c r="FN572" s="214"/>
      <c r="FO572" s="214"/>
      <c r="FP572" s="214"/>
      <c r="FQ572" s="214"/>
      <c r="FR572" s="214"/>
      <c r="FS572" s="214"/>
      <c r="FT572" s="214"/>
      <c r="FU572" s="214"/>
      <c r="FV572" s="214"/>
      <c r="FW572" s="214"/>
      <c r="FX572" s="214"/>
    </row>
    <row r="573" spans="1:180" s="268" customFormat="1">
      <c r="A573" s="276"/>
      <c r="B573" s="276"/>
      <c r="C573" s="276"/>
      <c r="D573" s="276"/>
      <c r="E573" s="276"/>
      <c r="F573" s="276"/>
      <c r="G573" s="289"/>
      <c r="H573" s="288"/>
      <c r="I573" s="288"/>
      <c r="J573" s="276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214"/>
      <c r="X573" s="214"/>
      <c r="Y573" s="214"/>
      <c r="Z573" s="214"/>
      <c r="AA573" s="214"/>
      <c r="AB573" s="214"/>
      <c r="AC573" s="214"/>
      <c r="AD573" s="214"/>
      <c r="AE573" s="214"/>
      <c r="AF573" s="214"/>
      <c r="AG573" s="214"/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  <c r="BI573" s="214"/>
      <c r="BJ573" s="214"/>
      <c r="BK573" s="214"/>
      <c r="BL573" s="214"/>
      <c r="BM573" s="214"/>
      <c r="BN573" s="214"/>
      <c r="BO573" s="214"/>
      <c r="BP573" s="214"/>
      <c r="BQ573" s="214"/>
      <c r="BR573" s="214"/>
      <c r="BS573" s="214"/>
      <c r="BT573" s="214"/>
      <c r="BU573" s="214"/>
      <c r="BV573" s="214"/>
      <c r="BW573" s="214"/>
      <c r="BX573" s="214"/>
      <c r="BY573" s="214"/>
      <c r="BZ573" s="214"/>
      <c r="CA573" s="214"/>
      <c r="CB573" s="214"/>
      <c r="CC573" s="214"/>
      <c r="CD573" s="214"/>
      <c r="CE573" s="214"/>
      <c r="CF573" s="214"/>
      <c r="CG573" s="214"/>
      <c r="CH573" s="214"/>
      <c r="CI573" s="214"/>
      <c r="CJ573" s="214"/>
      <c r="CK573" s="214"/>
      <c r="CL573" s="214"/>
      <c r="CM573" s="214"/>
      <c r="CN573" s="214"/>
      <c r="CO573" s="214"/>
      <c r="CP573" s="214"/>
      <c r="CQ573" s="214"/>
      <c r="CR573" s="214"/>
      <c r="CS573" s="214"/>
      <c r="CT573" s="214"/>
      <c r="CU573" s="214"/>
      <c r="CV573" s="214"/>
      <c r="CW573" s="214"/>
      <c r="CX573" s="214"/>
      <c r="CY573" s="214"/>
      <c r="CZ573" s="214"/>
      <c r="DA573" s="214"/>
      <c r="DB573" s="214"/>
      <c r="DC573" s="214"/>
      <c r="DD573" s="214"/>
      <c r="DE573" s="214"/>
      <c r="DF573" s="214"/>
      <c r="DG573" s="214"/>
      <c r="DH573" s="214"/>
      <c r="DI573" s="214"/>
      <c r="DJ573" s="214"/>
      <c r="DK573" s="214"/>
      <c r="DL573" s="214"/>
      <c r="DM573" s="214"/>
      <c r="DN573" s="214"/>
      <c r="DO573" s="214"/>
      <c r="DP573" s="214"/>
      <c r="DQ573" s="214"/>
      <c r="DR573" s="214"/>
      <c r="DS573" s="214"/>
      <c r="DT573" s="214"/>
      <c r="DU573" s="214"/>
      <c r="DV573" s="214"/>
      <c r="DW573" s="214"/>
      <c r="DX573" s="214"/>
      <c r="DY573" s="214"/>
      <c r="DZ573" s="214"/>
      <c r="EA573" s="214"/>
      <c r="EB573" s="214"/>
      <c r="EC573" s="214"/>
      <c r="ED573" s="214"/>
      <c r="EE573" s="214"/>
      <c r="EF573" s="214"/>
      <c r="EG573" s="214"/>
      <c r="EH573" s="214"/>
      <c r="EI573" s="214"/>
      <c r="EJ573" s="214"/>
      <c r="EK573" s="214"/>
      <c r="EL573" s="214"/>
      <c r="EM573" s="214"/>
      <c r="EN573" s="214"/>
      <c r="EO573" s="214"/>
      <c r="EP573" s="214"/>
      <c r="EQ573" s="214"/>
      <c r="ER573" s="214"/>
      <c r="ES573" s="214"/>
      <c r="ET573" s="214"/>
      <c r="EU573" s="214"/>
      <c r="EV573" s="214"/>
      <c r="EW573" s="214"/>
      <c r="EX573" s="214"/>
      <c r="EY573" s="214"/>
      <c r="EZ573" s="214"/>
      <c r="FA573" s="214"/>
      <c r="FB573" s="214"/>
      <c r="FC573" s="214"/>
      <c r="FD573" s="214"/>
      <c r="FE573" s="214"/>
      <c r="FF573" s="214"/>
      <c r="FG573" s="214"/>
      <c r="FH573" s="214"/>
      <c r="FI573" s="214"/>
      <c r="FJ573" s="214"/>
      <c r="FK573" s="214"/>
      <c r="FL573" s="214"/>
      <c r="FM573" s="214"/>
      <c r="FN573" s="214"/>
      <c r="FO573" s="214"/>
      <c r="FP573" s="214"/>
      <c r="FQ573" s="214"/>
      <c r="FR573" s="214"/>
      <c r="FS573" s="214"/>
      <c r="FT573" s="214"/>
      <c r="FU573" s="214"/>
      <c r="FV573" s="214"/>
      <c r="FW573" s="214"/>
      <c r="FX573" s="214"/>
    </row>
    <row r="574" spans="1:180" s="268" customFormat="1">
      <c r="A574" s="276"/>
      <c r="B574" s="276"/>
      <c r="C574" s="276"/>
      <c r="D574" s="276"/>
      <c r="E574" s="276"/>
      <c r="F574" s="276"/>
      <c r="G574" s="289"/>
      <c r="H574" s="288"/>
      <c r="I574" s="288"/>
      <c r="J574" s="276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4"/>
      <c r="X574" s="214"/>
      <c r="Y574" s="214"/>
      <c r="Z574" s="214"/>
      <c r="AA574" s="214"/>
      <c r="AB574" s="214"/>
      <c r="AC574" s="214"/>
      <c r="AD574" s="214"/>
      <c r="AE574" s="214"/>
      <c r="AF574" s="214"/>
      <c r="AG574" s="214"/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4"/>
      <c r="BL574" s="214"/>
      <c r="BM574" s="214"/>
      <c r="BN574" s="214"/>
      <c r="BO574" s="214"/>
      <c r="BP574" s="214"/>
      <c r="BQ574" s="214"/>
      <c r="BR574" s="214"/>
      <c r="BS574" s="214"/>
      <c r="BT574" s="214"/>
      <c r="BU574" s="214"/>
      <c r="BV574" s="214"/>
      <c r="BW574" s="214"/>
      <c r="BX574" s="214"/>
      <c r="BY574" s="214"/>
      <c r="BZ574" s="214"/>
      <c r="CA574" s="214"/>
      <c r="CB574" s="214"/>
      <c r="CC574" s="214"/>
      <c r="CD574" s="214"/>
      <c r="CE574" s="214"/>
      <c r="CF574" s="214"/>
      <c r="CG574" s="214"/>
      <c r="CH574" s="214"/>
      <c r="CI574" s="214"/>
      <c r="CJ574" s="214"/>
      <c r="CK574" s="214"/>
      <c r="CL574" s="214"/>
      <c r="CM574" s="214"/>
      <c r="CN574" s="214"/>
      <c r="CO574" s="214"/>
      <c r="CP574" s="214"/>
      <c r="CQ574" s="214"/>
      <c r="CR574" s="214"/>
      <c r="CS574" s="214"/>
      <c r="CT574" s="214"/>
      <c r="CU574" s="214"/>
      <c r="CV574" s="214"/>
      <c r="CW574" s="214"/>
      <c r="CX574" s="214"/>
      <c r="CY574" s="214"/>
      <c r="CZ574" s="214"/>
      <c r="DA574" s="214"/>
      <c r="DB574" s="214"/>
      <c r="DC574" s="214"/>
      <c r="DD574" s="214"/>
      <c r="DE574" s="214"/>
      <c r="DF574" s="214"/>
      <c r="DG574" s="214"/>
      <c r="DH574" s="214"/>
      <c r="DI574" s="214"/>
      <c r="DJ574" s="214"/>
      <c r="DK574" s="214"/>
      <c r="DL574" s="214"/>
      <c r="DM574" s="214"/>
      <c r="DN574" s="214"/>
      <c r="DO574" s="214"/>
      <c r="DP574" s="214"/>
      <c r="DQ574" s="214"/>
      <c r="DR574" s="214"/>
      <c r="DS574" s="214"/>
      <c r="DT574" s="214"/>
      <c r="DU574" s="214"/>
      <c r="DV574" s="214"/>
      <c r="DW574" s="214"/>
      <c r="DX574" s="214"/>
      <c r="DY574" s="214"/>
      <c r="DZ574" s="214"/>
      <c r="EA574" s="214"/>
      <c r="EB574" s="214"/>
      <c r="EC574" s="214"/>
      <c r="ED574" s="214"/>
      <c r="EE574" s="214"/>
      <c r="EF574" s="214"/>
      <c r="EG574" s="214"/>
      <c r="EH574" s="214"/>
      <c r="EI574" s="214"/>
      <c r="EJ574" s="214"/>
      <c r="EK574" s="214"/>
      <c r="EL574" s="214"/>
      <c r="EM574" s="214"/>
      <c r="EN574" s="214"/>
      <c r="EO574" s="214"/>
      <c r="EP574" s="214"/>
      <c r="EQ574" s="214"/>
      <c r="ER574" s="214"/>
      <c r="ES574" s="214"/>
      <c r="ET574" s="214"/>
      <c r="EU574" s="214"/>
      <c r="EV574" s="214"/>
      <c r="EW574" s="214"/>
      <c r="EX574" s="214"/>
      <c r="EY574" s="214"/>
      <c r="EZ574" s="214"/>
      <c r="FA574" s="214"/>
      <c r="FB574" s="214"/>
      <c r="FC574" s="214"/>
      <c r="FD574" s="214"/>
      <c r="FE574" s="214"/>
      <c r="FF574" s="214"/>
      <c r="FG574" s="214"/>
      <c r="FH574" s="214"/>
      <c r="FI574" s="214"/>
      <c r="FJ574" s="214"/>
      <c r="FK574" s="214"/>
      <c r="FL574" s="214"/>
      <c r="FM574" s="214"/>
      <c r="FN574" s="214"/>
      <c r="FO574" s="214"/>
      <c r="FP574" s="214"/>
      <c r="FQ574" s="214"/>
      <c r="FR574" s="214"/>
      <c r="FS574" s="214"/>
      <c r="FT574" s="214"/>
      <c r="FU574" s="214"/>
      <c r="FV574" s="214"/>
      <c r="FW574" s="214"/>
      <c r="FX574" s="214"/>
    </row>
    <row r="575" spans="1:180" s="268" customFormat="1">
      <c r="A575" s="276"/>
      <c r="B575" s="276"/>
      <c r="C575" s="276"/>
      <c r="D575" s="276"/>
      <c r="E575" s="276"/>
      <c r="F575" s="276"/>
      <c r="G575" s="289"/>
      <c r="H575" s="288"/>
      <c r="I575" s="288"/>
      <c r="J575" s="276"/>
      <c r="K575" s="214"/>
      <c r="L575" s="214"/>
      <c r="M575" s="214"/>
      <c r="N575" s="214"/>
      <c r="O575" s="214"/>
      <c r="P575" s="214"/>
      <c r="Q575" s="214"/>
      <c r="R575" s="214"/>
      <c r="S575" s="214"/>
      <c r="T575" s="214"/>
      <c r="U575" s="214"/>
      <c r="V575" s="214"/>
      <c r="W575" s="214"/>
      <c r="X575" s="214"/>
      <c r="Y575" s="214"/>
      <c r="Z575" s="214"/>
      <c r="AA575" s="214"/>
      <c r="AB575" s="214"/>
      <c r="AC575" s="214"/>
      <c r="AD575" s="214"/>
      <c r="AE575" s="214"/>
      <c r="AF575" s="214"/>
      <c r="AG575" s="214"/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  <c r="BI575" s="214"/>
      <c r="BJ575" s="214"/>
      <c r="BK575" s="214"/>
      <c r="BL575" s="214"/>
      <c r="BM575" s="214"/>
      <c r="BN575" s="214"/>
      <c r="BO575" s="214"/>
      <c r="BP575" s="214"/>
      <c r="BQ575" s="214"/>
      <c r="BR575" s="214"/>
      <c r="BS575" s="214"/>
      <c r="BT575" s="214"/>
      <c r="BU575" s="214"/>
      <c r="BV575" s="214"/>
      <c r="BW575" s="214"/>
      <c r="BX575" s="214"/>
      <c r="BY575" s="214"/>
      <c r="BZ575" s="214"/>
      <c r="CA575" s="214"/>
      <c r="CB575" s="214"/>
      <c r="CC575" s="214"/>
      <c r="CD575" s="214"/>
      <c r="CE575" s="214"/>
      <c r="CF575" s="214"/>
      <c r="CG575" s="214"/>
      <c r="CH575" s="214"/>
      <c r="CI575" s="214"/>
      <c r="CJ575" s="214"/>
      <c r="CK575" s="214"/>
      <c r="CL575" s="214"/>
      <c r="CM575" s="214"/>
      <c r="CN575" s="214"/>
      <c r="CO575" s="214"/>
      <c r="CP575" s="214"/>
      <c r="CQ575" s="214"/>
      <c r="CR575" s="214"/>
      <c r="CS575" s="214"/>
      <c r="CT575" s="214"/>
      <c r="CU575" s="214"/>
      <c r="CV575" s="214"/>
      <c r="CW575" s="214"/>
      <c r="CX575" s="214"/>
      <c r="CY575" s="214"/>
      <c r="CZ575" s="214"/>
      <c r="DA575" s="214"/>
      <c r="DB575" s="214"/>
      <c r="DC575" s="214"/>
      <c r="DD575" s="214"/>
      <c r="DE575" s="214"/>
      <c r="DF575" s="214"/>
      <c r="DG575" s="214"/>
      <c r="DH575" s="214"/>
      <c r="DI575" s="214"/>
      <c r="DJ575" s="214"/>
      <c r="DK575" s="214"/>
      <c r="DL575" s="214"/>
      <c r="DM575" s="214"/>
      <c r="DN575" s="214"/>
      <c r="DO575" s="214"/>
      <c r="DP575" s="214"/>
      <c r="DQ575" s="214"/>
      <c r="DR575" s="214"/>
      <c r="DS575" s="214"/>
      <c r="DT575" s="214"/>
      <c r="DU575" s="214"/>
      <c r="DV575" s="214"/>
      <c r="DW575" s="214"/>
      <c r="DX575" s="214"/>
      <c r="DY575" s="214"/>
      <c r="DZ575" s="214"/>
      <c r="EA575" s="214"/>
      <c r="EB575" s="214"/>
      <c r="EC575" s="214"/>
      <c r="ED575" s="214"/>
      <c r="EE575" s="214"/>
      <c r="EF575" s="214"/>
      <c r="EG575" s="214"/>
      <c r="EH575" s="214"/>
      <c r="EI575" s="214"/>
      <c r="EJ575" s="214"/>
      <c r="EK575" s="214"/>
      <c r="EL575" s="214"/>
      <c r="EM575" s="214"/>
      <c r="EN575" s="214"/>
      <c r="EO575" s="214"/>
      <c r="EP575" s="214"/>
      <c r="EQ575" s="214"/>
      <c r="ER575" s="214"/>
      <c r="ES575" s="214"/>
      <c r="ET575" s="214"/>
      <c r="EU575" s="214"/>
      <c r="EV575" s="214"/>
      <c r="EW575" s="214"/>
      <c r="EX575" s="214"/>
      <c r="EY575" s="214"/>
      <c r="EZ575" s="214"/>
      <c r="FA575" s="214"/>
      <c r="FB575" s="214"/>
      <c r="FC575" s="214"/>
      <c r="FD575" s="214"/>
      <c r="FE575" s="214"/>
      <c r="FF575" s="214"/>
      <c r="FG575" s="214"/>
      <c r="FH575" s="214"/>
      <c r="FI575" s="214"/>
      <c r="FJ575" s="214"/>
      <c r="FK575" s="214"/>
      <c r="FL575" s="214"/>
      <c r="FM575" s="214"/>
      <c r="FN575" s="214"/>
      <c r="FO575" s="214"/>
      <c r="FP575" s="214"/>
      <c r="FQ575" s="214"/>
      <c r="FR575" s="214"/>
      <c r="FS575" s="214"/>
      <c r="FT575" s="214"/>
      <c r="FU575" s="214"/>
      <c r="FV575" s="214"/>
      <c r="FW575" s="214"/>
      <c r="FX575" s="214"/>
    </row>
    <row r="576" spans="1:180" s="268" customFormat="1">
      <c r="A576" s="276"/>
      <c r="B576" s="276"/>
      <c r="C576" s="276"/>
      <c r="D576" s="276"/>
      <c r="E576" s="276"/>
      <c r="F576" s="276"/>
      <c r="G576" s="289"/>
      <c r="H576" s="288"/>
      <c r="I576" s="288"/>
      <c r="J576" s="276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14"/>
      <c r="Y576" s="214"/>
      <c r="Z576" s="214"/>
      <c r="AA576" s="214"/>
      <c r="AB576" s="214"/>
      <c r="AC576" s="214"/>
      <c r="AD576" s="214"/>
      <c r="AE576" s="214"/>
      <c r="AF576" s="214"/>
      <c r="AG576" s="214"/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  <c r="BI576" s="214"/>
      <c r="BJ576" s="214"/>
      <c r="BK576" s="214"/>
      <c r="BL576" s="214"/>
      <c r="BM576" s="214"/>
      <c r="BN576" s="214"/>
      <c r="BO576" s="214"/>
      <c r="BP576" s="214"/>
      <c r="BQ576" s="214"/>
      <c r="BR576" s="214"/>
      <c r="BS576" s="214"/>
      <c r="BT576" s="214"/>
      <c r="BU576" s="214"/>
      <c r="BV576" s="214"/>
      <c r="BW576" s="214"/>
      <c r="BX576" s="214"/>
      <c r="BY576" s="214"/>
      <c r="BZ576" s="214"/>
      <c r="CA576" s="214"/>
      <c r="CB576" s="214"/>
      <c r="CC576" s="214"/>
      <c r="CD576" s="214"/>
      <c r="CE576" s="214"/>
      <c r="CF576" s="214"/>
      <c r="CG576" s="214"/>
      <c r="CH576" s="214"/>
      <c r="CI576" s="214"/>
      <c r="CJ576" s="214"/>
      <c r="CK576" s="214"/>
      <c r="CL576" s="214"/>
      <c r="CM576" s="214"/>
      <c r="CN576" s="214"/>
      <c r="CO576" s="214"/>
      <c r="CP576" s="214"/>
      <c r="CQ576" s="214"/>
      <c r="CR576" s="214"/>
      <c r="CS576" s="214"/>
      <c r="CT576" s="214"/>
      <c r="CU576" s="214"/>
      <c r="CV576" s="214"/>
      <c r="CW576" s="214"/>
      <c r="CX576" s="214"/>
      <c r="CY576" s="214"/>
      <c r="CZ576" s="214"/>
      <c r="DA576" s="214"/>
      <c r="DB576" s="214"/>
      <c r="DC576" s="214"/>
      <c r="DD576" s="214"/>
      <c r="DE576" s="214"/>
      <c r="DF576" s="214"/>
      <c r="DG576" s="214"/>
      <c r="DH576" s="214"/>
      <c r="DI576" s="214"/>
      <c r="DJ576" s="214"/>
      <c r="DK576" s="214"/>
      <c r="DL576" s="214"/>
      <c r="DM576" s="214"/>
      <c r="DN576" s="214"/>
      <c r="DO576" s="214"/>
      <c r="DP576" s="214"/>
      <c r="DQ576" s="214"/>
      <c r="DR576" s="214"/>
      <c r="DS576" s="214"/>
      <c r="DT576" s="214"/>
      <c r="DU576" s="214"/>
      <c r="DV576" s="214"/>
      <c r="DW576" s="214"/>
      <c r="DX576" s="214"/>
      <c r="DY576" s="214"/>
      <c r="DZ576" s="214"/>
      <c r="EA576" s="214"/>
      <c r="EB576" s="214"/>
      <c r="EC576" s="214"/>
      <c r="ED576" s="214"/>
      <c r="EE576" s="214"/>
      <c r="EF576" s="214"/>
      <c r="EG576" s="214"/>
      <c r="EH576" s="214"/>
      <c r="EI576" s="214"/>
      <c r="EJ576" s="214"/>
      <c r="EK576" s="214"/>
      <c r="EL576" s="214"/>
      <c r="EM576" s="214"/>
      <c r="EN576" s="214"/>
      <c r="EO576" s="214"/>
      <c r="EP576" s="214"/>
      <c r="EQ576" s="214"/>
      <c r="ER576" s="214"/>
      <c r="ES576" s="214"/>
      <c r="ET576" s="214"/>
      <c r="EU576" s="214"/>
      <c r="EV576" s="214"/>
      <c r="EW576" s="214"/>
      <c r="EX576" s="214"/>
      <c r="EY576" s="214"/>
      <c r="EZ576" s="214"/>
      <c r="FA576" s="214"/>
      <c r="FB576" s="214"/>
      <c r="FC576" s="214"/>
      <c r="FD576" s="214"/>
      <c r="FE576" s="214"/>
      <c r="FF576" s="214"/>
      <c r="FG576" s="214"/>
      <c r="FH576" s="214"/>
      <c r="FI576" s="214"/>
      <c r="FJ576" s="214"/>
      <c r="FK576" s="214"/>
      <c r="FL576" s="214"/>
      <c r="FM576" s="214"/>
      <c r="FN576" s="214"/>
      <c r="FO576" s="214"/>
      <c r="FP576" s="214"/>
      <c r="FQ576" s="214"/>
      <c r="FR576" s="214"/>
      <c r="FS576" s="214"/>
      <c r="FT576" s="214"/>
      <c r="FU576" s="214"/>
      <c r="FV576" s="214"/>
      <c r="FW576" s="214"/>
      <c r="FX576" s="214"/>
    </row>
    <row r="577" spans="1:180" s="268" customFormat="1">
      <c r="A577" s="276"/>
      <c r="B577" s="276"/>
      <c r="C577" s="276"/>
      <c r="D577" s="276"/>
      <c r="E577" s="276"/>
      <c r="F577" s="276"/>
      <c r="G577" s="289"/>
      <c r="H577" s="288"/>
      <c r="I577" s="288"/>
      <c r="J577" s="276"/>
      <c r="K577" s="214"/>
      <c r="L577" s="214"/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4"/>
      <c r="X577" s="214"/>
      <c r="Y577" s="214"/>
      <c r="Z577" s="214"/>
      <c r="AA577" s="214"/>
      <c r="AB577" s="214"/>
      <c r="AC577" s="214"/>
      <c r="AD577" s="214"/>
      <c r="AE577" s="214"/>
      <c r="AF577" s="214"/>
      <c r="AG577" s="214"/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  <c r="BI577" s="214"/>
      <c r="BJ577" s="214"/>
      <c r="BK577" s="214"/>
      <c r="BL577" s="214"/>
      <c r="BM577" s="214"/>
      <c r="BN577" s="214"/>
      <c r="BO577" s="214"/>
      <c r="BP577" s="214"/>
      <c r="BQ577" s="214"/>
      <c r="BR577" s="214"/>
      <c r="BS577" s="214"/>
      <c r="BT577" s="214"/>
      <c r="BU577" s="214"/>
      <c r="BV577" s="214"/>
      <c r="BW577" s="214"/>
      <c r="BX577" s="214"/>
      <c r="BY577" s="214"/>
      <c r="BZ577" s="214"/>
      <c r="CA577" s="214"/>
      <c r="CB577" s="214"/>
      <c r="CC577" s="214"/>
      <c r="CD577" s="214"/>
      <c r="CE577" s="214"/>
      <c r="CF577" s="214"/>
      <c r="CG577" s="214"/>
      <c r="CH577" s="214"/>
      <c r="CI577" s="214"/>
      <c r="CJ577" s="214"/>
      <c r="CK577" s="214"/>
      <c r="CL577" s="214"/>
      <c r="CM577" s="214"/>
      <c r="CN577" s="214"/>
      <c r="CO577" s="214"/>
      <c r="CP577" s="214"/>
      <c r="CQ577" s="214"/>
      <c r="CR577" s="214"/>
      <c r="CS577" s="214"/>
      <c r="CT577" s="214"/>
      <c r="CU577" s="214"/>
      <c r="CV577" s="214"/>
      <c r="CW577" s="214"/>
      <c r="CX577" s="214"/>
      <c r="CY577" s="214"/>
      <c r="CZ577" s="214"/>
      <c r="DA577" s="214"/>
      <c r="DB577" s="214"/>
      <c r="DC577" s="214"/>
      <c r="DD577" s="214"/>
      <c r="DE577" s="214"/>
      <c r="DF577" s="214"/>
      <c r="DG577" s="214"/>
      <c r="DH577" s="214"/>
      <c r="DI577" s="214"/>
      <c r="DJ577" s="214"/>
      <c r="DK577" s="214"/>
      <c r="DL577" s="214"/>
      <c r="DM577" s="214"/>
      <c r="DN577" s="214"/>
      <c r="DO577" s="214"/>
      <c r="DP577" s="214"/>
      <c r="DQ577" s="214"/>
      <c r="DR577" s="214"/>
      <c r="DS577" s="214"/>
      <c r="DT577" s="214"/>
      <c r="DU577" s="214"/>
      <c r="DV577" s="214"/>
      <c r="DW577" s="214"/>
      <c r="DX577" s="214"/>
      <c r="DY577" s="214"/>
      <c r="DZ577" s="214"/>
      <c r="EA577" s="214"/>
      <c r="EB577" s="214"/>
      <c r="EC577" s="214"/>
      <c r="ED577" s="214"/>
      <c r="EE577" s="214"/>
      <c r="EF577" s="214"/>
      <c r="EG577" s="214"/>
      <c r="EH577" s="214"/>
      <c r="EI577" s="214"/>
      <c r="EJ577" s="214"/>
      <c r="EK577" s="214"/>
      <c r="EL577" s="214"/>
      <c r="EM577" s="214"/>
      <c r="EN577" s="214"/>
      <c r="EO577" s="214"/>
      <c r="EP577" s="214"/>
      <c r="EQ577" s="214"/>
      <c r="ER577" s="214"/>
      <c r="ES577" s="214"/>
      <c r="ET577" s="214"/>
      <c r="EU577" s="214"/>
      <c r="EV577" s="214"/>
      <c r="EW577" s="214"/>
      <c r="EX577" s="214"/>
      <c r="EY577" s="214"/>
      <c r="EZ577" s="214"/>
      <c r="FA577" s="214"/>
      <c r="FB577" s="214"/>
      <c r="FC577" s="214"/>
      <c r="FD577" s="214"/>
      <c r="FE577" s="214"/>
      <c r="FF577" s="214"/>
      <c r="FG577" s="214"/>
      <c r="FH577" s="214"/>
      <c r="FI577" s="214"/>
      <c r="FJ577" s="214"/>
      <c r="FK577" s="214"/>
      <c r="FL577" s="214"/>
      <c r="FM577" s="214"/>
      <c r="FN577" s="214"/>
      <c r="FO577" s="214"/>
      <c r="FP577" s="214"/>
      <c r="FQ577" s="214"/>
      <c r="FR577" s="214"/>
      <c r="FS577" s="214"/>
      <c r="FT577" s="214"/>
      <c r="FU577" s="214"/>
      <c r="FV577" s="214"/>
      <c r="FW577" s="214"/>
      <c r="FX577" s="214"/>
    </row>
    <row r="578" spans="1:180" s="268" customFormat="1">
      <c r="A578" s="276"/>
      <c r="B578" s="276"/>
      <c r="C578" s="276"/>
      <c r="D578" s="276"/>
      <c r="E578" s="276"/>
      <c r="F578" s="276"/>
      <c r="G578" s="289"/>
      <c r="H578" s="288"/>
      <c r="I578" s="288"/>
      <c r="J578" s="276"/>
      <c r="K578" s="214"/>
      <c r="L578" s="214"/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4"/>
      <c r="X578" s="214"/>
      <c r="Y578" s="214"/>
      <c r="Z578" s="214"/>
      <c r="AA578" s="214"/>
      <c r="AB578" s="214"/>
      <c r="AC578" s="214"/>
      <c r="AD578" s="214"/>
      <c r="AE578" s="214"/>
      <c r="AF578" s="214"/>
      <c r="AG578" s="214"/>
      <c r="AH578" s="214"/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  <c r="BI578" s="214"/>
      <c r="BJ578" s="214"/>
      <c r="BK578" s="214"/>
      <c r="BL578" s="214"/>
      <c r="BM578" s="214"/>
      <c r="BN578" s="214"/>
      <c r="BO578" s="214"/>
      <c r="BP578" s="214"/>
      <c r="BQ578" s="214"/>
      <c r="BR578" s="214"/>
      <c r="BS578" s="214"/>
      <c r="BT578" s="214"/>
      <c r="BU578" s="214"/>
      <c r="BV578" s="214"/>
      <c r="BW578" s="214"/>
      <c r="BX578" s="214"/>
      <c r="BY578" s="214"/>
      <c r="BZ578" s="214"/>
      <c r="CA578" s="214"/>
      <c r="CB578" s="214"/>
      <c r="CC578" s="214"/>
      <c r="CD578" s="214"/>
      <c r="CE578" s="214"/>
      <c r="CF578" s="214"/>
      <c r="CG578" s="214"/>
      <c r="CH578" s="214"/>
      <c r="CI578" s="214"/>
      <c r="CJ578" s="214"/>
      <c r="CK578" s="214"/>
      <c r="CL578" s="214"/>
      <c r="CM578" s="214"/>
      <c r="CN578" s="214"/>
      <c r="CO578" s="214"/>
      <c r="CP578" s="214"/>
      <c r="CQ578" s="214"/>
      <c r="CR578" s="214"/>
      <c r="CS578" s="214"/>
      <c r="CT578" s="214"/>
      <c r="CU578" s="214"/>
      <c r="CV578" s="214"/>
      <c r="CW578" s="214"/>
      <c r="CX578" s="214"/>
      <c r="CY578" s="214"/>
      <c r="CZ578" s="214"/>
      <c r="DA578" s="214"/>
      <c r="DB578" s="214"/>
      <c r="DC578" s="214"/>
      <c r="DD578" s="214"/>
      <c r="DE578" s="214"/>
      <c r="DF578" s="214"/>
      <c r="DG578" s="214"/>
      <c r="DH578" s="214"/>
      <c r="DI578" s="214"/>
      <c r="DJ578" s="214"/>
      <c r="DK578" s="214"/>
      <c r="DL578" s="214"/>
      <c r="DM578" s="214"/>
      <c r="DN578" s="214"/>
      <c r="DO578" s="214"/>
      <c r="DP578" s="214"/>
      <c r="DQ578" s="214"/>
      <c r="DR578" s="214"/>
      <c r="DS578" s="214"/>
      <c r="DT578" s="214"/>
      <c r="DU578" s="214"/>
      <c r="DV578" s="214"/>
      <c r="DW578" s="214"/>
      <c r="DX578" s="214"/>
      <c r="DY578" s="214"/>
      <c r="DZ578" s="214"/>
      <c r="EA578" s="214"/>
      <c r="EB578" s="214"/>
      <c r="EC578" s="214"/>
      <c r="ED578" s="214"/>
      <c r="EE578" s="214"/>
      <c r="EF578" s="214"/>
      <c r="EG578" s="214"/>
      <c r="EH578" s="214"/>
      <c r="EI578" s="214"/>
      <c r="EJ578" s="214"/>
      <c r="EK578" s="214"/>
      <c r="EL578" s="214"/>
      <c r="EM578" s="214"/>
      <c r="EN578" s="214"/>
      <c r="EO578" s="214"/>
      <c r="EP578" s="214"/>
      <c r="EQ578" s="214"/>
      <c r="ER578" s="214"/>
      <c r="ES578" s="214"/>
      <c r="ET578" s="214"/>
      <c r="EU578" s="214"/>
      <c r="EV578" s="214"/>
      <c r="EW578" s="214"/>
      <c r="EX578" s="214"/>
      <c r="EY578" s="214"/>
      <c r="EZ578" s="214"/>
      <c r="FA578" s="214"/>
      <c r="FB578" s="214"/>
      <c r="FC578" s="214"/>
      <c r="FD578" s="214"/>
      <c r="FE578" s="214"/>
      <c r="FF578" s="214"/>
      <c r="FG578" s="214"/>
      <c r="FH578" s="214"/>
      <c r="FI578" s="214"/>
      <c r="FJ578" s="214"/>
      <c r="FK578" s="214"/>
      <c r="FL578" s="214"/>
      <c r="FM578" s="214"/>
      <c r="FN578" s="214"/>
      <c r="FO578" s="214"/>
      <c r="FP578" s="214"/>
      <c r="FQ578" s="214"/>
      <c r="FR578" s="214"/>
      <c r="FS578" s="214"/>
      <c r="FT578" s="214"/>
      <c r="FU578" s="214"/>
      <c r="FV578" s="214"/>
      <c r="FW578" s="214"/>
      <c r="FX578" s="214"/>
    </row>
    <row r="579" spans="1:180" s="268" customFormat="1">
      <c r="A579" s="276"/>
      <c r="B579" s="276"/>
      <c r="C579" s="276"/>
      <c r="D579" s="276"/>
      <c r="E579" s="276"/>
      <c r="F579" s="276"/>
      <c r="G579" s="289"/>
      <c r="H579" s="288"/>
      <c r="I579" s="288"/>
      <c r="J579" s="276"/>
      <c r="K579" s="214"/>
      <c r="L579" s="214"/>
      <c r="M579" s="214"/>
      <c r="N579" s="214"/>
      <c r="O579" s="214"/>
      <c r="P579" s="214"/>
      <c r="Q579" s="214"/>
      <c r="R579" s="214"/>
      <c r="S579" s="214"/>
      <c r="T579" s="214"/>
      <c r="U579" s="214"/>
      <c r="V579" s="214"/>
      <c r="W579" s="214"/>
      <c r="X579" s="214"/>
      <c r="Y579" s="214"/>
      <c r="Z579" s="214"/>
      <c r="AA579" s="214"/>
      <c r="AB579" s="214"/>
      <c r="AC579" s="214"/>
      <c r="AD579" s="214"/>
      <c r="AE579" s="214"/>
      <c r="AF579" s="214"/>
      <c r="AG579" s="214"/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  <c r="BI579" s="214"/>
      <c r="BJ579" s="214"/>
      <c r="BK579" s="214"/>
      <c r="BL579" s="214"/>
      <c r="BM579" s="214"/>
      <c r="BN579" s="214"/>
      <c r="BO579" s="214"/>
      <c r="BP579" s="214"/>
      <c r="BQ579" s="214"/>
      <c r="BR579" s="214"/>
      <c r="BS579" s="214"/>
      <c r="BT579" s="214"/>
      <c r="BU579" s="214"/>
      <c r="BV579" s="214"/>
      <c r="BW579" s="214"/>
      <c r="BX579" s="214"/>
      <c r="BY579" s="214"/>
      <c r="BZ579" s="214"/>
      <c r="CA579" s="214"/>
      <c r="CB579" s="214"/>
      <c r="CC579" s="214"/>
      <c r="CD579" s="214"/>
      <c r="CE579" s="214"/>
      <c r="CF579" s="214"/>
      <c r="CG579" s="214"/>
      <c r="CH579" s="214"/>
      <c r="CI579" s="214"/>
      <c r="CJ579" s="214"/>
      <c r="CK579" s="214"/>
      <c r="CL579" s="214"/>
      <c r="CM579" s="214"/>
      <c r="CN579" s="214"/>
      <c r="CO579" s="214"/>
      <c r="CP579" s="214"/>
      <c r="CQ579" s="214"/>
      <c r="CR579" s="214"/>
      <c r="CS579" s="214"/>
      <c r="CT579" s="214"/>
      <c r="CU579" s="214"/>
      <c r="CV579" s="214"/>
      <c r="CW579" s="214"/>
      <c r="CX579" s="214"/>
      <c r="CY579" s="214"/>
      <c r="CZ579" s="214"/>
      <c r="DA579" s="214"/>
      <c r="DB579" s="214"/>
      <c r="DC579" s="214"/>
      <c r="DD579" s="214"/>
      <c r="DE579" s="214"/>
      <c r="DF579" s="214"/>
      <c r="DG579" s="214"/>
      <c r="DH579" s="214"/>
      <c r="DI579" s="214"/>
      <c r="DJ579" s="214"/>
      <c r="DK579" s="214"/>
      <c r="DL579" s="214"/>
      <c r="DM579" s="214"/>
      <c r="DN579" s="214"/>
      <c r="DO579" s="214"/>
      <c r="DP579" s="214"/>
      <c r="DQ579" s="214"/>
      <c r="DR579" s="214"/>
      <c r="DS579" s="214"/>
      <c r="DT579" s="214"/>
      <c r="DU579" s="214"/>
      <c r="DV579" s="214"/>
      <c r="DW579" s="214"/>
      <c r="DX579" s="214"/>
      <c r="DY579" s="214"/>
      <c r="DZ579" s="214"/>
      <c r="EA579" s="214"/>
      <c r="EB579" s="214"/>
      <c r="EC579" s="214"/>
      <c r="ED579" s="214"/>
      <c r="EE579" s="214"/>
      <c r="EF579" s="214"/>
      <c r="EG579" s="214"/>
      <c r="EH579" s="214"/>
      <c r="EI579" s="214"/>
      <c r="EJ579" s="214"/>
      <c r="EK579" s="214"/>
      <c r="EL579" s="214"/>
      <c r="EM579" s="214"/>
      <c r="EN579" s="214"/>
      <c r="EO579" s="214"/>
      <c r="EP579" s="214"/>
      <c r="EQ579" s="214"/>
      <c r="ER579" s="214"/>
      <c r="ES579" s="214"/>
      <c r="ET579" s="214"/>
      <c r="EU579" s="214"/>
      <c r="EV579" s="214"/>
      <c r="EW579" s="214"/>
      <c r="EX579" s="214"/>
      <c r="EY579" s="214"/>
      <c r="EZ579" s="214"/>
      <c r="FA579" s="214"/>
      <c r="FB579" s="214"/>
      <c r="FC579" s="214"/>
      <c r="FD579" s="214"/>
      <c r="FE579" s="214"/>
      <c r="FF579" s="214"/>
      <c r="FG579" s="214"/>
      <c r="FH579" s="214"/>
      <c r="FI579" s="214"/>
      <c r="FJ579" s="214"/>
      <c r="FK579" s="214"/>
      <c r="FL579" s="214"/>
      <c r="FM579" s="214"/>
      <c r="FN579" s="214"/>
      <c r="FO579" s="214"/>
      <c r="FP579" s="214"/>
      <c r="FQ579" s="214"/>
      <c r="FR579" s="214"/>
      <c r="FS579" s="214"/>
      <c r="FT579" s="214"/>
      <c r="FU579" s="214"/>
      <c r="FV579" s="214"/>
      <c r="FW579" s="214"/>
      <c r="FX579" s="214"/>
    </row>
    <row r="580" spans="1:180" s="268" customFormat="1">
      <c r="A580" s="276"/>
      <c r="B580" s="276"/>
      <c r="C580" s="276"/>
      <c r="D580" s="276"/>
      <c r="E580" s="276"/>
      <c r="F580" s="276"/>
      <c r="G580" s="289"/>
      <c r="H580" s="288"/>
      <c r="I580" s="288"/>
      <c r="J580" s="276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4"/>
      <c r="X580" s="214"/>
      <c r="Y580" s="214"/>
      <c r="Z580" s="214"/>
      <c r="AA580" s="214"/>
      <c r="AB580" s="214"/>
      <c r="AC580" s="214"/>
      <c r="AD580" s="214"/>
      <c r="AE580" s="214"/>
      <c r="AF580" s="214"/>
      <c r="AG580" s="214"/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  <c r="BI580" s="214"/>
      <c r="BJ580" s="214"/>
      <c r="BK580" s="214"/>
      <c r="BL580" s="214"/>
      <c r="BM580" s="214"/>
      <c r="BN580" s="214"/>
      <c r="BO580" s="214"/>
      <c r="BP580" s="214"/>
      <c r="BQ580" s="214"/>
      <c r="BR580" s="214"/>
      <c r="BS580" s="214"/>
      <c r="BT580" s="214"/>
      <c r="BU580" s="214"/>
      <c r="BV580" s="214"/>
      <c r="BW580" s="214"/>
      <c r="BX580" s="214"/>
      <c r="BY580" s="214"/>
      <c r="BZ580" s="214"/>
      <c r="CA580" s="214"/>
      <c r="CB580" s="214"/>
      <c r="CC580" s="214"/>
      <c r="CD580" s="214"/>
      <c r="CE580" s="214"/>
      <c r="CF580" s="214"/>
      <c r="CG580" s="214"/>
      <c r="CH580" s="214"/>
      <c r="CI580" s="214"/>
      <c r="CJ580" s="214"/>
      <c r="CK580" s="214"/>
      <c r="CL580" s="214"/>
      <c r="CM580" s="214"/>
      <c r="CN580" s="214"/>
      <c r="CO580" s="214"/>
      <c r="CP580" s="214"/>
      <c r="CQ580" s="214"/>
      <c r="CR580" s="214"/>
      <c r="CS580" s="214"/>
      <c r="CT580" s="214"/>
      <c r="CU580" s="214"/>
      <c r="CV580" s="214"/>
      <c r="CW580" s="214"/>
      <c r="CX580" s="214"/>
      <c r="CY580" s="214"/>
      <c r="CZ580" s="214"/>
      <c r="DA580" s="214"/>
      <c r="DB580" s="214"/>
      <c r="DC580" s="214"/>
      <c r="DD580" s="214"/>
      <c r="DE580" s="214"/>
      <c r="DF580" s="214"/>
      <c r="DG580" s="214"/>
      <c r="DH580" s="214"/>
      <c r="DI580" s="214"/>
      <c r="DJ580" s="214"/>
      <c r="DK580" s="214"/>
      <c r="DL580" s="214"/>
      <c r="DM580" s="214"/>
      <c r="DN580" s="214"/>
      <c r="DO580" s="214"/>
      <c r="DP580" s="214"/>
      <c r="DQ580" s="214"/>
      <c r="DR580" s="214"/>
      <c r="DS580" s="214"/>
      <c r="DT580" s="214"/>
      <c r="DU580" s="214"/>
      <c r="DV580" s="214"/>
      <c r="DW580" s="214"/>
      <c r="DX580" s="214"/>
      <c r="DY580" s="214"/>
      <c r="DZ580" s="214"/>
      <c r="EA580" s="214"/>
      <c r="EB580" s="214"/>
      <c r="EC580" s="214"/>
      <c r="ED580" s="214"/>
      <c r="EE580" s="214"/>
      <c r="EF580" s="214"/>
      <c r="EG580" s="214"/>
      <c r="EH580" s="214"/>
      <c r="EI580" s="214"/>
      <c r="EJ580" s="214"/>
      <c r="EK580" s="214"/>
      <c r="EL580" s="214"/>
      <c r="EM580" s="214"/>
      <c r="EN580" s="214"/>
      <c r="EO580" s="214"/>
      <c r="EP580" s="214"/>
      <c r="EQ580" s="214"/>
      <c r="ER580" s="214"/>
      <c r="ES580" s="214"/>
      <c r="ET580" s="214"/>
      <c r="EU580" s="214"/>
      <c r="EV580" s="214"/>
      <c r="EW580" s="214"/>
      <c r="EX580" s="214"/>
      <c r="EY580" s="214"/>
      <c r="EZ580" s="214"/>
      <c r="FA580" s="214"/>
      <c r="FB580" s="214"/>
      <c r="FC580" s="214"/>
      <c r="FD580" s="214"/>
      <c r="FE580" s="214"/>
      <c r="FF580" s="214"/>
      <c r="FG580" s="214"/>
      <c r="FH580" s="214"/>
      <c r="FI580" s="214"/>
      <c r="FJ580" s="214"/>
      <c r="FK580" s="214"/>
      <c r="FL580" s="214"/>
      <c r="FM580" s="214"/>
      <c r="FN580" s="214"/>
      <c r="FO580" s="214"/>
      <c r="FP580" s="214"/>
      <c r="FQ580" s="214"/>
      <c r="FR580" s="214"/>
      <c r="FS580" s="214"/>
      <c r="FT580" s="214"/>
      <c r="FU580" s="214"/>
      <c r="FV580" s="214"/>
      <c r="FW580" s="214"/>
      <c r="FX580" s="214"/>
    </row>
    <row r="581" spans="1:180" s="268" customFormat="1">
      <c r="A581" s="276"/>
      <c r="B581" s="276"/>
      <c r="C581" s="276"/>
      <c r="D581" s="276"/>
      <c r="E581" s="276"/>
      <c r="F581" s="276"/>
      <c r="G581" s="289"/>
      <c r="H581" s="288"/>
      <c r="I581" s="288"/>
      <c r="J581" s="276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  <c r="AA581" s="214"/>
      <c r="AB581" s="214"/>
      <c r="AC581" s="214"/>
      <c r="AD581" s="214"/>
      <c r="AE581" s="214"/>
      <c r="AF581" s="214"/>
      <c r="AG581" s="214"/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  <c r="BI581" s="214"/>
      <c r="BJ581" s="214"/>
      <c r="BK581" s="214"/>
      <c r="BL581" s="214"/>
      <c r="BM581" s="214"/>
      <c r="BN581" s="214"/>
      <c r="BO581" s="214"/>
      <c r="BP581" s="214"/>
      <c r="BQ581" s="214"/>
      <c r="BR581" s="214"/>
      <c r="BS581" s="214"/>
      <c r="BT581" s="214"/>
      <c r="BU581" s="214"/>
      <c r="BV581" s="214"/>
      <c r="BW581" s="214"/>
      <c r="BX581" s="214"/>
      <c r="BY581" s="214"/>
      <c r="BZ581" s="214"/>
      <c r="CA581" s="214"/>
      <c r="CB581" s="214"/>
      <c r="CC581" s="214"/>
      <c r="CD581" s="214"/>
      <c r="CE581" s="214"/>
      <c r="CF581" s="214"/>
      <c r="CG581" s="214"/>
      <c r="CH581" s="214"/>
      <c r="CI581" s="214"/>
      <c r="CJ581" s="214"/>
      <c r="CK581" s="214"/>
      <c r="CL581" s="214"/>
      <c r="CM581" s="214"/>
      <c r="CN581" s="214"/>
      <c r="CO581" s="214"/>
      <c r="CP581" s="214"/>
      <c r="CQ581" s="214"/>
      <c r="CR581" s="214"/>
      <c r="CS581" s="214"/>
      <c r="CT581" s="214"/>
      <c r="CU581" s="214"/>
      <c r="CV581" s="214"/>
      <c r="CW581" s="214"/>
      <c r="CX581" s="214"/>
      <c r="CY581" s="214"/>
      <c r="CZ581" s="214"/>
      <c r="DA581" s="214"/>
      <c r="DB581" s="214"/>
      <c r="DC581" s="214"/>
      <c r="DD581" s="214"/>
      <c r="DE581" s="214"/>
      <c r="DF581" s="214"/>
      <c r="DG581" s="214"/>
      <c r="DH581" s="214"/>
      <c r="DI581" s="214"/>
      <c r="DJ581" s="214"/>
      <c r="DK581" s="214"/>
      <c r="DL581" s="214"/>
      <c r="DM581" s="214"/>
      <c r="DN581" s="214"/>
      <c r="DO581" s="214"/>
      <c r="DP581" s="214"/>
      <c r="DQ581" s="214"/>
      <c r="DR581" s="214"/>
      <c r="DS581" s="214"/>
      <c r="DT581" s="214"/>
      <c r="DU581" s="214"/>
      <c r="DV581" s="214"/>
      <c r="DW581" s="214"/>
      <c r="DX581" s="214"/>
      <c r="DY581" s="214"/>
      <c r="DZ581" s="214"/>
      <c r="EA581" s="214"/>
      <c r="EB581" s="214"/>
      <c r="EC581" s="214"/>
      <c r="ED581" s="214"/>
      <c r="EE581" s="214"/>
      <c r="EF581" s="214"/>
      <c r="EG581" s="214"/>
      <c r="EH581" s="214"/>
      <c r="EI581" s="214"/>
      <c r="EJ581" s="214"/>
      <c r="EK581" s="214"/>
      <c r="EL581" s="214"/>
      <c r="EM581" s="214"/>
      <c r="EN581" s="214"/>
      <c r="EO581" s="214"/>
      <c r="EP581" s="214"/>
      <c r="EQ581" s="214"/>
      <c r="ER581" s="214"/>
      <c r="ES581" s="214"/>
      <c r="ET581" s="214"/>
      <c r="EU581" s="214"/>
      <c r="EV581" s="214"/>
      <c r="EW581" s="214"/>
      <c r="EX581" s="214"/>
      <c r="EY581" s="214"/>
      <c r="EZ581" s="214"/>
      <c r="FA581" s="214"/>
      <c r="FB581" s="214"/>
      <c r="FC581" s="214"/>
      <c r="FD581" s="214"/>
      <c r="FE581" s="214"/>
      <c r="FF581" s="214"/>
      <c r="FG581" s="214"/>
      <c r="FH581" s="214"/>
      <c r="FI581" s="214"/>
      <c r="FJ581" s="214"/>
      <c r="FK581" s="214"/>
      <c r="FL581" s="214"/>
      <c r="FM581" s="214"/>
      <c r="FN581" s="214"/>
      <c r="FO581" s="214"/>
      <c r="FP581" s="214"/>
      <c r="FQ581" s="214"/>
      <c r="FR581" s="214"/>
      <c r="FS581" s="214"/>
      <c r="FT581" s="214"/>
      <c r="FU581" s="214"/>
      <c r="FV581" s="214"/>
      <c r="FW581" s="214"/>
      <c r="FX581" s="214"/>
    </row>
    <row r="582" spans="1:180" s="268" customFormat="1">
      <c r="A582" s="276"/>
      <c r="B582" s="276"/>
      <c r="C582" s="276"/>
      <c r="D582" s="276"/>
      <c r="E582" s="276"/>
      <c r="F582" s="276"/>
      <c r="G582" s="289"/>
      <c r="H582" s="288"/>
      <c r="I582" s="288"/>
      <c r="J582" s="276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  <c r="AB582" s="214"/>
      <c r="AC582" s="214"/>
      <c r="AD582" s="214"/>
      <c r="AE582" s="214"/>
      <c r="AF582" s="214"/>
      <c r="AG582" s="214"/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  <c r="BI582" s="214"/>
      <c r="BJ582" s="214"/>
      <c r="BK582" s="214"/>
      <c r="BL582" s="214"/>
      <c r="BM582" s="214"/>
      <c r="BN582" s="214"/>
      <c r="BO582" s="214"/>
      <c r="BP582" s="214"/>
      <c r="BQ582" s="214"/>
      <c r="BR582" s="214"/>
      <c r="BS582" s="214"/>
      <c r="BT582" s="214"/>
      <c r="BU582" s="214"/>
      <c r="BV582" s="214"/>
      <c r="BW582" s="214"/>
      <c r="BX582" s="214"/>
      <c r="BY582" s="214"/>
      <c r="BZ582" s="214"/>
      <c r="CA582" s="214"/>
      <c r="CB582" s="214"/>
      <c r="CC582" s="214"/>
      <c r="CD582" s="214"/>
      <c r="CE582" s="214"/>
      <c r="CF582" s="214"/>
      <c r="CG582" s="214"/>
      <c r="CH582" s="214"/>
      <c r="CI582" s="214"/>
      <c r="CJ582" s="214"/>
      <c r="CK582" s="214"/>
      <c r="CL582" s="214"/>
      <c r="CM582" s="214"/>
      <c r="CN582" s="214"/>
      <c r="CO582" s="214"/>
      <c r="CP582" s="214"/>
      <c r="CQ582" s="214"/>
      <c r="CR582" s="214"/>
      <c r="CS582" s="214"/>
      <c r="CT582" s="214"/>
      <c r="CU582" s="214"/>
      <c r="CV582" s="214"/>
      <c r="CW582" s="214"/>
      <c r="CX582" s="214"/>
      <c r="CY582" s="214"/>
      <c r="CZ582" s="214"/>
      <c r="DA582" s="214"/>
      <c r="DB582" s="214"/>
      <c r="DC582" s="214"/>
      <c r="DD582" s="214"/>
      <c r="DE582" s="214"/>
      <c r="DF582" s="214"/>
      <c r="DG582" s="214"/>
      <c r="DH582" s="214"/>
      <c r="DI582" s="214"/>
      <c r="DJ582" s="214"/>
      <c r="DK582" s="214"/>
      <c r="DL582" s="214"/>
      <c r="DM582" s="214"/>
      <c r="DN582" s="214"/>
      <c r="DO582" s="214"/>
      <c r="DP582" s="214"/>
      <c r="DQ582" s="214"/>
      <c r="DR582" s="214"/>
      <c r="DS582" s="214"/>
      <c r="DT582" s="214"/>
      <c r="DU582" s="214"/>
      <c r="DV582" s="214"/>
      <c r="DW582" s="214"/>
      <c r="DX582" s="214"/>
      <c r="DY582" s="214"/>
      <c r="DZ582" s="214"/>
      <c r="EA582" s="214"/>
      <c r="EB582" s="214"/>
      <c r="EC582" s="214"/>
      <c r="ED582" s="214"/>
      <c r="EE582" s="214"/>
      <c r="EF582" s="214"/>
      <c r="EG582" s="214"/>
      <c r="EH582" s="214"/>
      <c r="EI582" s="214"/>
      <c r="EJ582" s="214"/>
      <c r="EK582" s="214"/>
      <c r="EL582" s="214"/>
      <c r="EM582" s="214"/>
      <c r="EN582" s="214"/>
      <c r="EO582" s="214"/>
      <c r="EP582" s="214"/>
      <c r="EQ582" s="214"/>
      <c r="ER582" s="214"/>
      <c r="ES582" s="214"/>
      <c r="ET582" s="214"/>
      <c r="EU582" s="214"/>
      <c r="EV582" s="214"/>
      <c r="EW582" s="214"/>
      <c r="EX582" s="214"/>
      <c r="EY582" s="214"/>
      <c r="EZ582" s="214"/>
      <c r="FA582" s="214"/>
      <c r="FB582" s="214"/>
      <c r="FC582" s="214"/>
      <c r="FD582" s="214"/>
      <c r="FE582" s="214"/>
      <c r="FF582" s="214"/>
      <c r="FG582" s="214"/>
      <c r="FH582" s="214"/>
      <c r="FI582" s="214"/>
      <c r="FJ582" s="214"/>
      <c r="FK582" s="214"/>
      <c r="FL582" s="214"/>
      <c r="FM582" s="214"/>
      <c r="FN582" s="214"/>
      <c r="FO582" s="214"/>
      <c r="FP582" s="214"/>
      <c r="FQ582" s="214"/>
      <c r="FR582" s="214"/>
      <c r="FS582" s="214"/>
      <c r="FT582" s="214"/>
      <c r="FU582" s="214"/>
      <c r="FV582" s="214"/>
      <c r="FW582" s="214"/>
      <c r="FX582" s="214"/>
    </row>
    <row r="583" spans="1:180" s="268" customFormat="1">
      <c r="A583" s="276"/>
      <c r="B583" s="276"/>
      <c r="C583" s="276"/>
      <c r="D583" s="276"/>
      <c r="E583" s="276"/>
      <c r="F583" s="276"/>
      <c r="G583" s="289"/>
      <c r="H583" s="288"/>
      <c r="I583" s="288"/>
      <c r="J583" s="276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  <c r="AB583" s="214"/>
      <c r="AC583" s="214"/>
      <c r="AD583" s="214"/>
      <c r="AE583" s="214"/>
      <c r="AF583" s="214"/>
      <c r="AG583" s="214"/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  <c r="BI583" s="214"/>
      <c r="BJ583" s="214"/>
      <c r="BK583" s="214"/>
      <c r="BL583" s="214"/>
      <c r="BM583" s="214"/>
      <c r="BN583" s="214"/>
      <c r="BO583" s="214"/>
      <c r="BP583" s="214"/>
      <c r="BQ583" s="214"/>
      <c r="BR583" s="214"/>
      <c r="BS583" s="214"/>
      <c r="BT583" s="214"/>
      <c r="BU583" s="214"/>
      <c r="BV583" s="214"/>
      <c r="BW583" s="214"/>
      <c r="BX583" s="214"/>
      <c r="BY583" s="214"/>
      <c r="BZ583" s="214"/>
      <c r="CA583" s="214"/>
      <c r="CB583" s="214"/>
      <c r="CC583" s="214"/>
      <c r="CD583" s="214"/>
      <c r="CE583" s="214"/>
      <c r="CF583" s="214"/>
      <c r="CG583" s="214"/>
      <c r="CH583" s="214"/>
      <c r="CI583" s="214"/>
      <c r="CJ583" s="214"/>
      <c r="CK583" s="214"/>
      <c r="CL583" s="214"/>
      <c r="CM583" s="214"/>
      <c r="CN583" s="214"/>
      <c r="CO583" s="214"/>
      <c r="CP583" s="214"/>
      <c r="CQ583" s="214"/>
      <c r="CR583" s="214"/>
      <c r="CS583" s="214"/>
      <c r="CT583" s="214"/>
      <c r="CU583" s="214"/>
      <c r="CV583" s="214"/>
      <c r="CW583" s="214"/>
      <c r="CX583" s="214"/>
      <c r="CY583" s="214"/>
      <c r="CZ583" s="214"/>
      <c r="DA583" s="214"/>
      <c r="DB583" s="214"/>
      <c r="DC583" s="214"/>
      <c r="DD583" s="214"/>
      <c r="DE583" s="214"/>
      <c r="DF583" s="214"/>
      <c r="DG583" s="214"/>
      <c r="DH583" s="214"/>
      <c r="DI583" s="214"/>
      <c r="DJ583" s="214"/>
      <c r="DK583" s="214"/>
      <c r="DL583" s="214"/>
      <c r="DM583" s="214"/>
      <c r="DN583" s="214"/>
      <c r="DO583" s="214"/>
      <c r="DP583" s="214"/>
      <c r="DQ583" s="214"/>
      <c r="DR583" s="214"/>
      <c r="DS583" s="214"/>
      <c r="DT583" s="214"/>
      <c r="DU583" s="214"/>
      <c r="DV583" s="214"/>
      <c r="DW583" s="214"/>
      <c r="DX583" s="214"/>
      <c r="DY583" s="214"/>
      <c r="DZ583" s="214"/>
      <c r="EA583" s="214"/>
      <c r="EB583" s="214"/>
      <c r="EC583" s="214"/>
      <c r="ED583" s="214"/>
      <c r="EE583" s="214"/>
      <c r="EF583" s="214"/>
      <c r="EG583" s="214"/>
      <c r="EH583" s="214"/>
      <c r="EI583" s="214"/>
      <c r="EJ583" s="214"/>
      <c r="EK583" s="214"/>
      <c r="EL583" s="214"/>
      <c r="EM583" s="214"/>
      <c r="EN583" s="214"/>
      <c r="EO583" s="214"/>
      <c r="EP583" s="214"/>
      <c r="EQ583" s="214"/>
      <c r="ER583" s="214"/>
      <c r="ES583" s="214"/>
      <c r="ET583" s="214"/>
      <c r="EU583" s="214"/>
      <c r="EV583" s="214"/>
      <c r="EW583" s="214"/>
      <c r="EX583" s="214"/>
      <c r="EY583" s="214"/>
      <c r="EZ583" s="214"/>
      <c r="FA583" s="214"/>
      <c r="FB583" s="214"/>
      <c r="FC583" s="214"/>
      <c r="FD583" s="214"/>
      <c r="FE583" s="214"/>
      <c r="FF583" s="214"/>
      <c r="FG583" s="214"/>
      <c r="FH583" s="214"/>
      <c r="FI583" s="214"/>
      <c r="FJ583" s="214"/>
      <c r="FK583" s="214"/>
      <c r="FL583" s="214"/>
      <c r="FM583" s="214"/>
      <c r="FN583" s="214"/>
      <c r="FO583" s="214"/>
      <c r="FP583" s="214"/>
      <c r="FQ583" s="214"/>
      <c r="FR583" s="214"/>
      <c r="FS583" s="214"/>
      <c r="FT583" s="214"/>
      <c r="FU583" s="214"/>
      <c r="FV583" s="214"/>
      <c r="FW583" s="214"/>
      <c r="FX583" s="214"/>
    </row>
    <row r="584" spans="1:180" s="268" customFormat="1">
      <c r="A584" s="276"/>
      <c r="B584" s="276"/>
      <c r="C584" s="276"/>
      <c r="D584" s="276"/>
      <c r="E584" s="276"/>
      <c r="F584" s="276"/>
      <c r="G584" s="289"/>
      <c r="H584" s="288"/>
      <c r="I584" s="288"/>
      <c r="J584" s="276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  <c r="AB584" s="214"/>
      <c r="AC584" s="214"/>
      <c r="AD584" s="214"/>
      <c r="AE584" s="214"/>
      <c r="AF584" s="214"/>
      <c r="AG584" s="214"/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  <c r="BI584" s="214"/>
      <c r="BJ584" s="214"/>
      <c r="BK584" s="214"/>
      <c r="BL584" s="214"/>
      <c r="BM584" s="214"/>
      <c r="BN584" s="214"/>
      <c r="BO584" s="214"/>
      <c r="BP584" s="214"/>
      <c r="BQ584" s="214"/>
      <c r="BR584" s="214"/>
      <c r="BS584" s="214"/>
      <c r="BT584" s="214"/>
      <c r="BU584" s="214"/>
      <c r="BV584" s="214"/>
      <c r="BW584" s="214"/>
      <c r="BX584" s="214"/>
      <c r="BY584" s="214"/>
      <c r="BZ584" s="214"/>
      <c r="CA584" s="214"/>
      <c r="CB584" s="214"/>
      <c r="CC584" s="214"/>
      <c r="CD584" s="214"/>
      <c r="CE584" s="214"/>
      <c r="CF584" s="214"/>
      <c r="CG584" s="214"/>
      <c r="CH584" s="214"/>
      <c r="CI584" s="214"/>
      <c r="CJ584" s="214"/>
      <c r="CK584" s="214"/>
      <c r="CL584" s="214"/>
      <c r="CM584" s="214"/>
      <c r="CN584" s="214"/>
      <c r="CO584" s="214"/>
      <c r="CP584" s="214"/>
      <c r="CQ584" s="214"/>
      <c r="CR584" s="214"/>
      <c r="CS584" s="214"/>
      <c r="CT584" s="214"/>
      <c r="CU584" s="214"/>
      <c r="CV584" s="214"/>
      <c r="CW584" s="214"/>
      <c r="CX584" s="214"/>
      <c r="CY584" s="214"/>
      <c r="CZ584" s="214"/>
      <c r="DA584" s="214"/>
      <c r="DB584" s="214"/>
      <c r="DC584" s="214"/>
      <c r="DD584" s="214"/>
      <c r="DE584" s="214"/>
      <c r="DF584" s="214"/>
      <c r="DG584" s="214"/>
      <c r="DH584" s="214"/>
      <c r="DI584" s="214"/>
      <c r="DJ584" s="214"/>
      <c r="DK584" s="214"/>
      <c r="DL584" s="214"/>
      <c r="DM584" s="214"/>
      <c r="DN584" s="214"/>
      <c r="DO584" s="214"/>
      <c r="DP584" s="214"/>
      <c r="DQ584" s="214"/>
      <c r="DR584" s="214"/>
      <c r="DS584" s="214"/>
      <c r="DT584" s="214"/>
      <c r="DU584" s="214"/>
      <c r="DV584" s="214"/>
      <c r="DW584" s="214"/>
      <c r="DX584" s="214"/>
      <c r="DY584" s="214"/>
      <c r="DZ584" s="214"/>
      <c r="EA584" s="214"/>
      <c r="EB584" s="214"/>
      <c r="EC584" s="214"/>
      <c r="ED584" s="214"/>
      <c r="EE584" s="214"/>
      <c r="EF584" s="214"/>
      <c r="EG584" s="214"/>
      <c r="EH584" s="214"/>
      <c r="EI584" s="214"/>
      <c r="EJ584" s="214"/>
      <c r="EK584" s="214"/>
      <c r="EL584" s="214"/>
      <c r="EM584" s="214"/>
      <c r="EN584" s="214"/>
      <c r="EO584" s="214"/>
      <c r="EP584" s="214"/>
      <c r="EQ584" s="214"/>
      <c r="ER584" s="214"/>
      <c r="ES584" s="214"/>
      <c r="ET584" s="214"/>
      <c r="EU584" s="214"/>
      <c r="EV584" s="214"/>
      <c r="EW584" s="214"/>
      <c r="EX584" s="214"/>
      <c r="EY584" s="214"/>
      <c r="EZ584" s="214"/>
      <c r="FA584" s="214"/>
      <c r="FB584" s="214"/>
      <c r="FC584" s="214"/>
      <c r="FD584" s="214"/>
      <c r="FE584" s="214"/>
      <c r="FF584" s="214"/>
      <c r="FG584" s="214"/>
      <c r="FH584" s="214"/>
      <c r="FI584" s="214"/>
      <c r="FJ584" s="214"/>
      <c r="FK584" s="214"/>
      <c r="FL584" s="214"/>
      <c r="FM584" s="214"/>
      <c r="FN584" s="214"/>
      <c r="FO584" s="214"/>
      <c r="FP584" s="214"/>
      <c r="FQ584" s="214"/>
      <c r="FR584" s="214"/>
      <c r="FS584" s="214"/>
      <c r="FT584" s="214"/>
      <c r="FU584" s="214"/>
      <c r="FV584" s="214"/>
      <c r="FW584" s="214"/>
      <c r="FX584" s="214"/>
    </row>
    <row r="585" spans="1:180" s="268" customFormat="1">
      <c r="A585" s="276"/>
      <c r="B585" s="276"/>
      <c r="C585" s="276"/>
      <c r="D585" s="276"/>
      <c r="E585" s="276"/>
      <c r="F585" s="276"/>
      <c r="G585" s="289"/>
      <c r="H585" s="288"/>
      <c r="I585" s="288"/>
      <c r="J585" s="276"/>
      <c r="K585" s="214"/>
      <c r="L585" s="214"/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14"/>
      <c r="Y585" s="214"/>
      <c r="Z585" s="214"/>
      <c r="AA585" s="214"/>
      <c r="AB585" s="214"/>
      <c r="AC585" s="214"/>
      <c r="AD585" s="214"/>
      <c r="AE585" s="214"/>
      <c r="AF585" s="214"/>
      <c r="AG585" s="214"/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  <c r="BI585" s="214"/>
      <c r="BJ585" s="214"/>
      <c r="BK585" s="214"/>
      <c r="BL585" s="214"/>
      <c r="BM585" s="214"/>
      <c r="BN585" s="214"/>
      <c r="BO585" s="214"/>
      <c r="BP585" s="214"/>
      <c r="BQ585" s="214"/>
      <c r="BR585" s="214"/>
      <c r="BS585" s="214"/>
      <c r="BT585" s="214"/>
      <c r="BU585" s="214"/>
      <c r="BV585" s="214"/>
      <c r="BW585" s="214"/>
      <c r="BX585" s="214"/>
      <c r="BY585" s="214"/>
      <c r="BZ585" s="214"/>
      <c r="CA585" s="214"/>
      <c r="CB585" s="214"/>
      <c r="CC585" s="214"/>
      <c r="CD585" s="214"/>
      <c r="CE585" s="214"/>
      <c r="CF585" s="214"/>
      <c r="CG585" s="214"/>
      <c r="CH585" s="214"/>
      <c r="CI585" s="214"/>
      <c r="CJ585" s="214"/>
      <c r="CK585" s="214"/>
      <c r="CL585" s="214"/>
      <c r="CM585" s="214"/>
      <c r="CN585" s="214"/>
      <c r="CO585" s="214"/>
      <c r="CP585" s="214"/>
      <c r="CQ585" s="214"/>
      <c r="CR585" s="214"/>
      <c r="CS585" s="214"/>
      <c r="CT585" s="214"/>
      <c r="CU585" s="214"/>
      <c r="CV585" s="214"/>
      <c r="CW585" s="214"/>
      <c r="CX585" s="214"/>
      <c r="CY585" s="214"/>
      <c r="CZ585" s="214"/>
      <c r="DA585" s="214"/>
      <c r="DB585" s="214"/>
      <c r="DC585" s="214"/>
      <c r="DD585" s="214"/>
      <c r="DE585" s="214"/>
      <c r="DF585" s="214"/>
      <c r="DG585" s="214"/>
      <c r="DH585" s="214"/>
      <c r="DI585" s="214"/>
      <c r="DJ585" s="214"/>
      <c r="DK585" s="214"/>
      <c r="DL585" s="214"/>
      <c r="DM585" s="214"/>
      <c r="DN585" s="214"/>
      <c r="DO585" s="214"/>
      <c r="DP585" s="214"/>
      <c r="DQ585" s="214"/>
      <c r="DR585" s="214"/>
      <c r="DS585" s="214"/>
      <c r="DT585" s="214"/>
      <c r="DU585" s="214"/>
      <c r="DV585" s="214"/>
      <c r="DW585" s="214"/>
      <c r="DX585" s="214"/>
      <c r="DY585" s="214"/>
      <c r="DZ585" s="214"/>
      <c r="EA585" s="214"/>
      <c r="EB585" s="214"/>
      <c r="EC585" s="214"/>
      <c r="ED585" s="214"/>
      <c r="EE585" s="214"/>
      <c r="EF585" s="214"/>
      <c r="EG585" s="214"/>
      <c r="EH585" s="214"/>
      <c r="EI585" s="214"/>
      <c r="EJ585" s="214"/>
      <c r="EK585" s="214"/>
      <c r="EL585" s="214"/>
      <c r="EM585" s="214"/>
      <c r="EN585" s="214"/>
      <c r="EO585" s="214"/>
      <c r="EP585" s="214"/>
      <c r="EQ585" s="214"/>
      <c r="ER585" s="214"/>
      <c r="ES585" s="214"/>
      <c r="ET585" s="214"/>
      <c r="EU585" s="214"/>
      <c r="EV585" s="214"/>
      <c r="EW585" s="214"/>
      <c r="EX585" s="214"/>
      <c r="EY585" s="214"/>
      <c r="EZ585" s="214"/>
      <c r="FA585" s="214"/>
      <c r="FB585" s="214"/>
      <c r="FC585" s="214"/>
      <c r="FD585" s="214"/>
      <c r="FE585" s="214"/>
      <c r="FF585" s="214"/>
      <c r="FG585" s="214"/>
      <c r="FH585" s="214"/>
      <c r="FI585" s="214"/>
      <c r="FJ585" s="214"/>
      <c r="FK585" s="214"/>
      <c r="FL585" s="214"/>
      <c r="FM585" s="214"/>
      <c r="FN585" s="214"/>
      <c r="FO585" s="214"/>
      <c r="FP585" s="214"/>
      <c r="FQ585" s="214"/>
      <c r="FR585" s="214"/>
      <c r="FS585" s="214"/>
      <c r="FT585" s="214"/>
      <c r="FU585" s="214"/>
      <c r="FV585" s="214"/>
      <c r="FW585" s="214"/>
      <c r="FX585" s="214"/>
    </row>
    <row r="586" spans="1:180" s="268" customFormat="1">
      <c r="A586" s="276"/>
      <c r="B586" s="276"/>
      <c r="C586" s="276"/>
      <c r="D586" s="276"/>
      <c r="E586" s="276"/>
      <c r="F586" s="276"/>
      <c r="G586" s="289"/>
      <c r="H586" s="288"/>
      <c r="I586" s="288"/>
      <c r="J586" s="276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  <c r="AA586" s="214"/>
      <c r="AB586" s="214"/>
      <c r="AC586" s="214"/>
      <c r="AD586" s="214"/>
      <c r="AE586" s="214"/>
      <c r="AF586" s="214"/>
      <c r="AG586" s="214"/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  <c r="BI586" s="214"/>
      <c r="BJ586" s="214"/>
      <c r="BK586" s="214"/>
      <c r="BL586" s="214"/>
      <c r="BM586" s="214"/>
      <c r="BN586" s="214"/>
      <c r="BO586" s="214"/>
      <c r="BP586" s="214"/>
      <c r="BQ586" s="214"/>
      <c r="BR586" s="214"/>
      <c r="BS586" s="214"/>
      <c r="BT586" s="214"/>
      <c r="BU586" s="214"/>
      <c r="BV586" s="214"/>
      <c r="BW586" s="214"/>
      <c r="BX586" s="214"/>
      <c r="BY586" s="214"/>
      <c r="BZ586" s="214"/>
      <c r="CA586" s="214"/>
      <c r="CB586" s="214"/>
      <c r="CC586" s="214"/>
      <c r="CD586" s="214"/>
      <c r="CE586" s="214"/>
      <c r="CF586" s="214"/>
      <c r="CG586" s="214"/>
      <c r="CH586" s="214"/>
      <c r="CI586" s="214"/>
      <c r="CJ586" s="214"/>
      <c r="CK586" s="214"/>
      <c r="CL586" s="214"/>
      <c r="CM586" s="214"/>
      <c r="CN586" s="214"/>
      <c r="CO586" s="214"/>
      <c r="CP586" s="214"/>
      <c r="CQ586" s="214"/>
      <c r="CR586" s="214"/>
      <c r="CS586" s="214"/>
      <c r="CT586" s="214"/>
      <c r="CU586" s="214"/>
      <c r="CV586" s="214"/>
      <c r="CW586" s="214"/>
      <c r="CX586" s="214"/>
      <c r="CY586" s="214"/>
      <c r="CZ586" s="214"/>
      <c r="DA586" s="214"/>
      <c r="DB586" s="214"/>
      <c r="DC586" s="214"/>
      <c r="DD586" s="214"/>
      <c r="DE586" s="214"/>
      <c r="DF586" s="214"/>
      <c r="DG586" s="214"/>
      <c r="DH586" s="214"/>
      <c r="DI586" s="214"/>
      <c r="DJ586" s="214"/>
      <c r="DK586" s="214"/>
      <c r="DL586" s="214"/>
      <c r="DM586" s="214"/>
      <c r="DN586" s="214"/>
      <c r="DO586" s="214"/>
      <c r="DP586" s="214"/>
      <c r="DQ586" s="214"/>
      <c r="DR586" s="214"/>
      <c r="DS586" s="214"/>
      <c r="DT586" s="214"/>
      <c r="DU586" s="214"/>
      <c r="DV586" s="214"/>
      <c r="DW586" s="214"/>
      <c r="DX586" s="214"/>
      <c r="DY586" s="214"/>
      <c r="DZ586" s="214"/>
      <c r="EA586" s="214"/>
      <c r="EB586" s="214"/>
      <c r="EC586" s="214"/>
      <c r="ED586" s="214"/>
      <c r="EE586" s="214"/>
      <c r="EF586" s="214"/>
      <c r="EG586" s="214"/>
      <c r="EH586" s="214"/>
      <c r="EI586" s="214"/>
      <c r="EJ586" s="214"/>
      <c r="EK586" s="214"/>
      <c r="EL586" s="214"/>
      <c r="EM586" s="214"/>
      <c r="EN586" s="214"/>
      <c r="EO586" s="214"/>
      <c r="EP586" s="214"/>
      <c r="EQ586" s="214"/>
      <c r="ER586" s="214"/>
      <c r="ES586" s="214"/>
      <c r="ET586" s="214"/>
      <c r="EU586" s="214"/>
      <c r="EV586" s="214"/>
      <c r="EW586" s="214"/>
      <c r="EX586" s="214"/>
      <c r="EY586" s="214"/>
      <c r="EZ586" s="214"/>
      <c r="FA586" s="214"/>
      <c r="FB586" s="214"/>
      <c r="FC586" s="214"/>
      <c r="FD586" s="214"/>
      <c r="FE586" s="214"/>
      <c r="FF586" s="214"/>
      <c r="FG586" s="214"/>
      <c r="FH586" s="214"/>
      <c r="FI586" s="214"/>
      <c r="FJ586" s="214"/>
      <c r="FK586" s="214"/>
      <c r="FL586" s="214"/>
      <c r="FM586" s="214"/>
      <c r="FN586" s="214"/>
      <c r="FO586" s="214"/>
      <c r="FP586" s="214"/>
      <c r="FQ586" s="214"/>
      <c r="FR586" s="214"/>
      <c r="FS586" s="214"/>
      <c r="FT586" s="214"/>
      <c r="FU586" s="214"/>
      <c r="FV586" s="214"/>
      <c r="FW586" s="214"/>
      <c r="FX586" s="214"/>
    </row>
    <row r="587" spans="1:180" s="268" customFormat="1">
      <c r="A587" s="276"/>
      <c r="B587" s="276"/>
      <c r="C587" s="276"/>
      <c r="D587" s="276"/>
      <c r="E587" s="276"/>
      <c r="F587" s="276"/>
      <c r="G587" s="289"/>
      <c r="H587" s="288"/>
      <c r="I587" s="288"/>
      <c r="J587" s="276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  <c r="AB587" s="214"/>
      <c r="AC587" s="214"/>
      <c r="AD587" s="214"/>
      <c r="AE587" s="214"/>
      <c r="AF587" s="214"/>
      <c r="AG587" s="214"/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4"/>
      <c r="BN587" s="214"/>
      <c r="BO587" s="214"/>
      <c r="BP587" s="214"/>
      <c r="BQ587" s="214"/>
      <c r="BR587" s="214"/>
      <c r="BS587" s="214"/>
      <c r="BT587" s="214"/>
      <c r="BU587" s="214"/>
      <c r="BV587" s="214"/>
      <c r="BW587" s="214"/>
      <c r="BX587" s="214"/>
      <c r="BY587" s="214"/>
      <c r="BZ587" s="214"/>
      <c r="CA587" s="214"/>
      <c r="CB587" s="214"/>
      <c r="CC587" s="214"/>
      <c r="CD587" s="214"/>
      <c r="CE587" s="214"/>
      <c r="CF587" s="214"/>
      <c r="CG587" s="214"/>
      <c r="CH587" s="214"/>
      <c r="CI587" s="214"/>
      <c r="CJ587" s="214"/>
      <c r="CK587" s="214"/>
      <c r="CL587" s="214"/>
      <c r="CM587" s="214"/>
      <c r="CN587" s="214"/>
      <c r="CO587" s="214"/>
      <c r="CP587" s="214"/>
      <c r="CQ587" s="214"/>
      <c r="CR587" s="214"/>
      <c r="CS587" s="214"/>
      <c r="CT587" s="214"/>
      <c r="CU587" s="214"/>
      <c r="CV587" s="214"/>
      <c r="CW587" s="214"/>
      <c r="CX587" s="214"/>
      <c r="CY587" s="214"/>
      <c r="CZ587" s="214"/>
      <c r="DA587" s="214"/>
      <c r="DB587" s="214"/>
      <c r="DC587" s="214"/>
      <c r="DD587" s="214"/>
      <c r="DE587" s="214"/>
      <c r="DF587" s="214"/>
      <c r="DG587" s="214"/>
      <c r="DH587" s="214"/>
      <c r="DI587" s="214"/>
      <c r="DJ587" s="214"/>
      <c r="DK587" s="214"/>
      <c r="DL587" s="214"/>
      <c r="DM587" s="214"/>
      <c r="DN587" s="214"/>
      <c r="DO587" s="214"/>
      <c r="DP587" s="214"/>
      <c r="DQ587" s="214"/>
      <c r="DR587" s="214"/>
      <c r="DS587" s="214"/>
      <c r="DT587" s="214"/>
      <c r="DU587" s="214"/>
      <c r="DV587" s="214"/>
      <c r="DW587" s="214"/>
      <c r="DX587" s="214"/>
      <c r="DY587" s="214"/>
      <c r="DZ587" s="214"/>
      <c r="EA587" s="214"/>
      <c r="EB587" s="214"/>
      <c r="EC587" s="214"/>
      <c r="ED587" s="214"/>
      <c r="EE587" s="214"/>
      <c r="EF587" s="214"/>
      <c r="EG587" s="214"/>
      <c r="EH587" s="214"/>
      <c r="EI587" s="214"/>
      <c r="EJ587" s="214"/>
      <c r="EK587" s="214"/>
      <c r="EL587" s="214"/>
      <c r="EM587" s="214"/>
      <c r="EN587" s="214"/>
      <c r="EO587" s="214"/>
      <c r="EP587" s="214"/>
      <c r="EQ587" s="214"/>
      <c r="ER587" s="214"/>
      <c r="ES587" s="214"/>
      <c r="ET587" s="214"/>
      <c r="EU587" s="214"/>
      <c r="EV587" s="214"/>
      <c r="EW587" s="214"/>
      <c r="EX587" s="214"/>
      <c r="EY587" s="214"/>
      <c r="EZ587" s="214"/>
      <c r="FA587" s="214"/>
      <c r="FB587" s="214"/>
      <c r="FC587" s="214"/>
      <c r="FD587" s="214"/>
      <c r="FE587" s="214"/>
      <c r="FF587" s="214"/>
      <c r="FG587" s="214"/>
      <c r="FH587" s="214"/>
      <c r="FI587" s="214"/>
      <c r="FJ587" s="214"/>
      <c r="FK587" s="214"/>
      <c r="FL587" s="214"/>
      <c r="FM587" s="214"/>
      <c r="FN587" s="214"/>
      <c r="FO587" s="214"/>
      <c r="FP587" s="214"/>
      <c r="FQ587" s="214"/>
      <c r="FR587" s="214"/>
      <c r="FS587" s="214"/>
      <c r="FT587" s="214"/>
      <c r="FU587" s="214"/>
      <c r="FV587" s="214"/>
      <c r="FW587" s="214"/>
      <c r="FX587" s="214"/>
    </row>
    <row r="588" spans="1:180" s="268" customFormat="1">
      <c r="A588" s="276"/>
      <c r="B588" s="276"/>
      <c r="C588" s="276"/>
      <c r="D588" s="276"/>
      <c r="E588" s="276"/>
      <c r="F588" s="276"/>
      <c r="G588" s="289"/>
      <c r="H588" s="288"/>
      <c r="I588" s="288"/>
      <c r="J588" s="276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  <c r="AB588" s="214"/>
      <c r="AC588" s="214"/>
      <c r="AD588" s="214"/>
      <c r="AE588" s="214"/>
      <c r="AF588" s="214"/>
      <c r="AG588" s="214"/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  <c r="BI588" s="214"/>
      <c r="BJ588" s="214"/>
      <c r="BK588" s="214"/>
      <c r="BL588" s="214"/>
      <c r="BM588" s="214"/>
      <c r="BN588" s="214"/>
      <c r="BO588" s="214"/>
      <c r="BP588" s="214"/>
      <c r="BQ588" s="214"/>
      <c r="BR588" s="214"/>
      <c r="BS588" s="214"/>
      <c r="BT588" s="214"/>
      <c r="BU588" s="214"/>
      <c r="BV588" s="214"/>
      <c r="BW588" s="214"/>
      <c r="BX588" s="214"/>
      <c r="BY588" s="214"/>
      <c r="BZ588" s="214"/>
      <c r="CA588" s="214"/>
      <c r="CB588" s="214"/>
      <c r="CC588" s="214"/>
      <c r="CD588" s="214"/>
      <c r="CE588" s="214"/>
      <c r="CF588" s="214"/>
      <c r="CG588" s="214"/>
      <c r="CH588" s="214"/>
      <c r="CI588" s="214"/>
      <c r="CJ588" s="214"/>
      <c r="CK588" s="214"/>
      <c r="CL588" s="214"/>
      <c r="CM588" s="214"/>
      <c r="CN588" s="214"/>
      <c r="CO588" s="214"/>
      <c r="CP588" s="214"/>
      <c r="CQ588" s="214"/>
      <c r="CR588" s="214"/>
      <c r="CS588" s="214"/>
      <c r="CT588" s="214"/>
      <c r="CU588" s="214"/>
      <c r="CV588" s="214"/>
      <c r="CW588" s="214"/>
      <c r="CX588" s="214"/>
      <c r="CY588" s="214"/>
      <c r="CZ588" s="214"/>
      <c r="DA588" s="214"/>
      <c r="DB588" s="214"/>
      <c r="DC588" s="214"/>
      <c r="DD588" s="214"/>
      <c r="DE588" s="214"/>
      <c r="DF588" s="214"/>
      <c r="DG588" s="214"/>
      <c r="DH588" s="214"/>
      <c r="DI588" s="214"/>
      <c r="DJ588" s="214"/>
      <c r="DK588" s="214"/>
      <c r="DL588" s="214"/>
      <c r="DM588" s="214"/>
      <c r="DN588" s="214"/>
      <c r="DO588" s="214"/>
      <c r="DP588" s="214"/>
      <c r="DQ588" s="214"/>
      <c r="DR588" s="214"/>
      <c r="DS588" s="214"/>
      <c r="DT588" s="214"/>
      <c r="DU588" s="214"/>
      <c r="DV588" s="214"/>
      <c r="DW588" s="214"/>
      <c r="DX588" s="214"/>
      <c r="DY588" s="214"/>
      <c r="DZ588" s="214"/>
      <c r="EA588" s="214"/>
      <c r="EB588" s="214"/>
      <c r="EC588" s="214"/>
      <c r="ED588" s="214"/>
      <c r="EE588" s="214"/>
      <c r="EF588" s="214"/>
      <c r="EG588" s="214"/>
      <c r="EH588" s="214"/>
      <c r="EI588" s="214"/>
      <c r="EJ588" s="214"/>
      <c r="EK588" s="214"/>
      <c r="EL588" s="214"/>
      <c r="EM588" s="214"/>
      <c r="EN588" s="214"/>
      <c r="EO588" s="214"/>
      <c r="EP588" s="214"/>
      <c r="EQ588" s="214"/>
      <c r="ER588" s="214"/>
      <c r="ES588" s="214"/>
      <c r="ET588" s="214"/>
      <c r="EU588" s="214"/>
      <c r="EV588" s="214"/>
      <c r="EW588" s="214"/>
      <c r="EX588" s="214"/>
      <c r="EY588" s="214"/>
      <c r="EZ588" s="214"/>
      <c r="FA588" s="214"/>
      <c r="FB588" s="214"/>
      <c r="FC588" s="214"/>
      <c r="FD588" s="214"/>
      <c r="FE588" s="214"/>
      <c r="FF588" s="214"/>
      <c r="FG588" s="214"/>
      <c r="FH588" s="214"/>
      <c r="FI588" s="214"/>
      <c r="FJ588" s="214"/>
      <c r="FK588" s="214"/>
      <c r="FL588" s="214"/>
      <c r="FM588" s="214"/>
      <c r="FN588" s="214"/>
      <c r="FO588" s="214"/>
      <c r="FP588" s="214"/>
      <c r="FQ588" s="214"/>
      <c r="FR588" s="214"/>
      <c r="FS588" s="214"/>
      <c r="FT588" s="214"/>
      <c r="FU588" s="214"/>
      <c r="FV588" s="214"/>
      <c r="FW588" s="214"/>
      <c r="FX588" s="214"/>
    </row>
    <row r="589" spans="1:180" s="268" customFormat="1">
      <c r="A589" s="276"/>
      <c r="B589" s="276"/>
      <c r="C589" s="276"/>
      <c r="D589" s="276"/>
      <c r="E589" s="276"/>
      <c r="F589" s="276"/>
      <c r="G589" s="289"/>
      <c r="H589" s="288"/>
      <c r="I589" s="288"/>
      <c r="J589" s="276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  <c r="AA589" s="214"/>
      <c r="AB589" s="214"/>
      <c r="AC589" s="214"/>
      <c r="AD589" s="214"/>
      <c r="AE589" s="214"/>
      <c r="AF589" s="214"/>
      <c r="AG589" s="214"/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  <c r="BI589" s="214"/>
      <c r="BJ589" s="214"/>
      <c r="BK589" s="214"/>
      <c r="BL589" s="214"/>
      <c r="BM589" s="214"/>
      <c r="BN589" s="214"/>
      <c r="BO589" s="214"/>
      <c r="BP589" s="214"/>
      <c r="BQ589" s="214"/>
      <c r="BR589" s="214"/>
      <c r="BS589" s="214"/>
      <c r="BT589" s="214"/>
      <c r="BU589" s="214"/>
      <c r="BV589" s="214"/>
      <c r="BW589" s="214"/>
      <c r="BX589" s="214"/>
      <c r="BY589" s="214"/>
      <c r="BZ589" s="214"/>
      <c r="CA589" s="214"/>
      <c r="CB589" s="214"/>
      <c r="CC589" s="214"/>
      <c r="CD589" s="214"/>
      <c r="CE589" s="214"/>
      <c r="CF589" s="214"/>
      <c r="CG589" s="214"/>
      <c r="CH589" s="214"/>
      <c r="CI589" s="214"/>
      <c r="CJ589" s="214"/>
      <c r="CK589" s="214"/>
      <c r="CL589" s="214"/>
      <c r="CM589" s="214"/>
      <c r="CN589" s="214"/>
      <c r="CO589" s="214"/>
      <c r="CP589" s="214"/>
      <c r="CQ589" s="214"/>
      <c r="CR589" s="214"/>
      <c r="CS589" s="214"/>
      <c r="CT589" s="214"/>
      <c r="CU589" s="214"/>
      <c r="CV589" s="214"/>
      <c r="CW589" s="214"/>
      <c r="CX589" s="214"/>
      <c r="CY589" s="214"/>
      <c r="CZ589" s="214"/>
      <c r="DA589" s="214"/>
      <c r="DB589" s="214"/>
      <c r="DC589" s="214"/>
      <c r="DD589" s="214"/>
      <c r="DE589" s="214"/>
      <c r="DF589" s="214"/>
      <c r="DG589" s="214"/>
      <c r="DH589" s="214"/>
      <c r="DI589" s="214"/>
      <c r="DJ589" s="214"/>
      <c r="DK589" s="214"/>
      <c r="DL589" s="214"/>
      <c r="DM589" s="214"/>
      <c r="DN589" s="214"/>
      <c r="DO589" s="214"/>
      <c r="DP589" s="214"/>
      <c r="DQ589" s="214"/>
      <c r="DR589" s="214"/>
      <c r="DS589" s="214"/>
      <c r="DT589" s="214"/>
      <c r="DU589" s="214"/>
      <c r="DV589" s="214"/>
      <c r="DW589" s="214"/>
      <c r="DX589" s="214"/>
      <c r="DY589" s="214"/>
      <c r="DZ589" s="214"/>
      <c r="EA589" s="214"/>
      <c r="EB589" s="214"/>
      <c r="EC589" s="214"/>
      <c r="ED589" s="214"/>
      <c r="EE589" s="214"/>
      <c r="EF589" s="214"/>
      <c r="EG589" s="214"/>
      <c r="EH589" s="214"/>
      <c r="EI589" s="214"/>
      <c r="EJ589" s="214"/>
      <c r="EK589" s="214"/>
      <c r="EL589" s="214"/>
      <c r="EM589" s="214"/>
      <c r="EN589" s="214"/>
      <c r="EO589" s="214"/>
      <c r="EP589" s="214"/>
      <c r="EQ589" s="214"/>
      <c r="ER589" s="214"/>
      <c r="ES589" s="214"/>
      <c r="ET589" s="214"/>
      <c r="EU589" s="214"/>
      <c r="EV589" s="214"/>
      <c r="EW589" s="214"/>
      <c r="EX589" s="214"/>
      <c r="EY589" s="214"/>
      <c r="EZ589" s="214"/>
      <c r="FA589" s="214"/>
      <c r="FB589" s="214"/>
      <c r="FC589" s="214"/>
      <c r="FD589" s="214"/>
      <c r="FE589" s="214"/>
      <c r="FF589" s="214"/>
      <c r="FG589" s="214"/>
      <c r="FH589" s="214"/>
      <c r="FI589" s="214"/>
      <c r="FJ589" s="214"/>
      <c r="FK589" s="214"/>
      <c r="FL589" s="214"/>
      <c r="FM589" s="214"/>
      <c r="FN589" s="214"/>
      <c r="FO589" s="214"/>
      <c r="FP589" s="214"/>
      <c r="FQ589" s="214"/>
      <c r="FR589" s="214"/>
      <c r="FS589" s="214"/>
      <c r="FT589" s="214"/>
      <c r="FU589" s="214"/>
      <c r="FV589" s="214"/>
      <c r="FW589" s="214"/>
      <c r="FX589" s="214"/>
    </row>
    <row r="590" spans="1:180" s="268" customFormat="1">
      <c r="A590" s="276"/>
      <c r="B590" s="276"/>
      <c r="C590" s="276"/>
      <c r="D590" s="276"/>
      <c r="E590" s="276"/>
      <c r="F590" s="276"/>
      <c r="G590" s="289"/>
      <c r="H590" s="288"/>
      <c r="I590" s="288"/>
      <c r="J590" s="276"/>
      <c r="K590" s="214"/>
      <c r="L590" s="214"/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  <c r="AA590" s="214"/>
      <c r="AB590" s="214"/>
      <c r="AC590" s="214"/>
      <c r="AD590" s="214"/>
      <c r="AE590" s="214"/>
      <c r="AF590" s="214"/>
      <c r="AG590" s="214"/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  <c r="BI590" s="214"/>
      <c r="BJ590" s="214"/>
      <c r="BK590" s="214"/>
      <c r="BL590" s="214"/>
      <c r="BM590" s="214"/>
      <c r="BN590" s="214"/>
      <c r="BO590" s="214"/>
      <c r="BP590" s="214"/>
      <c r="BQ590" s="214"/>
      <c r="BR590" s="214"/>
      <c r="BS590" s="214"/>
      <c r="BT590" s="214"/>
      <c r="BU590" s="214"/>
      <c r="BV590" s="214"/>
      <c r="BW590" s="214"/>
      <c r="BX590" s="214"/>
      <c r="BY590" s="214"/>
      <c r="BZ590" s="214"/>
      <c r="CA590" s="214"/>
      <c r="CB590" s="214"/>
      <c r="CC590" s="214"/>
      <c r="CD590" s="214"/>
      <c r="CE590" s="214"/>
      <c r="CF590" s="214"/>
      <c r="CG590" s="214"/>
      <c r="CH590" s="214"/>
      <c r="CI590" s="214"/>
      <c r="CJ590" s="214"/>
      <c r="CK590" s="214"/>
      <c r="CL590" s="214"/>
      <c r="CM590" s="214"/>
      <c r="CN590" s="214"/>
      <c r="CO590" s="214"/>
      <c r="CP590" s="214"/>
      <c r="CQ590" s="214"/>
      <c r="CR590" s="214"/>
      <c r="CS590" s="214"/>
      <c r="CT590" s="214"/>
      <c r="CU590" s="214"/>
      <c r="CV590" s="214"/>
      <c r="CW590" s="214"/>
      <c r="CX590" s="214"/>
      <c r="CY590" s="214"/>
      <c r="CZ590" s="214"/>
      <c r="DA590" s="214"/>
      <c r="DB590" s="214"/>
      <c r="DC590" s="214"/>
      <c r="DD590" s="214"/>
      <c r="DE590" s="214"/>
      <c r="DF590" s="214"/>
      <c r="DG590" s="214"/>
      <c r="DH590" s="214"/>
      <c r="DI590" s="214"/>
      <c r="DJ590" s="214"/>
      <c r="DK590" s="214"/>
      <c r="DL590" s="214"/>
      <c r="DM590" s="214"/>
      <c r="DN590" s="214"/>
      <c r="DO590" s="214"/>
      <c r="DP590" s="214"/>
      <c r="DQ590" s="214"/>
      <c r="DR590" s="214"/>
      <c r="DS590" s="214"/>
      <c r="DT590" s="214"/>
      <c r="DU590" s="214"/>
      <c r="DV590" s="214"/>
      <c r="DW590" s="214"/>
      <c r="DX590" s="214"/>
      <c r="DY590" s="214"/>
      <c r="DZ590" s="214"/>
      <c r="EA590" s="214"/>
      <c r="EB590" s="214"/>
      <c r="EC590" s="214"/>
      <c r="ED590" s="214"/>
      <c r="EE590" s="214"/>
      <c r="EF590" s="214"/>
      <c r="EG590" s="214"/>
      <c r="EH590" s="214"/>
      <c r="EI590" s="214"/>
      <c r="EJ590" s="214"/>
      <c r="EK590" s="214"/>
      <c r="EL590" s="214"/>
      <c r="EM590" s="214"/>
      <c r="EN590" s="214"/>
      <c r="EO590" s="214"/>
      <c r="EP590" s="214"/>
      <c r="EQ590" s="214"/>
      <c r="ER590" s="214"/>
      <c r="ES590" s="214"/>
      <c r="ET590" s="214"/>
      <c r="EU590" s="214"/>
      <c r="EV590" s="214"/>
      <c r="EW590" s="214"/>
      <c r="EX590" s="214"/>
      <c r="EY590" s="214"/>
      <c r="EZ590" s="214"/>
      <c r="FA590" s="214"/>
      <c r="FB590" s="214"/>
      <c r="FC590" s="214"/>
      <c r="FD590" s="214"/>
      <c r="FE590" s="214"/>
      <c r="FF590" s="214"/>
      <c r="FG590" s="214"/>
      <c r="FH590" s="214"/>
      <c r="FI590" s="214"/>
      <c r="FJ590" s="214"/>
      <c r="FK590" s="214"/>
      <c r="FL590" s="214"/>
      <c r="FM590" s="214"/>
      <c r="FN590" s="214"/>
      <c r="FO590" s="214"/>
      <c r="FP590" s="214"/>
      <c r="FQ590" s="214"/>
      <c r="FR590" s="214"/>
      <c r="FS590" s="214"/>
      <c r="FT590" s="214"/>
      <c r="FU590" s="214"/>
      <c r="FV590" s="214"/>
      <c r="FW590" s="214"/>
      <c r="FX590" s="214"/>
    </row>
    <row r="591" spans="1:180" s="268" customFormat="1">
      <c r="A591" s="276"/>
      <c r="B591" s="276"/>
      <c r="C591" s="276"/>
      <c r="D591" s="276"/>
      <c r="E591" s="276"/>
      <c r="F591" s="276"/>
      <c r="G591" s="289"/>
      <c r="H591" s="288"/>
      <c r="I591" s="288"/>
      <c r="J591" s="276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  <c r="AB591" s="214"/>
      <c r="AC591" s="214"/>
      <c r="AD591" s="214"/>
      <c r="AE591" s="214"/>
      <c r="AF591" s="214"/>
      <c r="AG591" s="214"/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4"/>
      <c r="BN591" s="214"/>
      <c r="BO591" s="214"/>
      <c r="BP591" s="214"/>
      <c r="BQ591" s="214"/>
      <c r="BR591" s="214"/>
      <c r="BS591" s="214"/>
      <c r="BT591" s="214"/>
      <c r="BU591" s="214"/>
      <c r="BV591" s="214"/>
      <c r="BW591" s="214"/>
      <c r="BX591" s="214"/>
      <c r="BY591" s="214"/>
      <c r="BZ591" s="214"/>
      <c r="CA591" s="214"/>
      <c r="CB591" s="214"/>
      <c r="CC591" s="214"/>
      <c r="CD591" s="214"/>
      <c r="CE591" s="214"/>
      <c r="CF591" s="214"/>
      <c r="CG591" s="214"/>
      <c r="CH591" s="214"/>
      <c r="CI591" s="214"/>
      <c r="CJ591" s="214"/>
      <c r="CK591" s="214"/>
      <c r="CL591" s="214"/>
      <c r="CM591" s="214"/>
      <c r="CN591" s="214"/>
      <c r="CO591" s="214"/>
      <c r="CP591" s="214"/>
      <c r="CQ591" s="214"/>
      <c r="CR591" s="214"/>
      <c r="CS591" s="214"/>
      <c r="CT591" s="214"/>
      <c r="CU591" s="214"/>
      <c r="CV591" s="214"/>
      <c r="CW591" s="214"/>
      <c r="CX591" s="214"/>
      <c r="CY591" s="214"/>
      <c r="CZ591" s="214"/>
      <c r="DA591" s="214"/>
      <c r="DB591" s="214"/>
      <c r="DC591" s="214"/>
      <c r="DD591" s="214"/>
      <c r="DE591" s="214"/>
      <c r="DF591" s="214"/>
      <c r="DG591" s="214"/>
      <c r="DH591" s="214"/>
      <c r="DI591" s="214"/>
      <c r="DJ591" s="214"/>
      <c r="DK591" s="214"/>
      <c r="DL591" s="214"/>
      <c r="DM591" s="214"/>
      <c r="DN591" s="214"/>
      <c r="DO591" s="214"/>
      <c r="DP591" s="214"/>
      <c r="DQ591" s="214"/>
      <c r="DR591" s="214"/>
      <c r="DS591" s="214"/>
      <c r="DT591" s="214"/>
      <c r="DU591" s="214"/>
      <c r="DV591" s="214"/>
      <c r="DW591" s="214"/>
      <c r="DX591" s="214"/>
      <c r="DY591" s="214"/>
      <c r="DZ591" s="214"/>
      <c r="EA591" s="214"/>
      <c r="EB591" s="214"/>
      <c r="EC591" s="214"/>
      <c r="ED591" s="214"/>
      <c r="EE591" s="214"/>
      <c r="EF591" s="214"/>
      <c r="EG591" s="214"/>
      <c r="EH591" s="214"/>
      <c r="EI591" s="214"/>
      <c r="EJ591" s="214"/>
      <c r="EK591" s="214"/>
      <c r="EL591" s="214"/>
      <c r="EM591" s="214"/>
      <c r="EN591" s="214"/>
      <c r="EO591" s="214"/>
      <c r="EP591" s="214"/>
      <c r="EQ591" s="214"/>
      <c r="ER591" s="214"/>
      <c r="ES591" s="214"/>
      <c r="ET591" s="214"/>
      <c r="EU591" s="214"/>
      <c r="EV591" s="214"/>
      <c r="EW591" s="214"/>
      <c r="EX591" s="214"/>
      <c r="EY591" s="214"/>
      <c r="EZ591" s="214"/>
      <c r="FA591" s="214"/>
      <c r="FB591" s="214"/>
      <c r="FC591" s="214"/>
      <c r="FD591" s="214"/>
      <c r="FE591" s="214"/>
      <c r="FF591" s="214"/>
      <c r="FG591" s="214"/>
      <c r="FH591" s="214"/>
      <c r="FI591" s="214"/>
      <c r="FJ591" s="214"/>
      <c r="FK591" s="214"/>
      <c r="FL591" s="214"/>
      <c r="FM591" s="214"/>
      <c r="FN591" s="214"/>
      <c r="FO591" s="214"/>
      <c r="FP591" s="214"/>
      <c r="FQ591" s="214"/>
      <c r="FR591" s="214"/>
      <c r="FS591" s="214"/>
      <c r="FT591" s="214"/>
      <c r="FU591" s="214"/>
      <c r="FV591" s="214"/>
      <c r="FW591" s="214"/>
      <c r="FX591" s="214"/>
    </row>
    <row r="592" spans="1:180" s="268" customFormat="1">
      <c r="A592" s="276"/>
      <c r="B592" s="276"/>
      <c r="C592" s="276"/>
      <c r="D592" s="276"/>
      <c r="E592" s="276"/>
      <c r="F592" s="276"/>
      <c r="G592" s="289"/>
      <c r="H592" s="288"/>
      <c r="I592" s="288"/>
      <c r="J592" s="276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/>
      <c r="AD592" s="214"/>
      <c r="AE592" s="214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4"/>
      <c r="BL592" s="214"/>
      <c r="BM592" s="214"/>
      <c r="BN592" s="214"/>
      <c r="BO592" s="214"/>
      <c r="BP592" s="214"/>
      <c r="BQ592" s="214"/>
      <c r="BR592" s="214"/>
      <c r="BS592" s="214"/>
      <c r="BT592" s="214"/>
      <c r="BU592" s="214"/>
      <c r="BV592" s="214"/>
      <c r="BW592" s="214"/>
      <c r="BX592" s="214"/>
      <c r="BY592" s="214"/>
      <c r="BZ592" s="214"/>
      <c r="CA592" s="214"/>
      <c r="CB592" s="214"/>
      <c r="CC592" s="214"/>
      <c r="CD592" s="214"/>
      <c r="CE592" s="214"/>
      <c r="CF592" s="214"/>
      <c r="CG592" s="214"/>
      <c r="CH592" s="214"/>
      <c r="CI592" s="214"/>
      <c r="CJ592" s="214"/>
      <c r="CK592" s="214"/>
      <c r="CL592" s="214"/>
      <c r="CM592" s="214"/>
      <c r="CN592" s="214"/>
      <c r="CO592" s="214"/>
      <c r="CP592" s="214"/>
      <c r="CQ592" s="214"/>
      <c r="CR592" s="214"/>
      <c r="CS592" s="214"/>
      <c r="CT592" s="214"/>
      <c r="CU592" s="214"/>
      <c r="CV592" s="214"/>
      <c r="CW592" s="214"/>
      <c r="CX592" s="214"/>
      <c r="CY592" s="214"/>
      <c r="CZ592" s="214"/>
      <c r="DA592" s="214"/>
      <c r="DB592" s="214"/>
      <c r="DC592" s="214"/>
      <c r="DD592" s="214"/>
      <c r="DE592" s="214"/>
      <c r="DF592" s="214"/>
      <c r="DG592" s="214"/>
      <c r="DH592" s="214"/>
      <c r="DI592" s="214"/>
      <c r="DJ592" s="214"/>
      <c r="DK592" s="214"/>
      <c r="DL592" s="214"/>
      <c r="DM592" s="214"/>
      <c r="DN592" s="214"/>
      <c r="DO592" s="214"/>
      <c r="DP592" s="214"/>
      <c r="DQ592" s="214"/>
      <c r="DR592" s="214"/>
      <c r="DS592" s="214"/>
      <c r="DT592" s="214"/>
      <c r="DU592" s="214"/>
      <c r="DV592" s="214"/>
      <c r="DW592" s="214"/>
      <c r="DX592" s="214"/>
      <c r="DY592" s="214"/>
      <c r="DZ592" s="214"/>
      <c r="EA592" s="214"/>
      <c r="EB592" s="214"/>
      <c r="EC592" s="214"/>
      <c r="ED592" s="214"/>
      <c r="EE592" s="214"/>
      <c r="EF592" s="214"/>
      <c r="EG592" s="214"/>
      <c r="EH592" s="214"/>
      <c r="EI592" s="214"/>
      <c r="EJ592" s="214"/>
      <c r="EK592" s="214"/>
      <c r="EL592" s="214"/>
      <c r="EM592" s="214"/>
      <c r="EN592" s="214"/>
      <c r="EO592" s="214"/>
      <c r="EP592" s="214"/>
      <c r="EQ592" s="214"/>
      <c r="ER592" s="214"/>
      <c r="ES592" s="214"/>
      <c r="ET592" s="214"/>
      <c r="EU592" s="214"/>
      <c r="EV592" s="214"/>
      <c r="EW592" s="214"/>
      <c r="EX592" s="214"/>
      <c r="EY592" s="214"/>
      <c r="EZ592" s="214"/>
      <c r="FA592" s="214"/>
      <c r="FB592" s="214"/>
      <c r="FC592" s="214"/>
      <c r="FD592" s="214"/>
      <c r="FE592" s="214"/>
      <c r="FF592" s="214"/>
      <c r="FG592" s="214"/>
      <c r="FH592" s="214"/>
      <c r="FI592" s="214"/>
      <c r="FJ592" s="214"/>
      <c r="FK592" s="214"/>
      <c r="FL592" s="214"/>
      <c r="FM592" s="214"/>
      <c r="FN592" s="214"/>
      <c r="FO592" s="214"/>
      <c r="FP592" s="214"/>
      <c r="FQ592" s="214"/>
      <c r="FR592" s="214"/>
      <c r="FS592" s="214"/>
      <c r="FT592" s="214"/>
      <c r="FU592" s="214"/>
      <c r="FV592" s="214"/>
      <c r="FW592" s="214"/>
      <c r="FX592" s="214"/>
    </row>
    <row r="593" spans="1:180" s="268" customFormat="1">
      <c r="A593" s="276"/>
      <c r="B593" s="276"/>
      <c r="C593" s="276"/>
      <c r="D593" s="276"/>
      <c r="E593" s="276"/>
      <c r="F593" s="276"/>
      <c r="G593" s="289"/>
      <c r="H593" s="288"/>
      <c r="I593" s="288"/>
      <c r="J593" s="276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  <c r="AB593" s="214"/>
      <c r="AC593" s="214"/>
      <c r="AD593" s="214"/>
      <c r="AE593" s="214"/>
      <c r="AF593" s="214"/>
      <c r="AG593" s="214"/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4"/>
      <c r="BN593" s="214"/>
      <c r="BO593" s="214"/>
      <c r="BP593" s="214"/>
      <c r="BQ593" s="214"/>
      <c r="BR593" s="214"/>
      <c r="BS593" s="214"/>
      <c r="BT593" s="214"/>
      <c r="BU593" s="214"/>
      <c r="BV593" s="214"/>
      <c r="BW593" s="214"/>
      <c r="BX593" s="214"/>
      <c r="BY593" s="214"/>
      <c r="BZ593" s="214"/>
      <c r="CA593" s="214"/>
      <c r="CB593" s="214"/>
      <c r="CC593" s="214"/>
      <c r="CD593" s="214"/>
      <c r="CE593" s="214"/>
      <c r="CF593" s="214"/>
      <c r="CG593" s="214"/>
      <c r="CH593" s="214"/>
      <c r="CI593" s="214"/>
      <c r="CJ593" s="214"/>
      <c r="CK593" s="214"/>
      <c r="CL593" s="214"/>
      <c r="CM593" s="214"/>
      <c r="CN593" s="214"/>
      <c r="CO593" s="214"/>
      <c r="CP593" s="214"/>
      <c r="CQ593" s="214"/>
      <c r="CR593" s="214"/>
      <c r="CS593" s="214"/>
      <c r="CT593" s="214"/>
      <c r="CU593" s="214"/>
      <c r="CV593" s="214"/>
      <c r="CW593" s="214"/>
      <c r="CX593" s="214"/>
      <c r="CY593" s="214"/>
      <c r="CZ593" s="214"/>
      <c r="DA593" s="214"/>
      <c r="DB593" s="214"/>
      <c r="DC593" s="214"/>
      <c r="DD593" s="214"/>
      <c r="DE593" s="214"/>
      <c r="DF593" s="214"/>
      <c r="DG593" s="214"/>
      <c r="DH593" s="214"/>
      <c r="DI593" s="214"/>
      <c r="DJ593" s="214"/>
      <c r="DK593" s="214"/>
      <c r="DL593" s="214"/>
      <c r="DM593" s="214"/>
      <c r="DN593" s="214"/>
      <c r="DO593" s="214"/>
      <c r="DP593" s="214"/>
      <c r="DQ593" s="214"/>
      <c r="DR593" s="214"/>
      <c r="DS593" s="214"/>
      <c r="DT593" s="214"/>
      <c r="DU593" s="214"/>
      <c r="DV593" s="214"/>
      <c r="DW593" s="214"/>
      <c r="DX593" s="214"/>
      <c r="DY593" s="214"/>
      <c r="DZ593" s="214"/>
      <c r="EA593" s="214"/>
      <c r="EB593" s="214"/>
      <c r="EC593" s="214"/>
      <c r="ED593" s="214"/>
      <c r="EE593" s="214"/>
      <c r="EF593" s="214"/>
      <c r="EG593" s="214"/>
      <c r="EH593" s="214"/>
      <c r="EI593" s="214"/>
      <c r="EJ593" s="214"/>
      <c r="EK593" s="214"/>
      <c r="EL593" s="214"/>
      <c r="EM593" s="214"/>
      <c r="EN593" s="214"/>
      <c r="EO593" s="214"/>
      <c r="EP593" s="214"/>
      <c r="EQ593" s="214"/>
      <c r="ER593" s="214"/>
      <c r="ES593" s="214"/>
      <c r="ET593" s="214"/>
      <c r="EU593" s="214"/>
      <c r="EV593" s="214"/>
      <c r="EW593" s="214"/>
      <c r="EX593" s="214"/>
      <c r="EY593" s="214"/>
      <c r="EZ593" s="214"/>
      <c r="FA593" s="214"/>
      <c r="FB593" s="214"/>
      <c r="FC593" s="214"/>
      <c r="FD593" s="214"/>
      <c r="FE593" s="214"/>
      <c r="FF593" s="214"/>
      <c r="FG593" s="214"/>
      <c r="FH593" s="214"/>
      <c r="FI593" s="214"/>
      <c r="FJ593" s="214"/>
      <c r="FK593" s="214"/>
      <c r="FL593" s="214"/>
      <c r="FM593" s="214"/>
      <c r="FN593" s="214"/>
      <c r="FO593" s="214"/>
      <c r="FP593" s="214"/>
      <c r="FQ593" s="214"/>
      <c r="FR593" s="214"/>
      <c r="FS593" s="214"/>
      <c r="FT593" s="214"/>
      <c r="FU593" s="214"/>
      <c r="FV593" s="214"/>
      <c r="FW593" s="214"/>
      <c r="FX593" s="214"/>
    </row>
  </sheetData>
  <mergeCells count="5">
    <mergeCell ref="A1:F1"/>
    <mergeCell ref="G1:G2"/>
    <mergeCell ref="H1:H2"/>
    <mergeCell ref="J1:J2"/>
    <mergeCell ref="I1:I2"/>
  </mergeCells>
  <printOptions horizontalCentered="1"/>
  <pageMargins left="0.59055118110236227" right="0.31496062992125984" top="0.35433070866141736" bottom="0.43307086614173229" header="0.19685039370078741" footer="0.19685039370078741"/>
  <pageSetup paperSize="9" scale="9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CC"/>
    <pageSetUpPr fitToPage="1"/>
  </sheetPr>
  <dimension ref="A1:M924"/>
  <sheetViews>
    <sheetView showGridLines="0" view="pageBreakPreview" zoomScaleNormal="115" zoomScaleSheetLayoutView="100" workbookViewId="0">
      <pane ySplit="2" topLeftCell="A816" activePane="bottomLeft" state="frozen"/>
      <selection pane="bottomLeft" activeCell="I819" sqref="I819"/>
    </sheetView>
  </sheetViews>
  <sheetFormatPr defaultColWidth="17.85546875" defaultRowHeight="15.75"/>
  <cols>
    <col min="1" max="5" width="4" style="280" bestFit="1" customWidth="1"/>
    <col min="6" max="6" width="3" style="280" bestFit="1" customWidth="1"/>
    <col min="7" max="7" width="37.5703125" style="284" customWidth="1"/>
    <col min="8" max="9" width="14.28515625" style="285" customWidth="1"/>
    <col min="10" max="10" width="13.28515625" style="283" customWidth="1"/>
    <col min="11" max="11" width="14.28515625" style="285" customWidth="1"/>
    <col min="12" max="164" width="10.28515625" style="185" customWidth="1"/>
    <col min="165" max="173" width="9.140625" style="185" customWidth="1"/>
    <col min="174" max="174" width="1" style="185" customWidth="1"/>
    <col min="175" max="178" width="3.28515625" style="185" customWidth="1"/>
    <col min="179" max="179" width="1.85546875" style="185" customWidth="1"/>
    <col min="180" max="16384" width="17.85546875" style="185"/>
  </cols>
  <sheetData>
    <row r="1" spans="1:13" s="184" customFormat="1" ht="13.5" customHeight="1" thickBot="1">
      <c r="A1" s="1063" t="s">
        <v>120</v>
      </c>
      <c r="B1" s="1064"/>
      <c r="C1" s="1064"/>
      <c r="D1" s="1064"/>
      <c r="E1" s="1064"/>
      <c r="F1" s="1065"/>
      <c r="G1" s="1059" t="s">
        <v>121</v>
      </c>
      <c r="H1" s="1061" t="s">
        <v>2162</v>
      </c>
      <c r="I1" s="1061" t="s">
        <v>2163</v>
      </c>
      <c r="J1" s="1059" t="s">
        <v>122</v>
      </c>
      <c r="K1" s="727"/>
    </row>
    <row r="2" spans="1:13" ht="16.5" customHeight="1" thickBot="1">
      <c r="A2" s="186" t="s">
        <v>123</v>
      </c>
      <c r="B2" s="186" t="s">
        <v>124</v>
      </c>
      <c r="C2" s="186" t="s">
        <v>125</v>
      </c>
      <c r="D2" s="186" t="s">
        <v>126</v>
      </c>
      <c r="E2" s="186" t="s">
        <v>127</v>
      </c>
      <c r="F2" s="186" t="s">
        <v>128</v>
      </c>
      <c r="G2" s="1060"/>
      <c r="H2" s="1062"/>
      <c r="I2" s="1062"/>
      <c r="J2" s="1060"/>
      <c r="K2" s="727"/>
    </row>
    <row r="3" spans="1:13" s="192" customFormat="1">
      <c r="A3" s="187">
        <v>300</v>
      </c>
      <c r="B3" s="188">
        <v>0</v>
      </c>
      <c r="C3" s="188">
        <v>0</v>
      </c>
      <c r="D3" s="188">
        <v>0</v>
      </c>
      <c r="E3" s="188">
        <v>0</v>
      </c>
      <c r="F3" s="188">
        <v>0</v>
      </c>
      <c r="G3" s="189" t="s">
        <v>538</v>
      </c>
      <c r="H3" s="190"/>
      <c r="I3" s="190"/>
      <c r="J3" s="191" t="s">
        <v>539</v>
      </c>
      <c r="K3" s="728"/>
    </row>
    <row r="4" spans="1:13">
      <c r="A4" s="391">
        <v>300</v>
      </c>
      <c r="B4" s="392">
        <v>100</v>
      </c>
      <c r="C4" s="392"/>
      <c r="D4" s="392"/>
      <c r="E4" s="392"/>
      <c r="F4" s="392"/>
      <c r="G4" s="393" t="s">
        <v>540</v>
      </c>
      <c r="H4" s="196"/>
      <c r="I4" s="196"/>
      <c r="J4" s="197" t="s">
        <v>541</v>
      </c>
      <c r="K4" s="729"/>
    </row>
    <row r="5" spans="1:13">
      <c r="A5" s="391">
        <v>300</v>
      </c>
      <c r="B5" s="392">
        <v>100</v>
      </c>
      <c r="C5" s="394">
        <v>100</v>
      </c>
      <c r="D5" s="394"/>
      <c r="E5" s="394"/>
      <c r="F5" s="394"/>
      <c r="G5" s="393" t="s">
        <v>542</v>
      </c>
      <c r="H5" s="196"/>
      <c r="I5" s="196"/>
      <c r="J5" s="197" t="s">
        <v>543</v>
      </c>
      <c r="K5" s="729"/>
    </row>
    <row r="6" spans="1:13" ht="38.25">
      <c r="A6" s="193">
        <v>300</v>
      </c>
      <c r="B6" s="194">
        <v>100</v>
      </c>
      <c r="C6" s="198">
        <v>100</v>
      </c>
      <c r="D6" s="199">
        <v>100</v>
      </c>
      <c r="E6" s="198"/>
      <c r="F6" s="198"/>
      <c r="G6" s="200" t="s">
        <v>546</v>
      </c>
      <c r="H6" s="201">
        <v>805917</v>
      </c>
      <c r="I6" s="201">
        <v>4671118</v>
      </c>
      <c r="J6" s="202" t="s">
        <v>545</v>
      </c>
      <c r="K6" s="730"/>
      <c r="L6" s="185" t="s">
        <v>3525</v>
      </c>
      <c r="M6" s="185" t="s">
        <v>3524</v>
      </c>
    </row>
    <row r="7" spans="1:13">
      <c r="A7" s="193">
        <v>300</v>
      </c>
      <c r="B7" s="194">
        <v>100</v>
      </c>
      <c r="C7" s="198">
        <v>100</v>
      </c>
      <c r="D7" s="199">
        <v>200</v>
      </c>
      <c r="E7" s="198"/>
      <c r="F7" s="198"/>
      <c r="G7" s="200" t="s">
        <v>547</v>
      </c>
      <c r="H7" s="201">
        <v>64731</v>
      </c>
      <c r="I7" s="201">
        <v>145357</v>
      </c>
      <c r="J7" s="202" t="s">
        <v>548</v>
      </c>
      <c r="K7" s="730"/>
    </row>
    <row r="8" spans="1:13">
      <c r="A8" s="193">
        <v>300</v>
      </c>
      <c r="B8" s="194">
        <v>100</v>
      </c>
      <c r="C8" s="198">
        <v>100</v>
      </c>
      <c r="D8" s="199">
        <v>250</v>
      </c>
      <c r="E8" s="198"/>
      <c r="F8" s="198"/>
      <c r="G8" s="200" t="s">
        <v>549</v>
      </c>
      <c r="H8" s="201">
        <v>84397</v>
      </c>
      <c r="I8" s="201"/>
      <c r="J8" s="202" t="s">
        <v>550</v>
      </c>
      <c r="K8" s="730"/>
    </row>
    <row r="9" spans="1:13">
      <c r="A9" s="193">
        <v>300</v>
      </c>
      <c r="B9" s="194">
        <v>100</v>
      </c>
      <c r="C9" s="198">
        <v>100</v>
      </c>
      <c r="D9" s="199">
        <v>300</v>
      </c>
      <c r="E9" s="198"/>
      <c r="F9" s="198"/>
      <c r="G9" s="200" t="s">
        <v>551</v>
      </c>
      <c r="H9" s="190">
        <v>0</v>
      </c>
      <c r="I9" s="190"/>
      <c r="J9" s="202" t="s">
        <v>552</v>
      </c>
      <c r="K9" s="728"/>
    </row>
    <row r="10" spans="1:13" ht="38.25">
      <c r="A10" s="193">
        <v>300</v>
      </c>
      <c r="B10" s="194">
        <v>100</v>
      </c>
      <c r="C10" s="198">
        <v>100</v>
      </c>
      <c r="D10" s="199">
        <v>300</v>
      </c>
      <c r="E10" s="198">
        <v>100</v>
      </c>
      <c r="F10" s="198"/>
      <c r="G10" s="200" t="s">
        <v>553</v>
      </c>
      <c r="H10" s="201">
        <v>0</v>
      </c>
      <c r="I10" s="201"/>
      <c r="J10" s="202" t="s">
        <v>554</v>
      </c>
      <c r="K10" s="730"/>
    </row>
    <row r="11" spans="1:13" ht="38.25">
      <c r="A11" s="193">
        <v>300</v>
      </c>
      <c r="B11" s="194">
        <v>100</v>
      </c>
      <c r="C11" s="198">
        <v>100</v>
      </c>
      <c r="D11" s="199">
        <v>300</v>
      </c>
      <c r="E11" s="198">
        <v>200</v>
      </c>
      <c r="F11" s="198"/>
      <c r="G11" s="200" t="s">
        <v>555</v>
      </c>
      <c r="H11" s="201">
        <v>0</v>
      </c>
      <c r="I11" s="201"/>
      <c r="J11" s="202" t="s">
        <v>556</v>
      </c>
      <c r="K11" s="730"/>
    </row>
    <row r="12" spans="1:13" ht="25.5">
      <c r="A12" s="193">
        <v>300</v>
      </c>
      <c r="B12" s="194">
        <v>100</v>
      </c>
      <c r="C12" s="198">
        <v>100</v>
      </c>
      <c r="D12" s="199">
        <v>300</v>
      </c>
      <c r="E12" s="198">
        <v>300</v>
      </c>
      <c r="F12" s="198"/>
      <c r="G12" s="200" t="s">
        <v>557</v>
      </c>
      <c r="H12" s="201">
        <v>0</v>
      </c>
      <c r="I12" s="201"/>
      <c r="J12" s="202" t="s">
        <v>558</v>
      </c>
      <c r="K12" s="730"/>
    </row>
    <row r="13" spans="1:13">
      <c r="A13" s="193">
        <v>300</v>
      </c>
      <c r="B13" s="194">
        <v>100</v>
      </c>
      <c r="C13" s="198">
        <v>200</v>
      </c>
      <c r="D13" s="198"/>
      <c r="E13" s="198"/>
      <c r="F13" s="198"/>
      <c r="G13" s="203" t="s">
        <v>559</v>
      </c>
      <c r="H13" s="190">
        <v>0</v>
      </c>
      <c r="I13" s="190"/>
      <c r="J13" s="204" t="s">
        <v>560</v>
      </c>
      <c r="K13" s="728"/>
    </row>
    <row r="14" spans="1:13" s="206" customFormat="1" ht="25.5">
      <c r="A14" s="205">
        <v>300</v>
      </c>
      <c r="B14" s="198">
        <v>100</v>
      </c>
      <c r="C14" s="198">
        <v>200</v>
      </c>
      <c r="D14" s="199">
        <v>100</v>
      </c>
      <c r="E14" s="199"/>
      <c r="F14" s="199"/>
      <c r="G14" s="200" t="s">
        <v>561</v>
      </c>
      <c r="H14" s="201">
        <v>0</v>
      </c>
      <c r="I14" s="201"/>
      <c r="J14" s="204" t="s">
        <v>562</v>
      </c>
      <c r="K14" s="730"/>
    </row>
    <row r="15" spans="1:13" ht="25.5">
      <c r="A15" s="193">
        <v>300</v>
      </c>
      <c r="B15" s="194">
        <v>100</v>
      </c>
      <c r="C15" s="198">
        <v>200</v>
      </c>
      <c r="D15" s="199">
        <v>200</v>
      </c>
      <c r="E15" s="198"/>
      <c r="F15" s="198"/>
      <c r="G15" s="200" t="s">
        <v>563</v>
      </c>
      <c r="H15" s="201">
        <v>0</v>
      </c>
      <c r="I15" s="201"/>
      <c r="J15" s="202" t="s">
        <v>564</v>
      </c>
      <c r="K15" s="730"/>
    </row>
    <row r="16" spans="1:13">
      <c r="A16" s="193">
        <v>300</v>
      </c>
      <c r="B16" s="194">
        <v>100</v>
      </c>
      <c r="C16" s="198">
        <v>200</v>
      </c>
      <c r="D16" s="199">
        <v>300</v>
      </c>
      <c r="E16" s="198"/>
      <c r="F16" s="198"/>
      <c r="G16" s="200" t="s">
        <v>565</v>
      </c>
      <c r="H16" s="201">
        <v>0</v>
      </c>
      <c r="I16" s="201"/>
      <c r="J16" s="202" t="s">
        <v>566</v>
      </c>
      <c r="K16" s="730"/>
    </row>
    <row r="17" spans="1:11">
      <c r="A17" s="193">
        <v>300</v>
      </c>
      <c r="B17" s="194">
        <v>100</v>
      </c>
      <c r="C17" s="198">
        <v>300</v>
      </c>
      <c r="D17" s="198"/>
      <c r="E17" s="198"/>
      <c r="F17" s="198"/>
      <c r="G17" s="195" t="s">
        <v>567</v>
      </c>
      <c r="H17" s="190">
        <v>0</v>
      </c>
      <c r="I17" s="190"/>
      <c r="J17" s="202" t="s">
        <v>568</v>
      </c>
      <c r="K17" s="728"/>
    </row>
    <row r="18" spans="1:11">
      <c r="A18" s="193">
        <v>300</v>
      </c>
      <c r="B18" s="194">
        <v>100</v>
      </c>
      <c r="C18" s="198">
        <v>300</v>
      </c>
      <c r="D18" s="199">
        <v>100</v>
      </c>
      <c r="E18" s="198"/>
      <c r="F18" s="198"/>
      <c r="G18" s="207" t="s">
        <v>569</v>
      </c>
      <c r="H18" s="201">
        <v>1993853</v>
      </c>
      <c r="I18" s="201">
        <v>3193909</v>
      </c>
      <c r="J18" s="202" t="s">
        <v>570</v>
      </c>
      <c r="K18" s="730"/>
    </row>
    <row r="19" spans="1:11">
      <c r="A19" s="193">
        <v>300</v>
      </c>
      <c r="B19" s="194">
        <v>100</v>
      </c>
      <c r="C19" s="198">
        <v>300</v>
      </c>
      <c r="D19" s="199">
        <v>200</v>
      </c>
      <c r="E19" s="198"/>
      <c r="F19" s="198"/>
      <c r="G19" s="200" t="s">
        <v>571</v>
      </c>
      <c r="H19" s="201">
        <v>498826</v>
      </c>
      <c r="I19" s="201">
        <v>609621</v>
      </c>
      <c r="J19" s="202" t="s">
        <v>572</v>
      </c>
      <c r="K19" s="730"/>
    </row>
    <row r="20" spans="1:11">
      <c r="A20" s="193">
        <v>300</v>
      </c>
      <c r="B20" s="194">
        <v>100</v>
      </c>
      <c r="C20" s="198">
        <v>300</v>
      </c>
      <c r="D20" s="199">
        <v>300</v>
      </c>
      <c r="E20" s="198"/>
      <c r="F20" s="198"/>
      <c r="G20" s="200" t="s">
        <v>573</v>
      </c>
      <c r="H20" s="201">
        <v>2155264</v>
      </c>
      <c r="I20" s="201">
        <v>2829467</v>
      </c>
      <c r="J20" s="202" t="s">
        <v>574</v>
      </c>
      <c r="K20" s="730"/>
    </row>
    <row r="21" spans="1:11">
      <c r="A21" s="193">
        <v>300</v>
      </c>
      <c r="B21" s="194">
        <v>100</v>
      </c>
      <c r="C21" s="199">
        <v>400</v>
      </c>
      <c r="D21" s="198"/>
      <c r="E21" s="198"/>
      <c r="F21" s="198"/>
      <c r="G21" s="207" t="s">
        <v>575</v>
      </c>
      <c r="H21" s="201">
        <v>1863</v>
      </c>
      <c r="I21" s="201">
        <v>20554</v>
      </c>
      <c r="J21" s="202" t="s">
        <v>576</v>
      </c>
      <c r="K21" s="730"/>
    </row>
    <row r="22" spans="1:11">
      <c r="A22" s="193">
        <v>300</v>
      </c>
      <c r="B22" s="194">
        <v>100</v>
      </c>
      <c r="C22" s="199">
        <v>500</v>
      </c>
      <c r="D22" s="198"/>
      <c r="E22" s="198"/>
      <c r="F22" s="198"/>
      <c r="G22" s="200" t="s">
        <v>577</v>
      </c>
      <c r="H22" s="201">
        <v>582</v>
      </c>
      <c r="I22" s="201">
        <v>8695</v>
      </c>
      <c r="J22" s="202" t="s">
        <v>578</v>
      </c>
      <c r="K22" s="730"/>
    </row>
    <row r="23" spans="1:11">
      <c r="A23" s="193">
        <v>300</v>
      </c>
      <c r="B23" s="194">
        <v>100</v>
      </c>
      <c r="C23" s="199">
        <v>600</v>
      </c>
      <c r="D23" s="198"/>
      <c r="E23" s="198"/>
      <c r="F23" s="198"/>
      <c r="G23" s="207" t="s">
        <v>579</v>
      </c>
      <c r="H23" s="201">
        <v>13695</v>
      </c>
      <c r="I23" s="201">
        <v>8510</v>
      </c>
      <c r="J23" s="202" t="s">
        <v>580</v>
      </c>
      <c r="K23" s="730"/>
    </row>
    <row r="24" spans="1:11">
      <c r="A24" s="193">
        <v>300</v>
      </c>
      <c r="B24" s="194">
        <v>100</v>
      </c>
      <c r="C24" s="199">
        <v>700</v>
      </c>
      <c r="D24" s="198"/>
      <c r="E24" s="198"/>
      <c r="F24" s="198"/>
      <c r="G24" s="200" t="s">
        <v>581</v>
      </c>
      <c r="H24" s="201">
        <v>0</v>
      </c>
      <c r="I24" s="201"/>
      <c r="J24" s="202" t="s">
        <v>582</v>
      </c>
      <c r="K24" s="730"/>
    </row>
    <row r="25" spans="1:11">
      <c r="A25" s="193">
        <v>300</v>
      </c>
      <c r="B25" s="194">
        <v>100</v>
      </c>
      <c r="C25" s="199">
        <v>800</v>
      </c>
      <c r="D25" s="198"/>
      <c r="E25" s="198"/>
      <c r="F25" s="198"/>
      <c r="G25" s="200" t="s">
        <v>583</v>
      </c>
      <c r="H25" s="201">
        <v>341632</v>
      </c>
      <c r="I25" s="201">
        <v>441411</v>
      </c>
      <c r="J25" s="202" t="s">
        <v>584</v>
      </c>
      <c r="K25" s="730"/>
    </row>
    <row r="26" spans="1:11" ht="25.5">
      <c r="A26" s="193">
        <v>300</v>
      </c>
      <c r="B26" s="194">
        <v>100</v>
      </c>
      <c r="C26" s="198">
        <v>900</v>
      </c>
      <c r="D26" s="198"/>
      <c r="E26" s="198"/>
      <c r="F26" s="198"/>
      <c r="G26" s="195" t="s">
        <v>585</v>
      </c>
      <c r="H26" s="190">
        <v>0</v>
      </c>
      <c r="I26" s="190"/>
      <c r="J26" s="202" t="s">
        <v>586</v>
      </c>
      <c r="K26" s="728"/>
    </row>
    <row r="27" spans="1:11">
      <c r="A27" s="193"/>
      <c r="B27" s="194"/>
      <c r="C27" s="198"/>
      <c r="D27" s="208"/>
      <c r="E27" s="208"/>
      <c r="F27" s="208"/>
      <c r="G27" s="209" t="s">
        <v>542</v>
      </c>
      <c r="H27" s="190">
        <v>0</v>
      </c>
      <c r="I27" s="190"/>
      <c r="J27" s="202" t="s">
        <v>587</v>
      </c>
      <c r="K27" s="728"/>
    </row>
    <row r="28" spans="1:11" ht="25.5">
      <c r="A28" s="193">
        <v>300</v>
      </c>
      <c r="B28" s="194">
        <v>100</v>
      </c>
      <c r="C28" s="198">
        <v>900</v>
      </c>
      <c r="D28" s="210">
        <v>50</v>
      </c>
      <c r="E28" s="208"/>
      <c r="F28" s="208"/>
      <c r="G28" s="209" t="s">
        <v>544</v>
      </c>
      <c r="H28" s="201">
        <v>3394468</v>
      </c>
      <c r="I28" s="201">
        <v>344</v>
      </c>
      <c r="J28" s="202" t="s">
        <v>587</v>
      </c>
      <c r="K28" s="730"/>
    </row>
    <row r="29" spans="1:11">
      <c r="A29" s="193">
        <v>300</v>
      </c>
      <c r="B29" s="194">
        <v>100</v>
      </c>
      <c r="C29" s="198">
        <v>900</v>
      </c>
      <c r="D29" s="210">
        <v>100</v>
      </c>
      <c r="E29" s="208"/>
      <c r="F29" s="208"/>
      <c r="G29" s="211" t="s">
        <v>547</v>
      </c>
      <c r="H29" s="201">
        <v>60320</v>
      </c>
      <c r="I29" s="201"/>
      <c r="J29" s="202" t="s">
        <v>587</v>
      </c>
      <c r="K29" s="730"/>
    </row>
    <row r="30" spans="1:11">
      <c r="A30" s="193">
        <v>300</v>
      </c>
      <c r="B30" s="194">
        <v>100</v>
      </c>
      <c r="C30" s="198">
        <v>900</v>
      </c>
      <c r="D30" s="210">
        <v>150</v>
      </c>
      <c r="E30" s="208"/>
      <c r="F30" s="208"/>
      <c r="G30" s="211" t="s">
        <v>551</v>
      </c>
      <c r="H30" s="212">
        <v>0</v>
      </c>
      <c r="I30" s="212"/>
      <c r="J30" s="202" t="s">
        <v>587</v>
      </c>
      <c r="K30" s="730"/>
    </row>
    <row r="31" spans="1:11">
      <c r="A31" s="193"/>
      <c r="B31" s="194"/>
      <c r="C31" s="198"/>
      <c r="D31" s="210"/>
      <c r="E31" s="208"/>
      <c r="F31" s="208"/>
      <c r="G31" s="209" t="s">
        <v>567</v>
      </c>
      <c r="H31" s="190">
        <v>0</v>
      </c>
      <c r="I31" s="190"/>
      <c r="J31" s="202" t="s">
        <v>588</v>
      </c>
      <c r="K31" s="728"/>
    </row>
    <row r="32" spans="1:11">
      <c r="A32" s="193">
        <v>300</v>
      </c>
      <c r="B32" s="194">
        <v>100</v>
      </c>
      <c r="C32" s="198">
        <v>900</v>
      </c>
      <c r="D32" s="210">
        <v>200</v>
      </c>
      <c r="E32" s="208"/>
      <c r="F32" s="208"/>
      <c r="G32" s="211" t="s">
        <v>569</v>
      </c>
      <c r="H32" s="201">
        <v>1172810</v>
      </c>
      <c r="I32" s="201"/>
      <c r="J32" s="202" t="s">
        <v>588</v>
      </c>
      <c r="K32" s="730"/>
    </row>
    <row r="33" spans="1:12">
      <c r="A33" s="193">
        <v>300</v>
      </c>
      <c r="B33" s="194">
        <v>100</v>
      </c>
      <c r="C33" s="198">
        <v>900</v>
      </c>
      <c r="D33" s="210">
        <v>250</v>
      </c>
      <c r="E33" s="208"/>
      <c r="F33" s="208"/>
      <c r="G33" s="209" t="s">
        <v>571</v>
      </c>
      <c r="H33" s="201">
        <v>0</v>
      </c>
      <c r="I33" s="201"/>
      <c r="J33" s="202" t="s">
        <v>588</v>
      </c>
      <c r="K33" s="730"/>
    </row>
    <row r="34" spans="1:12">
      <c r="A34" s="193">
        <v>300</v>
      </c>
      <c r="B34" s="194">
        <v>100</v>
      </c>
      <c r="C34" s="198">
        <v>900</v>
      </c>
      <c r="D34" s="210">
        <v>300</v>
      </c>
      <c r="E34" s="208"/>
      <c r="F34" s="208"/>
      <c r="G34" s="211" t="s">
        <v>573</v>
      </c>
      <c r="H34" s="201">
        <v>5173</v>
      </c>
      <c r="I34" s="201"/>
      <c r="J34" s="202" t="s">
        <v>588</v>
      </c>
      <c r="K34" s="730"/>
    </row>
    <row r="35" spans="1:12">
      <c r="A35" s="193">
        <v>300</v>
      </c>
      <c r="B35" s="194">
        <v>100</v>
      </c>
      <c r="C35" s="198">
        <v>900</v>
      </c>
      <c r="D35" s="210">
        <v>350</v>
      </c>
      <c r="E35" s="208"/>
      <c r="F35" s="208"/>
      <c r="G35" s="211" t="s">
        <v>575</v>
      </c>
      <c r="H35" s="201">
        <v>13162</v>
      </c>
      <c r="I35" s="201"/>
      <c r="J35" s="202" t="s">
        <v>589</v>
      </c>
      <c r="K35" s="730"/>
    </row>
    <row r="36" spans="1:12">
      <c r="A36" s="193">
        <v>300</v>
      </c>
      <c r="B36" s="194">
        <v>100</v>
      </c>
      <c r="C36" s="198">
        <v>900</v>
      </c>
      <c r="D36" s="210">
        <v>400</v>
      </c>
      <c r="E36" s="208"/>
      <c r="F36" s="208"/>
      <c r="G36" s="209" t="s">
        <v>577</v>
      </c>
      <c r="H36" s="201">
        <v>5816</v>
      </c>
      <c r="I36" s="201"/>
      <c r="J36" s="202" t="s">
        <v>590</v>
      </c>
      <c r="K36" s="730"/>
    </row>
    <row r="37" spans="1:12">
      <c r="A37" s="193">
        <v>300</v>
      </c>
      <c r="B37" s="194">
        <v>100</v>
      </c>
      <c r="C37" s="198">
        <v>900</v>
      </c>
      <c r="D37" s="210">
        <v>450</v>
      </c>
      <c r="E37" s="208"/>
      <c r="F37" s="208"/>
      <c r="G37" s="211" t="s">
        <v>579</v>
      </c>
      <c r="H37" s="201">
        <v>0</v>
      </c>
      <c r="I37" s="201"/>
      <c r="J37" s="202" t="s">
        <v>591</v>
      </c>
      <c r="K37" s="730"/>
    </row>
    <row r="38" spans="1:12" s="206" customFormat="1" ht="12.75">
      <c r="A38" s="193">
        <v>300</v>
      </c>
      <c r="B38" s="194">
        <v>100</v>
      </c>
      <c r="C38" s="198">
        <v>900</v>
      </c>
      <c r="D38" s="210">
        <v>500</v>
      </c>
      <c r="E38" s="208"/>
      <c r="F38" s="208"/>
      <c r="G38" s="209" t="s">
        <v>581</v>
      </c>
      <c r="H38" s="201">
        <v>0</v>
      </c>
      <c r="I38" s="201"/>
      <c r="J38" s="202" t="s">
        <v>592</v>
      </c>
      <c r="K38" s="730"/>
    </row>
    <row r="39" spans="1:12">
      <c r="A39" s="205">
        <v>300</v>
      </c>
      <c r="B39" s="198">
        <v>100</v>
      </c>
      <c r="C39" s="198">
        <v>900</v>
      </c>
      <c r="D39" s="199">
        <v>900</v>
      </c>
      <c r="E39" s="199"/>
      <c r="F39" s="199"/>
      <c r="G39" s="211" t="s">
        <v>593</v>
      </c>
      <c r="H39" s="212">
        <v>92546</v>
      </c>
      <c r="I39" s="212"/>
      <c r="J39" s="202" t="s">
        <v>594</v>
      </c>
      <c r="K39" s="730"/>
    </row>
    <row r="40" spans="1:12">
      <c r="A40" s="193">
        <v>300</v>
      </c>
      <c r="B40" s="194">
        <v>200</v>
      </c>
      <c r="C40" s="198"/>
      <c r="D40" s="198"/>
      <c r="E40" s="199"/>
      <c r="F40" s="199"/>
      <c r="G40" s="213" t="s">
        <v>595</v>
      </c>
      <c r="H40" s="190">
        <v>0</v>
      </c>
      <c r="I40" s="190"/>
      <c r="J40" s="202" t="s">
        <v>596</v>
      </c>
      <c r="K40" s="728"/>
      <c r="L40" s="185" t="s">
        <v>2172</v>
      </c>
    </row>
    <row r="41" spans="1:12">
      <c r="A41" s="193">
        <v>300</v>
      </c>
      <c r="B41" s="194">
        <v>200</v>
      </c>
      <c r="C41" s="199">
        <v>100</v>
      </c>
      <c r="D41" s="198"/>
      <c r="E41" s="198"/>
      <c r="F41" s="198"/>
      <c r="G41" s="200" t="s">
        <v>597</v>
      </c>
      <c r="H41" s="201">
        <v>2534</v>
      </c>
      <c r="I41" s="201">
        <v>6848</v>
      </c>
      <c r="J41" s="202" t="s">
        <v>598</v>
      </c>
      <c r="K41" s="730"/>
    </row>
    <row r="42" spans="1:12" ht="25.5">
      <c r="A42" s="193">
        <v>300</v>
      </c>
      <c r="B42" s="194">
        <v>200</v>
      </c>
      <c r="C42" s="199">
        <v>200</v>
      </c>
      <c r="D42" s="198"/>
      <c r="E42" s="198"/>
      <c r="F42" s="198"/>
      <c r="G42" s="207" t="s">
        <v>599</v>
      </c>
      <c r="H42" s="201">
        <v>49635</v>
      </c>
      <c r="I42" s="201">
        <v>153324</v>
      </c>
      <c r="J42" s="202" t="s">
        <v>600</v>
      </c>
      <c r="K42" s="730"/>
    </row>
    <row r="43" spans="1:12" s="214" customFormat="1" ht="12.75">
      <c r="A43" s="193">
        <v>300</v>
      </c>
      <c r="B43" s="194">
        <v>200</v>
      </c>
      <c r="C43" s="199">
        <v>300</v>
      </c>
      <c r="D43" s="198"/>
      <c r="E43" s="198"/>
      <c r="F43" s="198"/>
      <c r="G43" s="200" t="s">
        <v>601</v>
      </c>
      <c r="H43" s="201">
        <v>7279</v>
      </c>
      <c r="I43" s="201">
        <v>9760</v>
      </c>
      <c r="J43" s="202" t="s">
        <v>602</v>
      </c>
      <c r="K43" s="730"/>
    </row>
    <row r="44" spans="1:12" s="206" customFormat="1" ht="12.75">
      <c r="A44" s="193">
        <v>300</v>
      </c>
      <c r="B44" s="194">
        <v>200</v>
      </c>
      <c r="C44" s="198">
        <v>400</v>
      </c>
      <c r="D44" s="198"/>
      <c r="E44" s="198"/>
      <c r="F44" s="198"/>
      <c r="G44" s="195" t="s">
        <v>603</v>
      </c>
      <c r="H44" s="190">
        <v>0</v>
      </c>
      <c r="I44" s="190"/>
      <c r="J44" s="202" t="s">
        <v>604</v>
      </c>
      <c r="K44" s="728"/>
    </row>
    <row r="45" spans="1:12" s="206" customFormat="1" ht="12.75">
      <c r="A45" s="193">
        <v>300</v>
      </c>
      <c r="B45" s="194">
        <v>200</v>
      </c>
      <c r="C45" s="198">
        <v>400</v>
      </c>
      <c r="D45" s="210">
        <v>100</v>
      </c>
      <c r="E45" s="208"/>
      <c r="F45" s="208"/>
      <c r="G45" s="200" t="s">
        <v>605</v>
      </c>
      <c r="H45" s="201">
        <v>99761</v>
      </c>
      <c r="I45" s="201">
        <v>108903</v>
      </c>
      <c r="J45" s="215"/>
      <c r="K45" s="730"/>
    </row>
    <row r="46" spans="1:12" s="206" customFormat="1" ht="12.75">
      <c r="A46" s="193">
        <v>300</v>
      </c>
      <c r="B46" s="194">
        <v>200</v>
      </c>
      <c r="C46" s="198">
        <v>400</v>
      </c>
      <c r="D46" s="210">
        <v>200</v>
      </c>
      <c r="E46" s="208"/>
      <c r="F46" s="208"/>
      <c r="G46" s="207" t="s">
        <v>606</v>
      </c>
      <c r="H46" s="201">
        <v>3939</v>
      </c>
      <c r="I46" s="201">
        <v>60857</v>
      </c>
      <c r="J46" s="215"/>
      <c r="K46" s="730"/>
    </row>
    <row r="47" spans="1:12">
      <c r="A47" s="193">
        <v>300</v>
      </c>
      <c r="B47" s="194">
        <v>200</v>
      </c>
      <c r="C47" s="198">
        <v>400</v>
      </c>
      <c r="D47" s="210">
        <v>300</v>
      </c>
      <c r="E47" s="208"/>
      <c r="F47" s="208"/>
      <c r="G47" s="200" t="s">
        <v>607</v>
      </c>
      <c r="H47" s="201">
        <v>11506</v>
      </c>
      <c r="I47" s="201">
        <v>23841</v>
      </c>
      <c r="J47" s="215"/>
      <c r="K47" s="730"/>
    </row>
    <row r="48" spans="1:12" s="206" customFormat="1" ht="12.75">
      <c r="A48" s="193">
        <v>300</v>
      </c>
      <c r="B48" s="194">
        <v>200</v>
      </c>
      <c r="C48" s="198">
        <v>500</v>
      </c>
      <c r="D48" s="198"/>
      <c r="E48" s="198"/>
      <c r="F48" s="198"/>
      <c r="G48" s="195" t="s">
        <v>608</v>
      </c>
      <c r="H48" s="190">
        <v>0</v>
      </c>
      <c r="I48" s="190"/>
      <c r="J48" s="202" t="s">
        <v>609</v>
      </c>
      <c r="K48" s="728"/>
    </row>
    <row r="49" spans="1:11" s="206" customFormat="1" ht="12.75">
      <c r="A49" s="193">
        <v>300</v>
      </c>
      <c r="B49" s="194">
        <v>200</v>
      </c>
      <c r="C49" s="198">
        <v>500</v>
      </c>
      <c r="D49" s="210">
        <v>100</v>
      </c>
      <c r="E49" s="208"/>
      <c r="F49" s="208"/>
      <c r="G49" s="200" t="s">
        <v>610</v>
      </c>
      <c r="H49" s="201">
        <v>8109</v>
      </c>
      <c r="I49" s="201">
        <v>24331</v>
      </c>
      <c r="J49" s="216"/>
      <c r="K49" s="730"/>
    </row>
    <row r="50" spans="1:11">
      <c r="A50" s="193">
        <v>300</v>
      </c>
      <c r="B50" s="194">
        <v>200</v>
      </c>
      <c r="C50" s="198">
        <v>500</v>
      </c>
      <c r="D50" s="210">
        <v>200</v>
      </c>
      <c r="E50" s="208"/>
      <c r="F50" s="208"/>
      <c r="G50" s="207" t="s">
        <v>611</v>
      </c>
      <c r="H50" s="201">
        <v>829</v>
      </c>
      <c r="I50" s="201">
        <v>3051</v>
      </c>
      <c r="J50" s="216"/>
      <c r="K50" s="730"/>
    </row>
    <row r="51" spans="1:11">
      <c r="A51" s="193">
        <v>300</v>
      </c>
      <c r="B51" s="194">
        <v>200</v>
      </c>
      <c r="C51" s="199">
        <v>600</v>
      </c>
      <c r="D51" s="198"/>
      <c r="E51" s="198"/>
      <c r="F51" s="198"/>
      <c r="G51" s="200" t="s">
        <v>612</v>
      </c>
      <c r="H51" s="201">
        <v>42006</v>
      </c>
      <c r="I51" s="201">
        <v>52810</v>
      </c>
      <c r="J51" s="202" t="s">
        <v>613</v>
      </c>
      <c r="K51" s="730"/>
    </row>
    <row r="52" spans="1:11" ht="25.5">
      <c r="A52" s="193">
        <v>300</v>
      </c>
      <c r="B52" s="194">
        <v>200</v>
      </c>
      <c r="C52" s="198">
        <v>700</v>
      </c>
      <c r="D52" s="198"/>
      <c r="E52" s="198"/>
      <c r="F52" s="198"/>
      <c r="G52" s="195" t="s">
        <v>614</v>
      </c>
      <c r="H52" s="190">
        <v>0</v>
      </c>
      <c r="I52" s="190"/>
      <c r="J52" s="202" t="s">
        <v>615</v>
      </c>
      <c r="K52" s="728"/>
    </row>
    <row r="53" spans="1:11">
      <c r="A53" s="193">
        <v>300</v>
      </c>
      <c r="B53" s="194">
        <v>200</v>
      </c>
      <c r="C53" s="198">
        <v>700</v>
      </c>
      <c r="D53" s="210">
        <v>100</v>
      </c>
      <c r="E53" s="208"/>
      <c r="F53" s="208"/>
      <c r="G53" s="207" t="s">
        <v>597</v>
      </c>
      <c r="H53" s="201">
        <v>5050</v>
      </c>
      <c r="I53" s="201"/>
      <c r="J53" s="202"/>
      <c r="K53" s="730"/>
    </row>
    <row r="54" spans="1:11" ht="25.5">
      <c r="A54" s="193">
        <v>300</v>
      </c>
      <c r="B54" s="194">
        <v>200</v>
      </c>
      <c r="C54" s="198">
        <v>700</v>
      </c>
      <c r="D54" s="210">
        <v>200</v>
      </c>
      <c r="E54" s="208"/>
      <c r="F54" s="208"/>
      <c r="G54" s="207" t="s">
        <v>599</v>
      </c>
      <c r="H54" s="201">
        <v>101229</v>
      </c>
      <c r="I54" s="201"/>
      <c r="J54" s="202"/>
      <c r="K54" s="730"/>
    </row>
    <row r="55" spans="1:11">
      <c r="A55" s="193">
        <v>300</v>
      </c>
      <c r="B55" s="194">
        <v>200</v>
      </c>
      <c r="C55" s="198">
        <v>700</v>
      </c>
      <c r="D55" s="210">
        <v>300</v>
      </c>
      <c r="E55" s="208"/>
      <c r="F55" s="208"/>
      <c r="G55" s="207" t="s">
        <v>601</v>
      </c>
      <c r="H55" s="201">
        <v>0</v>
      </c>
      <c r="I55" s="201"/>
      <c r="J55" s="202"/>
      <c r="K55" s="730"/>
    </row>
    <row r="56" spans="1:11">
      <c r="A56" s="193">
        <v>300</v>
      </c>
      <c r="B56" s="194">
        <v>200</v>
      </c>
      <c r="C56" s="198">
        <v>700</v>
      </c>
      <c r="D56" s="210">
        <v>400</v>
      </c>
      <c r="E56" s="208"/>
      <c r="F56" s="208"/>
      <c r="G56" s="207" t="s">
        <v>603</v>
      </c>
      <c r="H56" s="201">
        <v>61483</v>
      </c>
      <c r="I56" s="201"/>
      <c r="J56" s="202"/>
      <c r="K56" s="730"/>
    </row>
    <row r="57" spans="1:11" s="206" customFormat="1" ht="12.75">
      <c r="A57" s="193">
        <v>300</v>
      </c>
      <c r="B57" s="194">
        <v>200</v>
      </c>
      <c r="C57" s="198">
        <v>700</v>
      </c>
      <c r="D57" s="210">
        <v>500</v>
      </c>
      <c r="E57" s="208"/>
      <c r="F57" s="208"/>
      <c r="G57" s="207" t="s">
        <v>608</v>
      </c>
      <c r="H57" s="201">
        <v>0</v>
      </c>
      <c r="I57" s="201"/>
      <c r="J57" s="202"/>
      <c r="K57" s="730"/>
    </row>
    <row r="58" spans="1:11" s="192" customFormat="1" ht="25.5">
      <c r="A58" s="205">
        <v>300</v>
      </c>
      <c r="B58" s="198">
        <v>200</v>
      </c>
      <c r="C58" s="198">
        <v>700</v>
      </c>
      <c r="D58" s="199">
        <v>900</v>
      </c>
      <c r="E58" s="199"/>
      <c r="F58" s="199"/>
      <c r="G58" s="200" t="s">
        <v>616</v>
      </c>
      <c r="H58" s="201">
        <v>1276</v>
      </c>
      <c r="I58" s="201"/>
      <c r="J58" s="204"/>
      <c r="K58" s="730"/>
    </row>
    <row r="59" spans="1:11">
      <c r="A59" s="187">
        <v>305</v>
      </c>
      <c r="B59" s="188">
        <v>0</v>
      </c>
      <c r="C59" s="188">
        <v>0</v>
      </c>
      <c r="D59" s="188">
        <v>0</v>
      </c>
      <c r="E59" s="188">
        <v>0</v>
      </c>
      <c r="F59" s="188">
        <v>0</v>
      </c>
      <c r="G59" s="189" t="s">
        <v>617</v>
      </c>
      <c r="H59" s="190">
        <v>0</v>
      </c>
      <c r="I59" s="190"/>
      <c r="J59" s="217" t="s">
        <v>618</v>
      </c>
      <c r="K59" s="728"/>
    </row>
    <row r="60" spans="1:11">
      <c r="A60" s="205">
        <v>305</v>
      </c>
      <c r="B60" s="198">
        <v>100</v>
      </c>
      <c r="C60" s="198"/>
      <c r="D60" s="198"/>
      <c r="E60" s="198"/>
      <c r="F60" s="198"/>
      <c r="G60" s="195" t="s">
        <v>619</v>
      </c>
      <c r="H60" s="190">
        <v>0</v>
      </c>
      <c r="I60" s="190"/>
      <c r="J60" s="202" t="s">
        <v>620</v>
      </c>
      <c r="K60" s="728"/>
    </row>
    <row r="61" spans="1:11">
      <c r="A61" s="205">
        <v>305</v>
      </c>
      <c r="B61" s="198">
        <v>100</v>
      </c>
      <c r="C61" s="198">
        <v>50</v>
      </c>
      <c r="D61" s="198"/>
      <c r="E61" s="198"/>
      <c r="F61" s="198"/>
      <c r="G61" s="195" t="s">
        <v>621</v>
      </c>
      <c r="H61" s="190">
        <v>0</v>
      </c>
      <c r="I61" s="190"/>
      <c r="J61" s="202" t="s">
        <v>622</v>
      </c>
      <c r="K61" s="728"/>
    </row>
    <row r="62" spans="1:11">
      <c r="A62" s="205">
        <v>305</v>
      </c>
      <c r="B62" s="198">
        <v>100</v>
      </c>
      <c r="C62" s="198">
        <v>50</v>
      </c>
      <c r="D62" s="198">
        <v>100</v>
      </c>
      <c r="E62" s="198"/>
      <c r="F62" s="198"/>
      <c r="G62" s="218" t="s">
        <v>623</v>
      </c>
      <c r="H62" s="190">
        <v>0</v>
      </c>
      <c r="I62" s="190"/>
      <c r="J62" s="202" t="s">
        <v>624</v>
      </c>
      <c r="K62" s="728"/>
    </row>
    <row r="63" spans="1:11" s="206" customFormat="1" ht="12.75">
      <c r="A63" s="205">
        <v>305</v>
      </c>
      <c r="B63" s="198">
        <v>100</v>
      </c>
      <c r="C63" s="198">
        <v>50</v>
      </c>
      <c r="D63" s="198">
        <v>100</v>
      </c>
      <c r="E63" s="198">
        <v>10</v>
      </c>
      <c r="F63" s="198"/>
      <c r="G63" s="195" t="s">
        <v>625</v>
      </c>
      <c r="H63" s="190">
        <v>0</v>
      </c>
      <c r="I63" s="190"/>
      <c r="J63" s="202" t="s">
        <v>626</v>
      </c>
      <c r="K63" s="728"/>
    </row>
    <row r="64" spans="1:11" s="206" customFormat="1" ht="12.75">
      <c r="A64" s="205">
        <v>305</v>
      </c>
      <c r="B64" s="198">
        <v>100</v>
      </c>
      <c r="C64" s="198">
        <v>50</v>
      </c>
      <c r="D64" s="198">
        <v>100</v>
      </c>
      <c r="E64" s="198">
        <v>10</v>
      </c>
      <c r="F64" s="199">
        <v>5</v>
      </c>
      <c r="G64" s="207" t="s">
        <v>627</v>
      </c>
      <c r="H64" s="201">
        <v>0</v>
      </c>
      <c r="I64" s="201"/>
      <c r="J64" s="202"/>
      <c r="K64" s="730"/>
    </row>
    <row r="65" spans="1:11" s="206" customFormat="1" ht="12.75">
      <c r="A65" s="205">
        <v>305</v>
      </c>
      <c r="B65" s="198">
        <v>100</v>
      </c>
      <c r="C65" s="198">
        <v>50</v>
      </c>
      <c r="D65" s="198">
        <v>100</v>
      </c>
      <c r="E65" s="198">
        <v>10</v>
      </c>
      <c r="F65" s="199">
        <v>10</v>
      </c>
      <c r="G65" s="207" t="s">
        <v>628</v>
      </c>
      <c r="H65" s="201">
        <v>0</v>
      </c>
      <c r="I65" s="201"/>
      <c r="J65" s="202"/>
      <c r="K65" s="730"/>
    </row>
    <row r="66" spans="1:11" s="206" customFormat="1" ht="12.75">
      <c r="A66" s="205">
        <v>305</v>
      </c>
      <c r="B66" s="198">
        <v>100</v>
      </c>
      <c r="C66" s="198">
        <v>50</v>
      </c>
      <c r="D66" s="198">
        <v>100</v>
      </c>
      <c r="E66" s="198">
        <v>10</v>
      </c>
      <c r="F66" s="199">
        <v>15</v>
      </c>
      <c r="G66" s="207" t="s">
        <v>629</v>
      </c>
      <c r="H66" s="201">
        <v>0</v>
      </c>
      <c r="I66" s="201"/>
      <c r="J66" s="202"/>
      <c r="K66" s="730"/>
    </row>
    <row r="67" spans="1:11" s="206" customFormat="1" ht="12.75">
      <c r="A67" s="205">
        <v>305</v>
      </c>
      <c r="B67" s="198">
        <v>100</v>
      </c>
      <c r="C67" s="198">
        <v>50</v>
      </c>
      <c r="D67" s="198">
        <v>100</v>
      </c>
      <c r="E67" s="198">
        <v>10</v>
      </c>
      <c r="F67" s="199">
        <v>20</v>
      </c>
      <c r="G67" s="207" t="s">
        <v>630</v>
      </c>
      <c r="H67" s="219">
        <v>0</v>
      </c>
      <c r="I67" s="219"/>
      <c r="J67" s="202"/>
      <c r="K67" s="731"/>
    </row>
    <row r="68" spans="1:11" s="206" customFormat="1" ht="12.75">
      <c r="A68" s="205">
        <v>305</v>
      </c>
      <c r="B68" s="198">
        <v>100</v>
      </c>
      <c r="C68" s="198">
        <v>50</v>
      </c>
      <c r="D68" s="198">
        <v>100</v>
      </c>
      <c r="E68" s="198">
        <v>10</v>
      </c>
      <c r="F68" s="199">
        <v>25</v>
      </c>
      <c r="G68" s="207" t="s">
        <v>631</v>
      </c>
      <c r="H68" s="219">
        <v>0</v>
      </c>
      <c r="I68" s="219"/>
      <c r="J68" s="202"/>
      <c r="K68" s="731"/>
    </row>
    <row r="69" spans="1:11" s="206" customFormat="1" ht="12.75">
      <c r="A69" s="205">
        <v>305</v>
      </c>
      <c r="B69" s="198">
        <v>100</v>
      </c>
      <c r="C69" s="198">
        <v>50</v>
      </c>
      <c r="D69" s="198">
        <v>100</v>
      </c>
      <c r="E69" s="198">
        <v>10</v>
      </c>
      <c r="F69" s="199">
        <v>30</v>
      </c>
      <c r="G69" s="207" t="s">
        <v>632</v>
      </c>
      <c r="H69" s="219">
        <v>0</v>
      </c>
      <c r="I69" s="219"/>
      <c r="J69" s="202"/>
      <c r="K69" s="731"/>
    </row>
    <row r="70" spans="1:11" s="206" customFormat="1" ht="12.75">
      <c r="A70" s="205">
        <v>305</v>
      </c>
      <c r="B70" s="198">
        <v>100</v>
      </c>
      <c r="C70" s="198">
        <v>50</v>
      </c>
      <c r="D70" s="198">
        <v>100</v>
      </c>
      <c r="E70" s="198">
        <v>10</v>
      </c>
      <c r="F70" s="199">
        <v>35</v>
      </c>
      <c r="G70" s="207" t="s">
        <v>633</v>
      </c>
      <c r="H70" s="219">
        <v>0</v>
      </c>
      <c r="I70" s="219"/>
      <c r="J70" s="202"/>
      <c r="K70" s="731"/>
    </row>
    <row r="71" spans="1:11" s="206" customFormat="1" ht="12.75">
      <c r="A71" s="205">
        <v>305</v>
      </c>
      <c r="B71" s="198">
        <v>100</v>
      </c>
      <c r="C71" s="198">
        <v>50</v>
      </c>
      <c r="D71" s="198">
        <v>100</v>
      </c>
      <c r="E71" s="198">
        <v>10</v>
      </c>
      <c r="F71" s="199">
        <v>40</v>
      </c>
      <c r="G71" s="207" t="s">
        <v>634</v>
      </c>
      <c r="H71" s="219">
        <v>0</v>
      </c>
      <c r="I71" s="219"/>
      <c r="J71" s="202"/>
      <c r="K71" s="731"/>
    </row>
    <row r="72" spans="1:11" s="206" customFormat="1" ht="12.75">
      <c r="A72" s="205">
        <v>305</v>
      </c>
      <c r="B72" s="198">
        <v>100</v>
      </c>
      <c r="C72" s="198">
        <v>50</v>
      </c>
      <c r="D72" s="198">
        <v>100</v>
      </c>
      <c r="E72" s="198">
        <v>10</v>
      </c>
      <c r="F72" s="199">
        <v>45</v>
      </c>
      <c r="G72" s="207" t="s">
        <v>635</v>
      </c>
      <c r="H72" s="219">
        <v>0</v>
      </c>
      <c r="I72" s="219"/>
      <c r="J72" s="202"/>
      <c r="K72" s="731"/>
    </row>
    <row r="73" spans="1:11" s="206" customFormat="1" ht="12.75">
      <c r="A73" s="205">
        <v>305</v>
      </c>
      <c r="B73" s="198">
        <v>100</v>
      </c>
      <c r="C73" s="198">
        <v>50</v>
      </c>
      <c r="D73" s="198">
        <v>100</v>
      </c>
      <c r="E73" s="198">
        <v>10</v>
      </c>
      <c r="F73" s="199">
        <v>50</v>
      </c>
      <c r="G73" s="207" t="s">
        <v>636</v>
      </c>
      <c r="H73" s="219">
        <v>0</v>
      </c>
      <c r="I73" s="219"/>
      <c r="J73" s="202"/>
      <c r="K73" s="731"/>
    </row>
    <row r="74" spans="1:11">
      <c r="A74" s="205">
        <v>305</v>
      </c>
      <c r="B74" s="198">
        <v>100</v>
      </c>
      <c r="C74" s="198">
        <v>50</v>
      </c>
      <c r="D74" s="198">
        <v>100</v>
      </c>
      <c r="E74" s="198">
        <v>10</v>
      </c>
      <c r="F74" s="199">
        <v>55</v>
      </c>
      <c r="G74" s="207" t="s">
        <v>637</v>
      </c>
      <c r="H74" s="219">
        <v>0</v>
      </c>
      <c r="I74" s="219"/>
      <c r="J74" s="202"/>
      <c r="K74" s="731"/>
    </row>
    <row r="75" spans="1:11" s="206" customFormat="1" ht="12.75">
      <c r="A75" s="205">
        <v>305</v>
      </c>
      <c r="B75" s="198">
        <v>100</v>
      </c>
      <c r="C75" s="198">
        <v>50</v>
      </c>
      <c r="D75" s="198">
        <v>100</v>
      </c>
      <c r="E75" s="194">
        <v>20</v>
      </c>
      <c r="F75" s="194"/>
      <c r="G75" s="213" t="s">
        <v>638</v>
      </c>
      <c r="H75" s="190">
        <v>0</v>
      </c>
      <c r="I75" s="190"/>
      <c r="J75" s="202" t="s">
        <v>639</v>
      </c>
      <c r="K75" s="728"/>
    </row>
    <row r="76" spans="1:11" s="206" customFormat="1" ht="12.75">
      <c r="A76" s="205">
        <v>305</v>
      </c>
      <c r="B76" s="198">
        <v>100</v>
      </c>
      <c r="C76" s="198">
        <v>50</v>
      </c>
      <c r="D76" s="198">
        <v>100</v>
      </c>
      <c r="E76" s="194">
        <v>20</v>
      </c>
      <c r="F76" s="199">
        <v>5</v>
      </c>
      <c r="G76" s="207" t="s">
        <v>627</v>
      </c>
      <c r="H76" s="201">
        <v>0</v>
      </c>
      <c r="I76" s="201"/>
      <c r="J76" s="202"/>
      <c r="K76" s="730"/>
    </row>
    <row r="77" spans="1:11" s="206" customFormat="1" ht="12.75">
      <c r="A77" s="205">
        <v>305</v>
      </c>
      <c r="B77" s="198">
        <v>100</v>
      </c>
      <c r="C77" s="198">
        <v>50</v>
      </c>
      <c r="D77" s="198">
        <v>100</v>
      </c>
      <c r="E77" s="194">
        <v>20</v>
      </c>
      <c r="F77" s="199">
        <v>10</v>
      </c>
      <c r="G77" s="207" t="s">
        <v>628</v>
      </c>
      <c r="H77" s="201">
        <v>0</v>
      </c>
      <c r="I77" s="201"/>
      <c r="J77" s="202"/>
      <c r="K77" s="730"/>
    </row>
    <row r="78" spans="1:11" s="206" customFormat="1" ht="12.75">
      <c r="A78" s="205">
        <v>305</v>
      </c>
      <c r="B78" s="198">
        <v>100</v>
      </c>
      <c r="C78" s="198">
        <v>50</v>
      </c>
      <c r="D78" s="198">
        <v>100</v>
      </c>
      <c r="E78" s="194">
        <v>20</v>
      </c>
      <c r="F78" s="199">
        <v>15</v>
      </c>
      <c r="G78" s="207" t="s">
        <v>629</v>
      </c>
      <c r="H78" s="201">
        <v>0</v>
      </c>
      <c r="I78" s="201"/>
      <c r="J78" s="202"/>
      <c r="K78" s="730"/>
    </row>
    <row r="79" spans="1:11" s="206" customFormat="1" ht="12.75">
      <c r="A79" s="205">
        <v>305</v>
      </c>
      <c r="B79" s="198">
        <v>100</v>
      </c>
      <c r="C79" s="198">
        <v>50</v>
      </c>
      <c r="D79" s="198">
        <v>100</v>
      </c>
      <c r="E79" s="194">
        <v>20</v>
      </c>
      <c r="F79" s="199">
        <v>20</v>
      </c>
      <c r="G79" s="207" t="s">
        <v>630</v>
      </c>
      <c r="H79" s="219">
        <v>0</v>
      </c>
      <c r="I79" s="219"/>
      <c r="J79" s="202"/>
      <c r="K79" s="731"/>
    </row>
    <row r="80" spans="1:11" s="206" customFormat="1" ht="12.75">
      <c r="A80" s="205">
        <v>305</v>
      </c>
      <c r="B80" s="198">
        <v>100</v>
      </c>
      <c r="C80" s="198">
        <v>50</v>
      </c>
      <c r="D80" s="198">
        <v>100</v>
      </c>
      <c r="E80" s="194">
        <v>20</v>
      </c>
      <c r="F80" s="199">
        <v>25</v>
      </c>
      <c r="G80" s="207" t="s">
        <v>631</v>
      </c>
      <c r="H80" s="219">
        <v>0</v>
      </c>
      <c r="I80" s="219"/>
      <c r="J80" s="202"/>
      <c r="K80" s="731"/>
    </row>
    <row r="81" spans="1:11" s="206" customFormat="1" ht="12.75">
      <c r="A81" s="205">
        <v>305</v>
      </c>
      <c r="B81" s="198">
        <v>100</v>
      </c>
      <c r="C81" s="198">
        <v>50</v>
      </c>
      <c r="D81" s="198">
        <v>100</v>
      </c>
      <c r="E81" s="194">
        <v>20</v>
      </c>
      <c r="F81" s="199">
        <v>30</v>
      </c>
      <c r="G81" s="207" t="s">
        <v>632</v>
      </c>
      <c r="H81" s="201">
        <v>0</v>
      </c>
      <c r="I81" s="201"/>
      <c r="J81" s="202"/>
      <c r="K81" s="730"/>
    </row>
    <row r="82" spans="1:11" s="206" customFormat="1" ht="12.75">
      <c r="A82" s="205">
        <v>305</v>
      </c>
      <c r="B82" s="198">
        <v>100</v>
      </c>
      <c r="C82" s="198">
        <v>50</v>
      </c>
      <c r="D82" s="198">
        <v>100</v>
      </c>
      <c r="E82" s="194">
        <v>20</v>
      </c>
      <c r="F82" s="199">
        <v>35</v>
      </c>
      <c r="G82" s="207" t="s">
        <v>633</v>
      </c>
      <c r="H82" s="201">
        <v>0</v>
      </c>
      <c r="I82" s="201"/>
      <c r="J82" s="202"/>
      <c r="K82" s="730"/>
    </row>
    <row r="83" spans="1:11" s="206" customFormat="1" ht="12.75">
      <c r="A83" s="205">
        <v>305</v>
      </c>
      <c r="B83" s="198">
        <v>100</v>
      </c>
      <c r="C83" s="198">
        <v>50</v>
      </c>
      <c r="D83" s="198">
        <v>100</v>
      </c>
      <c r="E83" s="194">
        <v>20</v>
      </c>
      <c r="F83" s="199">
        <v>40</v>
      </c>
      <c r="G83" s="207" t="s">
        <v>634</v>
      </c>
      <c r="H83" s="201">
        <v>0</v>
      </c>
      <c r="I83" s="201"/>
      <c r="J83" s="202"/>
      <c r="K83" s="730"/>
    </row>
    <row r="84" spans="1:11" s="206" customFormat="1" ht="12.75">
      <c r="A84" s="205">
        <v>305</v>
      </c>
      <c r="B84" s="198">
        <v>100</v>
      </c>
      <c r="C84" s="198">
        <v>50</v>
      </c>
      <c r="D84" s="198">
        <v>100</v>
      </c>
      <c r="E84" s="194">
        <v>20</v>
      </c>
      <c r="F84" s="199">
        <v>45</v>
      </c>
      <c r="G84" s="207" t="s">
        <v>635</v>
      </c>
      <c r="H84" s="219">
        <v>0</v>
      </c>
      <c r="I84" s="219"/>
      <c r="J84" s="202"/>
      <c r="K84" s="731"/>
    </row>
    <row r="85" spans="1:11" s="206" customFormat="1" ht="12.75">
      <c r="A85" s="205">
        <v>305</v>
      </c>
      <c r="B85" s="198">
        <v>100</v>
      </c>
      <c r="C85" s="198">
        <v>50</v>
      </c>
      <c r="D85" s="198">
        <v>100</v>
      </c>
      <c r="E85" s="194">
        <v>20</v>
      </c>
      <c r="F85" s="199">
        <v>50</v>
      </c>
      <c r="G85" s="207" t="s">
        <v>636</v>
      </c>
      <c r="H85" s="219">
        <v>0</v>
      </c>
      <c r="I85" s="219"/>
      <c r="J85" s="202"/>
      <c r="K85" s="731"/>
    </row>
    <row r="86" spans="1:11">
      <c r="A86" s="205">
        <v>305</v>
      </c>
      <c r="B86" s="198">
        <v>100</v>
      </c>
      <c r="C86" s="198">
        <v>50</v>
      </c>
      <c r="D86" s="198">
        <v>100</v>
      </c>
      <c r="E86" s="194">
        <v>20</v>
      </c>
      <c r="F86" s="199">
        <v>55</v>
      </c>
      <c r="G86" s="207" t="s">
        <v>637</v>
      </c>
      <c r="H86" s="201">
        <v>0</v>
      </c>
      <c r="I86" s="201"/>
      <c r="J86" s="202"/>
      <c r="K86" s="730"/>
    </row>
    <row r="87" spans="1:11" s="206" customFormat="1" ht="12.75">
      <c r="A87" s="205">
        <v>305</v>
      </c>
      <c r="B87" s="198">
        <v>100</v>
      </c>
      <c r="C87" s="198">
        <v>50</v>
      </c>
      <c r="D87" s="198">
        <v>100</v>
      </c>
      <c r="E87" s="198">
        <v>30</v>
      </c>
      <c r="F87" s="198"/>
      <c r="G87" s="195" t="s">
        <v>640</v>
      </c>
      <c r="H87" s="190">
        <v>0</v>
      </c>
      <c r="I87" s="190"/>
      <c r="J87" s="202" t="s">
        <v>641</v>
      </c>
      <c r="K87" s="728"/>
    </row>
    <row r="88" spans="1:11" s="206" customFormat="1" ht="25.5">
      <c r="A88" s="205">
        <v>305</v>
      </c>
      <c r="B88" s="198">
        <v>100</v>
      </c>
      <c r="C88" s="198">
        <v>50</v>
      </c>
      <c r="D88" s="198">
        <v>100</v>
      </c>
      <c r="E88" s="198">
        <v>30</v>
      </c>
      <c r="F88" s="199">
        <v>5</v>
      </c>
      <c r="G88" s="207" t="s">
        <v>642</v>
      </c>
      <c r="H88" s="219">
        <v>0</v>
      </c>
      <c r="I88" s="219"/>
      <c r="J88" s="202"/>
      <c r="K88" s="731"/>
    </row>
    <row r="89" spans="1:11" s="206" customFormat="1" ht="25.5">
      <c r="A89" s="205">
        <v>305</v>
      </c>
      <c r="B89" s="198">
        <v>100</v>
      </c>
      <c r="C89" s="198">
        <v>50</v>
      </c>
      <c r="D89" s="198">
        <v>100</v>
      </c>
      <c r="E89" s="198">
        <v>30</v>
      </c>
      <c r="F89" s="199">
        <v>10</v>
      </c>
      <c r="G89" s="207" t="s">
        <v>643</v>
      </c>
      <c r="H89" s="219">
        <v>0</v>
      </c>
      <c r="I89" s="219"/>
      <c r="J89" s="202"/>
      <c r="K89" s="731"/>
    </row>
    <row r="90" spans="1:11" s="206" customFormat="1" ht="25.5">
      <c r="A90" s="205">
        <v>305</v>
      </c>
      <c r="B90" s="198">
        <v>100</v>
      </c>
      <c r="C90" s="198">
        <v>50</v>
      </c>
      <c r="D90" s="198">
        <v>100</v>
      </c>
      <c r="E90" s="198">
        <v>30</v>
      </c>
      <c r="F90" s="199">
        <v>15</v>
      </c>
      <c r="G90" s="207" t="s">
        <v>644</v>
      </c>
      <c r="H90" s="201">
        <v>0</v>
      </c>
      <c r="I90" s="201"/>
      <c r="J90" s="202"/>
      <c r="K90" s="730"/>
    </row>
    <row r="91" spans="1:11" s="206" customFormat="1" ht="25.5">
      <c r="A91" s="205">
        <v>305</v>
      </c>
      <c r="B91" s="198">
        <v>100</v>
      </c>
      <c r="C91" s="198">
        <v>50</v>
      </c>
      <c r="D91" s="198">
        <v>100</v>
      </c>
      <c r="E91" s="198">
        <v>30</v>
      </c>
      <c r="F91" s="199">
        <v>20</v>
      </c>
      <c r="G91" s="207" t="s">
        <v>645</v>
      </c>
      <c r="H91" s="219">
        <v>0</v>
      </c>
      <c r="I91" s="219"/>
      <c r="J91" s="202"/>
      <c r="K91" s="731"/>
    </row>
    <row r="92" spans="1:11" s="206" customFormat="1" ht="25.5">
      <c r="A92" s="205">
        <v>305</v>
      </c>
      <c r="B92" s="198">
        <v>100</v>
      </c>
      <c r="C92" s="198">
        <v>50</v>
      </c>
      <c r="D92" s="198">
        <v>100</v>
      </c>
      <c r="E92" s="198">
        <v>30</v>
      </c>
      <c r="F92" s="199">
        <v>25</v>
      </c>
      <c r="G92" s="207" t="s">
        <v>646</v>
      </c>
      <c r="H92" s="219">
        <v>0</v>
      </c>
      <c r="I92" s="219"/>
      <c r="J92" s="202"/>
      <c r="K92" s="731"/>
    </row>
    <row r="93" spans="1:11" s="206" customFormat="1" ht="25.5">
      <c r="A93" s="205">
        <v>305</v>
      </c>
      <c r="B93" s="198">
        <v>100</v>
      </c>
      <c r="C93" s="198">
        <v>50</v>
      </c>
      <c r="D93" s="198">
        <v>100</v>
      </c>
      <c r="E93" s="198">
        <v>30</v>
      </c>
      <c r="F93" s="199">
        <v>30</v>
      </c>
      <c r="G93" s="207" t="s">
        <v>647</v>
      </c>
      <c r="H93" s="201">
        <v>0</v>
      </c>
      <c r="I93" s="201"/>
      <c r="J93" s="202"/>
      <c r="K93" s="730"/>
    </row>
    <row r="94" spans="1:11" s="206" customFormat="1" ht="25.5">
      <c r="A94" s="205">
        <v>305</v>
      </c>
      <c r="B94" s="198">
        <v>100</v>
      </c>
      <c r="C94" s="198">
        <v>50</v>
      </c>
      <c r="D94" s="198">
        <v>100</v>
      </c>
      <c r="E94" s="198">
        <v>30</v>
      </c>
      <c r="F94" s="199">
        <v>35</v>
      </c>
      <c r="G94" s="207" t="s">
        <v>648</v>
      </c>
      <c r="H94" s="219">
        <v>0</v>
      </c>
      <c r="I94" s="219"/>
      <c r="J94" s="202"/>
      <c r="K94" s="731"/>
    </row>
    <row r="95" spans="1:11" s="206" customFormat="1" ht="12.75">
      <c r="A95" s="205">
        <v>305</v>
      </c>
      <c r="B95" s="198">
        <v>100</v>
      </c>
      <c r="C95" s="198">
        <v>50</v>
      </c>
      <c r="D95" s="198">
        <v>100</v>
      </c>
      <c r="E95" s="198">
        <v>30</v>
      </c>
      <c r="F95" s="199">
        <v>40</v>
      </c>
      <c r="G95" s="207" t="s">
        <v>649</v>
      </c>
      <c r="H95" s="219">
        <v>0</v>
      </c>
      <c r="I95" s="219"/>
      <c r="J95" s="202"/>
      <c r="K95" s="731"/>
    </row>
    <row r="96" spans="1:11" s="206" customFormat="1" ht="25.5">
      <c r="A96" s="205">
        <v>305</v>
      </c>
      <c r="B96" s="198">
        <v>100</v>
      </c>
      <c r="C96" s="198">
        <v>50</v>
      </c>
      <c r="D96" s="198">
        <v>100</v>
      </c>
      <c r="E96" s="198">
        <v>30</v>
      </c>
      <c r="F96" s="199">
        <v>45</v>
      </c>
      <c r="G96" s="207" t="s">
        <v>650</v>
      </c>
      <c r="H96" s="201">
        <v>0</v>
      </c>
      <c r="I96" s="201"/>
      <c r="J96" s="202"/>
      <c r="K96" s="730"/>
    </row>
    <row r="97" spans="1:11" s="206" customFormat="1" ht="25.5">
      <c r="A97" s="205">
        <v>305</v>
      </c>
      <c r="B97" s="198">
        <v>100</v>
      </c>
      <c r="C97" s="198">
        <v>50</v>
      </c>
      <c r="D97" s="198">
        <v>100</v>
      </c>
      <c r="E97" s="198">
        <v>30</v>
      </c>
      <c r="F97" s="199">
        <v>50</v>
      </c>
      <c r="G97" s="207" t="s">
        <v>651</v>
      </c>
      <c r="H97" s="219">
        <v>0</v>
      </c>
      <c r="I97" s="219"/>
      <c r="J97" s="202"/>
      <c r="K97" s="731"/>
    </row>
    <row r="98" spans="1:11" s="206" customFormat="1" ht="25.5">
      <c r="A98" s="205">
        <v>305</v>
      </c>
      <c r="B98" s="198">
        <v>100</v>
      </c>
      <c r="C98" s="198">
        <v>50</v>
      </c>
      <c r="D98" s="198">
        <v>100</v>
      </c>
      <c r="E98" s="198">
        <v>30</v>
      </c>
      <c r="F98" s="199">
        <v>55</v>
      </c>
      <c r="G98" s="207" t="s">
        <v>652</v>
      </c>
      <c r="H98" s="219">
        <v>0</v>
      </c>
      <c r="I98" s="219"/>
      <c r="J98" s="202"/>
      <c r="K98" s="731"/>
    </row>
    <row r="99" spans="1:11" s="206" customFormat="1" ht="25.5">
      <c r="A99" s="205">
        <v>305</v>
      </c>
      <c r="B99" s="198">
        <v>100</v>
      </c>
      <c r="C99" s="198">
        <v>50</v>
      </c>
      <c r="D99" s="198">
        <v>100</v>
      </c>
      <c r="E99" s="198">
        <v>30</v>
      </c>
      <c r="F99" s="199">
        <v>60</v>
      </c>
      <c r="G99" s="207" t="s">
        <v>653</v>
      </c>
      <c r="H99" s="219">
        <v>0</v>
      </c>
      <c r="I99" s="219"/>
      <c r="J99" s="202"/>
      <c r="K99" s="731"/>
    </row>
    <row r="100" spans="1:11" s="206" customFormat="1" ht="25.5">
      <c r="A100" s="205">
        <v>305</v>
      </c>
      <c r="B100" s="198">
        <v>100</v>
      </c>
      <c r="C100" s="198">
        <v>50</v>
      </c>
      <c r="D100" s="198">
        <v>100</v>
      </c>
      <c r="E100" s="198">
        <v>30</v>
      </c>
      <c r="F100" s="199">
        <v>65</v>
      </c>
      <c r="G100" s="207" t="s">
        <v>654</v>
      </c>
      <c r="H100" s="219">
        <v>0</v>
      </c>
      <c r="I100" s="219"/>
      <c r="J100" s="202"/>
      <c r="K100" s="731"/>
    </row>
    <row r="101" spans="1:11" ht="25.5">
      <c r="A101" s="205">
        <v>305</v>
      </c>
      <c r="B101" s="198">
        <v>100</v>
      </c>
      <c r="C101" s="198">
        <v>50</v>
      </c>
      <c r="D101" s="198">
        <v>100</v>
      </c>
      <c r="E101" s="198">
        <v>30</v>
      </c>
      <c r="F101" s="199">
        <v>70</v>
      </c>
      <c r="G101" s="207" t="s">
        <v>655</v>
      </c>
      <c r="H101" s="201">
        <v>0</v>
      </c>
      <c r="I101" s="201"/>
      <c r="J101" s="202"/>
      <c r="K101" s="730"/>
    </row>
    <row r="102" spans="1:11" s="206" customFormat="1" ht="25.5">
      <c r="A102" s="205">
        <v>305</v>
      </c>
      <c r="B102" s="198">
        <v>100</v>
      </c>
      <c r="C102" s="198">
        <v>50</v>
      </c>
      <c r="D102" s="198">
        <v>100</v>
      </c>
      <c r="E102" s="198">
        <v>40</v>
      </c>
      <c r="F102" s="198"/>
      <c r="G102" s="195" t="s">
        <v>656</v>
      </c>
      <c r="H102" s="190">
        <v>0</v>
      </c>
      <c r="I102" s="190"/>
      <c r="J102" s="202" t="s">
        <v>657</v>
      </c>
      <c r="K102" s="728"/>
    </row>
    <row r="103" spans="1:11" s="206" customFormat="1" ht="12.75">
      <c r="A103" s="205">
        <v>305</v>
      </c>
      <c r="B103" s="198">
        <v>100</v>
      </c>
      <c r="C103" s="198">
        <v>50</v>
      </c>
      <c r="D103" s="198">
        <v>100</v>
      </c>
      <c r="E103" s="198">
        <v>40</v>
      </c>
      <c r="F103" s="199">
        <v>5</v>
      </c>
      <c r="G103" s="207" t="s">
        <v>658</v>
      </c>
      <c r="H103" s="219">
        <v>0</v>
      </c>
      <c r="I103" s="219"/>
      <c r="J103" s="202"/>
      <c r="K103" s="731"/>
    </row>
    <row r="104" spans="1:11" s="206" customFormat="1" ht="12.75">
      <c r="A104" s="205">
        <v>305</v>
      </c>
      <c r="B104" s="198">
        <v>100</v>
      </c>
      <c r="C104" s="198">
        <v>50</v>
      </c>
      <c r="D104" s="198">
        <v>100</v>
      </c>
      <c r="E104" s="198">
        <v>40</v>
      </c>
      <c r="F104" s="199">
        <v>10</v>
      </c>
      <c r="G104" s="207" t="s">
        <v>628</v>
      </c>
      <c r="H104" s="201">
        <v>0</v>
      </c>
      <c r="I104" s="201"/>
      <c r="J104" s="202"/>
      <c r="K104" s="730"/>
    </row>
    <row r="105" spans="1:11" s="206" customFormat="1" ht="12.75">
      <c r="A105" s="205">
        <v>305</v>
      </c>
      <c r="B105" s="198">
        <v>100</v>
      </c>
      <c r="C105" s="198">
        <v>50</v>
      </c>
      <c r="D105" s="198">
        <v>100</v>
      </c>
      <c r="E105" s="198">
        <v>40</v>
      </c>
      <c r="F105" s="199">
        <v>15</v>
      </c>
      <c r="G105" s="207" t="s">
        <v>631</v>
      </c>
      <c r="H105" s="219">
        <v>0</v>
      </c>
      <c r="I105" s="219"/>
      <c r="J105" s="202"/>
      <c r="K105" s="731"/>
    </row>
    <row r="106" spans="1:11" s="206" customFormat="1" ht="12.75">
      <c r="A106" s="205">
        <v>305</v>
      </c>
      <c r="B106" s="198">
        <v>100</v>
      </c>
      <c r="C106" s="198">
        <v>50</v>
      </c>
      <c r="D106" s="198">
        <v>100</v>
      </c>
      <c r="E106" s="198">
        <v>40</v>
      </c>
      <c r="F106" s="199">
        <v>20</v>
      </c>
      <c r="G106" s="207" t="s">
        <v>632</v>
      </c>
      <c r="H106" s="219">
        <v>0</v>
      </c>
      <c r="I106" s="219"/>
      <c r="J106" s="202"/>
      <c r="K106" s="731"/>
    </row>
    <row r="107" spans="1:11" s="206" customFormat="1" ht="12.75">
      <c r="A107" s="205">
        <v>305</v>
      </c>
      <c r="B107" s="198">
        <v>100</v>
      </c>
      <c r="C107" s="198">
        <v>50</v>
      </c>
      <c r="D107" s="198">
        <v>100</v>
      </c>
      <c r="E107" s="198">
        <v>40</v>
      </c>
      <c r="F107" s="199">
        <v>25</v>
      </c>
      <c r="G107" s="207" t="s">
        <v>633</v>
      </c>
      <c r="H107" s="201">
        <v>0</v>
      </c>
      <c r="I107" s="201"/>
      <c r="J107" s="202"/>
      <c r="K107" s="730"/>
    </row>
    <row r="108" spans="1:11" s="206" customFormat="1" ht="12.75">
      <c r="A108" s="205">
        <v>305</v>
      </c>
      <c r="B108" s="198">
        <v>100</v>
      </c>
      <c r="C108" s="198">
        <v>50</v>
      </c>
      <c r="D108" s="198">
        <v>100</v>
      </c>
      <c r="E108" s="198">
        <v>40</v>
      </c>
      <c r="F108" s="199">
        <v>30</v>
      </c>
      <c r="G108" s="207" t="s">
        <v>636</v>
      </c>
      <c r="H108" s="219">
        <v>0</v>
      </c>
      <c r="I108" s="219"/>
      <c r="J108" s="202"/>
      <c r="K108" s="731"/>
    </row>
    <row r="109" spans="1:11" s="206" customFormat="1" ht="12.75">
      <c r="A109" s="205">
        <v>305</v>
      </c>
      <c r="B109" s="198">
        <v>100</v>
      </c>
      <c r="C109" s="198">
        <v>50</v>
      </c>
      <c r="D109" s="198">
        <v>100</v>
      </c>
      <c r="E109" s="198">
        <v>40</v>
      </c>
      <c r="F109" s="199">
        <v>35</v>
      </c>
      <c r="G109" s="207" t="s">
        <v>637</v>
      </c>
      <c r="H109" s="201">
        <v>0</v>
      </c>
      <c r="I109" s="201"/>
      <c r="J109" s="202"/>
      <c r="K109" s="730"/>
    </row>
    <row r="110" spans="1:11" s="206" customFormat="1" ht="12.75">
      <c r="A110" s="205">
        <v>305</v>
      </c>
      <c r="B110" s="198">
        <v>100</v>
      </c>
      <c r="C110" s="198">
        <v>50</v>
      </c>
      <c r="D110" s="198">
        <v>100</v>
      </c>
      <c r="E110" s="198">
        <v>40</v>
      </c>
      <c r="F110" s="199">
        <v>40</v>
      </c>
      <c r="G110" s="207" t="s">
        <v>659</v>
      </c>
      <c r="H110" s="219">
        <v>0</v>
      </c>
      <c r="I110" s="219"/>
      <c r="J110" s="202"/>
      <c r="K110" s="731"/>
    </row>
    <row r="111" spans="1:11" ht="25.5">
      <c r="A111" s="205">
        <v>305</v>
      </c>
      <c r="B111" s="198">
        <v>100</v>
      </c>
      <c r="C111" s="198">
        <v>50</v>
      </c>
      <c r="D111" s="198">
        <v>200</v>
      </c>
      <c r="E111" s="199"/>
      <c r="F111" s="199"/>
      <c r="G111" s="200" t="s">
        <v>660</v>
      </c>
      <c r="H111" s="201">
        <v>0</v>
      </c>
      <c r="I111" s="201"/>
      <c r="J111" s="204" t="s">
        <v>661</v>
      </c>
      <c r="K111" s="730"/>
    </row>
    <row r="112" spans="1:11" ht="25.5">
      <c r="A112" s="205">
        <v>305</v>
      </c>
      <c r="B112" s="198">
        <v>100</v>
      </c>
      <c r="C112" s="198">
        <v>50</v>
      </c>
      <c r="D112" s="199">
        <v>300</v>
      </c>
      <c r="E112" s="198"/>
      <c r="F112" s="198"/>
      <c r="G112" s="207" t="s">
        <v>662</v>
      </c>
      <c r="H112" s="219">
        <v>0</v>
      </c>
      <c r="I112" s="219"/>
      <c r="J112" s="202" t="s">
        <v>663</v>
      </c>
      <c r="K112" s="731"/>
    </row>
    <row r="113" spans="1:11">
      <c r="A113" s="205">
        <v>305</v>
      </c>
      <c r="B113" s="198">
        <v>100</v>
      </c>
      <c r="C113" s="198">
        <v>100</v>
      </c>
      <c r="D113" s="198"/>
      <c r="E113" s="198"/>
      <c r="F113" s="198"/>
      <c r="G113" s="195" t="s">
        <v>664</v>
      </c>
      <c r="H113" s="190">
        <v>0</v>
      </c>
      <c r="I113" s="190"/>
      <c r="J113" s="202" t="s">
        <v>665</v>
      </c>
      <c r="K113" s="728"/>
    </row>
    <row r="114" spans="1:11" s="206" customFormat="1" ht="12.75">
      <c r="A114" s="205">
        <v>305</v>
      </c>
      <c r="B114" s="198">
        <v>100</v>
      </c>
      <c r="C114" s="198">
        <v>100</v>
      </c>
      <c r="D114" s="198">
        <v>100</v>
      </c>
      <c r="E114" s="198"/>
      <c r="F114" s="198"/>
      <c r="G114" s="218" t="s">
        <v>623</v>
      </c>
      <c r="H114" s="190">
        <v>0</v>
      </c>
      <c r="I114" s="190"/>
      <c r="J114" s="202" t="s">
        <v>666</v>
      </c>
      <c r="K114" s="728"/>
    </row>
    <row r="115" spans="1:11" s="206" customFormat="1" ht="12.75">
      <c r="A115" s="205">
        <v>305</v>
      </c>
      <c r="B115" s="198">
        <v>100</v>
      </c>
      <c r="C115" s="198">
        <v>100</v>
      </c>
      <c r="D115" s="198">
        <v>100</v>
      </c>
      <c r="E115" s="199">
        <v>10</v>
      </c>
      <c r="F115" s="198"/>
      <c r="G115" s="200" t="s">
        <v>667</v>
      </c>
      <c r="H115" s="201">
        <v>0</v>
      </c>
      <c r="I115" s="201"/>
      <c r="J115" s="202"/>
      <c r="K115" s="730"/>
    </row>
    <row r="116" spans="1:11" s="206" customFormat="1" ht="12.75">
      <c r="A116" s="205">
        <v>305</v>
      </c>
      <c r="B116" s="198">
        <v>100</v>
      </c>
      <c r="C116" s="198">
        <v>100</v>
      </c>
      <c r="D116" s="198">
        <v>100</v>
      </c>
      <c r="E116" s="199">
        <v>20</v>
      </c>
      <c r="F116" s="198"/>
      <c r="G116" s="200" t="s">
        <v>668</v>
      </c>
      <c r="H116" s="201">
        <v>0</v>
      </c>
      <c r="I116" s="201"/>
      <c r="J116" s="202"/>
      <c r="K116" s="730"/>
    </row>
    <row r="117" spans="1:11" ht="25.5">
      <c r="A117" s="205">
        <v>305</v>
      </c>
      <c r="B117" s="198">
        <v>100</v>
      </c>
      <c r="C117" s="198">
        <v>100</v>
      </c>
      <c r="D117" s="198">
        <v>200</v>
      </c>
      <c r="E117" s="199"/>
      <c r="F117" s="199"/>
      <c r="G117" s="200" t="s">
        <v>669</v>
      </c>
      <c r="H117" s="201">
        <v>0</v>
      </c>
      <c r="I117" s="201"/>
      <c r="J117" s="204" t="s">
        <v>670</v>
      </c>
      <c r="K117" s="730"/>
    </row>
    <row r="118" spans="1:11">
      <c r="A118" s="205">
        <v>305</v>
      </c>
      <c r="B118" s="198">
        <v>100</v>
      </c>
      <c r="C118" s="198">
        <v>100</v>
      </c>
      <c r="D118" s="199">
        <v>300</v>
      </c>
      <c r="E118" s="198"/>
      <c r="F118" s="198"/>
      <c r="G118" s="200" t="s">
        <v>671</v>
      </c>
      <c r="H118" s="201">
        <v>0</v>
      </c>
      <c r="I118" s="201"/>
      <c r="J118" s="202" t="s">
        <v>672</v>
      </c>
      <c r="K118" s="730"/>
    </row>
    <row r="119" spans="1:11" ht="25.5">
      <c r="A119" s="205">
        <v>305</v>
      </c>
      <c r="B119" s="198">
        <v>100</v>
      </c>
      <c r="C119" s="198">
        <v>150</v>
      </c>
      <c r="D119" s="198"/>
      <c r="E119" s="198"/>
      <c r="F119" s="198"/>
      <c r="G119" s="195" t="s">
        <v>673</v>
      </c>
      <c r="H119" s="190">
        <v>0</v>
      </c>
      <c r="I119" s="190"/>
      <c r="J119" s="202" t="s">
        <v>674</v>
      </c>
      <c r="K119" s="728"/>
    </row>
    <row r="120" spans="1:11" s="206" customFormat="1" ht="25.5">
      <c r="A120" s="205">
        <v>305</v>
      </c>
      <c r="B120" s="198">
        <v>100</v>
      </c>
      <c r="C120" s="198">
        <v>150</v>
      </c>
      <c r="D120" s="198">
        <v>100</v>
      </c>
      <c r="E120" s="198"/>
      <c r="F120" s="198"/>
      <c r="G120" s="218" t="s">
        <v>675</v>
      </c>
      <c r="H120" s="190">
        <v>0</v>
      </c>
      <c r="I120" s="190"/>
      <c r="J120" s="202" t="s">
        <v>676</v>
      </c>
      <c r="K120" s="728"/>
    </row>
    <row r="121" spans="1:11" s="206" customFormat="1" ht="25.5">
      <c r="A121" s="205">
        <v>305</v>
      </c>
      <c r="B121" s="198">
        <v>100</v>
      </c>
      <c r="C121" s="198">
        <v>150</v>
      </c>
      <c r="D121" s="198">
        <v>100</v>
      </c>
      <c r="E121" s="199">
        <v>10</v>
      </c>
      <c r="F121" s="198"/>
      <c r="G121" s="200" t="s">
        <v>677</v>
      </c>
      <c r="H121" s="201">
        <v>0</v>
      </c>
      <c r="I121" s="201"/>
      <c r="J121" s="202"/>
      <c r="K121" s="730"/>
    </row>
    <row r="122" spans="1:11" s="206" customFormat="1" ht="38.25" customHeight="1">
      <c r="A122" s="205">
        <v>305</v>
      </c>
      <c r="B122" s="198">
        <v>100</v>
      </c>
      <c r="C122" s="198">
        <v>150</v>
      </c>
      <c r="D122" s="198">
        <v>100</v>
      </c>
      <c r="E122" s="199">
        <v>20</v>
      </c>
      <c r="F122" s="198"/>
      <c r="G122" s="200" t="s">
        <v>678</v>
      </c>
      <c r="H122" s="201">
        <v>261564</v>
      </c>
      <c r="I122" s="201">
        <v>335589</v>
      </c>
      <c r="J122" s="202"/>
      <c r="K122" s="730"/>
    </row>
    <row r="123" spans="1:11" ht="38.25">
      <c r="A123" s="205">
        <v>305</v>
      </c>
      <c r="B123" s="198">
        <v>100</v>
      </c>
      <c r="C123" s="198">
        <v>150</v>
      </c>
      <c r="D123" s="198">
        <v>150</v>
      </c>
      <c r="E123" s="199"/>
      <c r="F123" s="198"/>
      <c r="G123" s="200" t="s">
        <v>679</v>
      </c>
      <c r="H123" s="201">
        <v>0</v>
      </c>
      <c r="I123" s="201"/>
      <c r="J123" s="202" t="s">
        <v>680</v>
      </c>
      <c r="K123" s="730"/>
    </row>
    <row r="124" spans="1:11" s="220" customFormat="1" ht="25.5">
      <c r="A124" s="205">
        <v>305</v>
      </c>
      <c r="B124" s="198">
        <v>100</v>
      </c>
      <c r="C124" s="198">
        <v>150</v>
      </c>
      <c r="D124" s="199">
        <v>200</v>
      </c>
      <c r="E124" s="198"/>
      <c r="F124" s="198"/>
      <c r="G124" s="200" t="s">
        <v>681</v>
      </c>
      <c r="H124" s="201">
        <v>0</v>
      </c>
      <c r="I124" s="201"/>
      <c r="J124" s="202" t="s">
        <v>682</v>
      </c>
      <c r="K124" s="730"/>
    </row>
    <row r="125" spans="1:11" ht="38.25">
      <c r="A125" s="205">
        <v>305</v>
      </c>
      <c r="B125" s="198">
        <v>100</v>
      </c>
      <c r="C125" s="198">
        <v>150</v>
      </c>
      <c r="D125" s="199">
        <v>250</v>
      </c>
      <c r="E125" s="198"/>
      <c r="F125" s="198"/>
      <c r="G125" s="207" t="s">
        <v>683</v>
      </c>
      <c r="H125" s="212">
        <v>0</v>
      </c>
      <c r="I125" s="212"/>
      <c r="J125" s="202" t="s">
        <v>684</v>
      </c>
      <c r="K125" s="730"/>
    </row>
    <row r="126" spans="1:11" s="206" customFormat="1" ht="12.75">
      <c r="A126" s="205">
        <v>305</v>
      </c>
      <c r="B126" s="198">
        <v>100</v>
      </c>
      <c r="C126" s="198">
        <v>150</v>
      </c>
      <c r="D126" s="198">
        <v>300</v>
      </c>
      <c r="E126" s="198"/>
      <c r="F126" s="198"/>
      <c r="G126" s="218" t="s">
        <v>671</v>
      </c>
      <c r="H126" s="190">
        <v>0</v>
      </c>
      <c r="I126" s="190"/>
      <c r="J126" s="202" t="s">
        <v>685</v>
      </c>
      <c r="K126" s="728"/>
    </row>
    <row r="127" spans="1:11" s="206" customFormat="1" ht="25.5">
      <c r="A127" s="205">
        <v>305</v>
      </c>
      <c r="B127" s="198">
        <v>100</v>
      </c>
      <c r="C127" s="198">
        <v>150</v>
      </c>
      <c r="D127" s="198">
        <v>300</v>
      </c>
      <c r="E127" s="199">
        <v>10</v>
      </c>
      <c r="F127" s="198"/>
      <c r="G127" s="200" t="s">
        <v>686</v>
      </c>
      <c r="H127" s="201">
        <v>0</v>
      </c>
      <c r="I127" s="201"/>
      <c r="J127" s="202"/>
      <c r="K127" s="730"/>
    </row>
    <row r="128" spans="1:11" s="206" customFormat="1" ht="25.5">
      <c r="A128" s="205">
        <v>305</v>
      </c>
      <c r="B128" s="198">
        <v>100</v>
      </c>
      <c r="C128" s="198">
        <v>150</v>
      </c>
      <c r="D128" s="198">
        <v>300</v>
      </c>
      <c r="E128" s="199">
        <v>20</v>
      </c>
      <c r="F128" s="198"/>
      <c r="G128" s="200" t="s">
        <v>687</v>
      </c>
      <c r="H128" s="201">
        <v>674579</v>
      </c>
      <c r="I128" s="201">
        <v>583380</v>
      </c>
      <c r="J128" s="202"/>
      <c r="K128" s="730"/>
    </row>
    <row r="129" spans="1:11" ht="25.5">
      <c r="A129" s="205">
        <v>305</v>
      </c>
      <c r="B129" s="198">
        <v>100</v>
      </c>
      <c r="C129" s="198">
        <v>150</v>
      </c>
      <c r="D129" s="198">
        <v>350</v>
      </c>
      <c r="E129" s="199"/>
      <c r="F129" s="198"/>
      <c r="G129" s="200" t="s">
        <v>688</v>
      </c>
      <c r="H129" s="212">
        <v>0</v>
      </c>
      <c r="I129" s="212"/>
      <c r="J129" s="202" t="s">
        <v>689</v>
      </c>
      <c r="K129" s="730"/>
    </row>
    <row r="130" spans="1:11" s="206" customFormat="1" ht="12.75">
      <c r="A130" s="205">
        <v>305</v>
      </c>
      <c r="B130" s="198">
        <v>100</v>
      </c>
      <c r="C130" s="198">
        <v>150</v>
      </c>
      <c r="D130" s="198">
        <v>400</v>
      </c>
      <c r="E130" s="198"/>
      <c r="F130" s="198"/>
      <c r="G130" s="218" t="s">
        <v>690</v>
      </c>
      <c r="H130" s="190">
        <v>0</v>
      </c>
      <c r="I130" s="190"/>
      <c r="J130" s="202" t="s">
        <v>691</v>
      </c>
      <c r="K130" s="728"/>
    </row>
    <row r="131" spans="1:11" s="206" customFormat="1" ht="12.75">
      <c r="A131" s="205">
        <v>305</v>
      </c>
      <c r="B131" s="198">
        <v>100</v>
      </c>
      <c r="C131" s="198">
        <v>150</v>
      </c>
      <c r="D131" s="198">
        <v>400</v>
      </c>
      <c r="E131" s="199">
        <v>10</v>
      </c>
      <c r="F131" s="198"/>
      <c r="G131" s="200" t="s">
        <v>692</v>
      </c>
      <c r="H131" s="201">
        <v>0</v>
      </c>
      <c r="I131" s="201"/>
      <c r="J131" s="202"/>
      <c r="K131" s="730"/>
    </row>
    <row r="132" spans="1:11" s="206" customFormat="1" ht="12.75">
      <c r="A132" s="205">
        <v>305</v>
      </c>
      <c r="B132" s="198">
        <v>100</v>
      </c>
      <c r="C132" s="198">
        <v>150</v>
      </c>
      <c r="D132" s="198">
        <v>400</v>
      </c>
      <c r="E132" s="199">
        <v>20</v>
      </c>
      <c r="F132" s="198"/>
      <c r="G132" s="200" t="s">
        <v>693</v>
      </c>
      <c r="H132" s="201">
        <v>0</v>
      </c>
      <c r="I132" s="201"/>
      <c r="J132" s="202"/>
      <c r="K132" s="730"/>
    </row>
    <row r="133" spans="1:11" s="206" customFormat="1" ht="12.75">
      <c r="A133" s="205">
        <v>305</v>
      </c>
      <c r="B133" s="198">
        <v>100</v>
      </c>
      <c r="C133" s="198">
        <v>150</v>
      </c>
      <c r="D133" s="198">
        <v>400</v>
      </c>
      <c r="E133" s="199">
        <v>30</v>
      </c>
      <c r="F133" s="198"/>
      <c r="G133" s="200" t="s">
        <v>631</v>
      </c>
      <c r="H133" s="201">
        <v>0</v>
      </c>
      <c r="I133" s="201"/>
      <c r="J133" s="202"/>
      <c r="K133" s="730"/>
    </row>
    <row r="134" spans="1:11" s="206" customFormat="1" ht="12.75">
      <c r="A134" s="205">
        <v>305</v>
      </c>
      <c r="B134" s="198">
        <v>100</v>
      </c>
      <c r="C134" s="198">
        <v>150</v>
      </c>
      <c r="D134" s="198">
        <v>400</v>
      </c>
      <c r="E134" s="199">
        <v>40</v>
      </c>
      <c r="F134" s="198"/>
      <c r="G134" s="200" t="s">
        <v>632</v>
      </c>
      <c r="H134" s="201">
        <v>0</v>
      </c>
      <c r="I134" s="201"/>
      <c r="J134" s="202"/>
      <c r="K134" s="730"/>
    </row>
    <row r="135" spans="1:11" s="206" customFormat="1" ht="12.75">
      <c r="A135" s="205">
        <v>305</v>
      </c>
      <c r="B135" s="198">
        <v>100</v>
      </c>
      <c r="C135" s="198">
        <v>150</v>
      </c>
      <c r="D135" s="198">
        <v>400</v>
      </c>
      <c r="E135" s="199">
        <v>50</v>
      </c>
      <c r="F135" s="198"/>
      <c r="G135" s="200" t="s">
        <v>633</v>
      </c>
      <c r="H135" s="201">
        <v>0</v>
      </c>
      <c r="I135" s="201"/>
      <c r="J135" s="202"/>
      <c r="K135" s="730"/>
    </row>
    <row r="136" spans="1:11" s="206" customFormat="1" ht="12.75">
      <c r="A136" s="205">
        <v>305</v>
      </c>
      <c r="B136" s="198">
        <v>100</v>
      </c>
      <c r="C136" s="198">
        <v>150</v>
      </c>
      <c r="D136" s="198">
        <v>400</v>
      </c>
      <c r="E136" s="199">
        <v>60</v>
      </c>
      <c r="F136" s="198"/>
      <c r="G136" s="200" t="s">
        <v>636</v>
      </c>
      <c r="H136" s="201">
        <v>0</v>
      </c>
      <c r="I136" s="201"/>
      <c r="J136" s="202"/>
      <c r="K136" s="730"/>
    </row>
    <row r="137" spans="1:11">
      <c r="A137" s="205">
        <v>305</v>
      </c>
      <c r="B137" s="198">
        <v>100</v>
      </c>
      <c r="C137" s="198">
        <v>150</v>
      </c>
      <c r="D137" s="198">
        <v>400</v>
      </c>
      <c r="E137" s="199">
        <v>70</v>
      </c>
      <c r="F137" s="198"/>
      <c r="G137" s="200" t="s">
        <v>637</v>
      </c>
      <c r="H137" s="201">
        <v>0</v>
      </c>
      <c r="I137" s="201"/>
      <c r="J137" s="202"/>
      <c r="K137" s="730"/>
    </row>
    <row r="138" spans="1:11">
      <c r="A138" s="205">
        <v>305</v>
      </c>
      <c r="B138" s="198">
        <v>100</v>
      </c>
      <c r="C138" s="198">
        <v>150</v>
      </c>
      <c r="D138" s="198">
        <v>500</v>
      </c>
      <c r="E138" s="198"/>
      <c r="F138" s="198"/>
      <c r="G138" s="218" t="s">
        <v>694</v>
      </c>
      <c r="H138" s="190">
        <v>0</v>
      </c>
      <c r="I138" s="190"/>
      <c r="J138" s="202" t="s">
        <v>695</v>
      </c>
      <c r="K138" s="728"/>
    </row>
    <row r="139" spans="1:11" s="220" customFormat="1" ht="25.5">
      <c r="A139" s="205">
        <v>305</v>
      </c>
      <c r="B139" s="198">
        <v>100</v>
      </c>
      <c r="C139" s="198">
        <v>150</v>
      </c>
      <c r="D139" s="198">
        <v>500</v>
      </c>
      <c r="E139" s="199">
        <v>10</v>
      </c>
      <c r="F139" s="198"/>
      <c r="G139" s="200" t="s">
        <v>696</v>
      </c>
      <c r="H139" s="201">
        <v>0</v>
      </c>
      <c r="I139" s="201"/>
      <c r="J139" s="202" t="s">
        <v>697</v>
      </c>
      <c r="K139" s="730"/>
    </row>
    <row r="140" spans="1:11" ht="38.25">
      <c r="A140" s="205">
        <v>305</v>
      </c>
      <c r="B140" s="198">
        <v>100</v>
      </c>
      <c r="C140" s="198">
        <v>150</v>
      </c>
      <c r="D140" s="198">
        <v>500</v>
      </c>
      <c r="E140" s="199">
        <v>15</v>
      </c>
      <c r="F140" s="198"/>
      <c r="G140" s="200" t="s">
        <v>698</v>
      </c>
      <c r="H140" s="201">
        <v>0</v>
      </c>
      <c r="I140" s="201"/>
      <c r="J140" s="202" t="s">
        <v>699</v>
      </c>
      <c r="K140" s="730"/>
    </row>
    <row r="141" spans="1:11" s="220" customFormat="1" ht="25.5">
      <c r="A141" s="205">
        <v>305</v>
      </c>
      <c r="B141" s="198">
        <v>100</v>
      </c>
      <c r="C141" s="198">
        <v>150</v>
      </c>
      <c r="D141" s="198">
        <v>500</v>
      </c>
      <c r="E141" s="199">
        <v>20</v>
      </c>
      <c r="F141" s="198"/>
      <c r="G141" s="200" t="s">
        <v>700</v>
      </c>
      <c r="H141" s="201">
        <v>0</v>
      </c>
      <c r="I141" s="201"/>
      <c r="J141" s="202" t="s">
        <v>701</v>
      </c>
      <c r="K141" s="730"/>
    </row>
    <row r="142" spans="1:11" ht="38.25">
      <c r="A142" s="205">
        <v>305</v>
      </c>
      <c r="B142" s="198">
        <v>100</v>
      </c>
      <c r="C142" s="198">
        <v>150</v>
      </c>
      <c r="D142" s="198">
        <v>500</v>
      </c>
      <c r="E142" s="199">
        <v>25</v>
      </c>
      <c r="F142" s="198"/>
      <c r="G142" s="200" t="s">
        <v>702</v>
      </c>
      <c r="H142" s="201">
        <v>0</v>
      </c>
      <c r="I142" s="201"/>
      <c r="J142" s="202" t="s">
        <v>703</v>
      </c>
      <c r="K142" s="730"/>
    </row>
    <row r="143" spans="1:11" s="220" customFormat="1" ht="25.5">
      <c r="A143" s="205">
        <v>305</v>
      </c>
      <c r="B143" s="198">
        <v>100</v>
      </c>
      <c r="C143" s="198">
        <v>150</v>
      </c>
      <c r="D143" s="198">
        <v>500</v>
      </c>
      <c r="E143" s="199">
        <v>30</v>
      </c>
      <c r="F143" s="198"/>
      <c r="G143" s="200" t="s">
        <v>704</v>
      </c>
      <c r="H143" s="201">
        <v>0</v>
      </c>
      <c r="I143" s="201"/>
      <c r="J143" s="202" t="s">
        <v>705</v>
      </c>
      <c r="K143" s="730"/>
    </row>
    <row r="144" spans="1:11" ht="38.25">
      <c r="A144" s="205">
        <v>305</v>
      </c>
      <c r="B144" s="198">
        <v>100</v>
      </c>
      <c r="C144" s="198">
        <v>150</v>
      </c>
      <c r="D144" s="198">
        <v>500</v>
      </c>
      <c r="E144" s="199">
        <v>35</v>
      </c>
      <c r="F144" s="198"/>
      <c r="G144" s="200" t="s">
        <v>706</v>
      </c>
      <c r="H144" s="201">
        <v>0</v>
      </c>
      <c r="I144" s="201"/>
      <c r="J144" s="202" t="s">
        <v>707</v>
      </c>
      <c r="K144" s="730"/>
    </row>
    <row r="145" spans="1:11" s="220" customFormat="1" ht="25.5">
      <c r="A145" s="205">
        <v>305</v>
      </c>
      <c r="B145" s="198">
        <v>100</v>
      </c>
      <c r="C145" s="198">
        <v>150</v>
      </c>
      <c r="D145" s="198">
        <v>500</v>
      </c>
      <c r="E145" s="199">
        <v>40</v>
      </c>
      <c r="F145" s="198"/>
      <c r="G145" s="200" t="s">
        <v>708</v>
      </c>
      <c r="H145" s="201">
        <v>0</v>
      </c>
      <c r="I145" s="201"/>
      <c r="J145" s="202" t="s">
        <v>709</v>
      </c>
      <c r="K145" s="730"/>
    </row>
    <row r="146" spans="1:11" ht="38.25">
      <c r="A146" s="205">
        <v>305</v>
      </c>
      <c r="B146" s="198">
        <v>100</v>
      </c>
      <c r="C146" s="198">
        <v>150</v>
      </c>
      <c r="D146" s="198">
        <v>500</v>
      </c>
      <c r="E146" s="199">
        <v>45</v>
      </c>
      <c r="F146" s="198"/>
      <c r="G146" s="200" t="s">
        <v>710</v>
      </c>
      <c r="H146" s="201">
        <v>0</v>
      </c>
      <c r="I146" s="201"/>
      <c r="J146" s="202" t="s">
        <v>711</v>
      </c>
      <c r="K146" s="730"/>
    </row>
    <row r="147" spans="1:11" ht="38.25">
      <c r="A147" s="205">
        <v>305</v>
      </c>
      <c r="B147" s="198">
        <v>100</v>
      </c>
      <c r="C147" s="198">
        <v>150</v>
      </c>
      <c r="D147" s="199">
        <v>600</v>
      </c>
      <c r="E147" s="199"/>
      <c r="F147" s="198"/>
      <c r="G147" s="200" t="s">
        <v>712</v>
      </c>
      <c r="H147" s="201">
        <v>0</v>
      </c>
      <c r="I147" s="201"/>
      <c r="J147" s="202" t="s">
        <v>713</v>
      </c>
      <c r="K147" s="730"/>
    </row>
    <row r="148" spans="1:11" ht="51">
      <c r="A148" s="205">
        <v>305</v>
      </c>
      <c r="B148" s="198">
        <v>100</v>
      </c>
      <c r="C148" s="198">
        <v>150</v>
      </c>
      <c r="D148" s="199">
        <v>700</v>
      </c>
      <c r="E148" s="199"/>
      <c r="F148" s="198"/>
      <c r="G148" s="200" t="s">
        <v>714</v>
      </c>
      <c r="H148" s="201">
        <v>0</v>
      </c>
      <c r="I148" s="201"/>
      <c r="J148" s="202" t="s">
        <v>715</v>
      </c>
      <c r="K148" s="730"/>
    </row>
    <row r="149" spans="1:11" s="206" customFormat="1" ht="25.5">
      <c r="A149" s="205">
        <v>305</v>
      </c>
      <c r="B149" s="198">
        <v>100</v>
      </c>
      <c r="C149" s="198">
        <v>200</v>
      </c>
      <c r="D149" s="198"/>
      <c r="E149" s="199"/>
      <c r="F149" s="198"/>
      <c r="G149" s="218" t="s">
        <v>716</v>
      </c>
      <c r="H149" s="190">
        <v>0</v>
      </c>
      <c r="I149" s="190"/>
      <c r="J149" s="204" t="s">
        <v>717</v>
      </c>
      <c r="K149" s="728"/>
    </row>
    <row r="150" spans="1:11" ht="25.5">
      <c r="A150" s="205">
        <v>305</v>
      </c>
      <c r="B150" s="198">
        <v>100</v>
      </c>
      <c r="C150" s="198">
        <v>200</v>
      </c>
      <c r="D150" s="198">
        <v>100</v>
      </c>
      <c r="E150" s="199"/>
      <c r="F150" s="199"/>
      <c r="G150" s="200" t="s">
        <v>675</v>
      </c>
      <c r="H150" s="201">
        <v>0</v>
      </c>
      <c r="I150" s="201"/>
      <c r="J150" s="204" t="s">
        <v>718</v>
      </c>
      <c r="K150" s="730"/>
    </row>
    <row r="151" spans="1:11" ht="25.5">
      <c r="A151" s="205">
        <v>305</v>
      </c>
      <c r="B151" s="198">
        <v>100</v>
      </c>
      <c r="C151" s="198">
        <v>200</v>
      </c>
      <c r="D151" s="199">
        <v>200</v>
      </c>
      <c r="E151" s="198"/>
      <c r="F151" s="198"/>
      <c r="G151" s="200" t="s">
        <v>681</v>
      </c>
      <c r="H151" s="201">
        <v>0</v>
      </c>
      <c r="I151" s="201"/>
      <c r="J151" s="202" t="s">
        <v>719</v>
      </c>
      <c r="K151" s="730"/>
    </row>
    <row r="152" spans="1:11" ht="25.5">
      <c r="A152" s="205">
        <v>305</v>
      </c>
      <c r="B152" s="198">
        <v>100</v>
      </c>
      <c r="C152" s="198">
        <v>200</v>
      </c>
      <c r="D152" s="199">
        <v>300</v>
      </c>
      <c r="E152" s="198"/>
      <c r="F152" s="198"/>
      <c r="G152" s="200" t="s">
        <v>720</v>
      </c>
      <c r="H152" s="201">
        <v>0</v>
      </c>
      <c r="I152" s="201"/>
      <c r="J152" s="202" t="s">
        <v>721</v>
      </c>
      <c r="K152" s="730"/>
    </row>
    <row r="153" spans="1:11" s="206" customFormat="1" ht="12.75">
      <c r="A153" s="205">
        <v>305</v>
      </c>
      <c r="B153" s="198">
        <v>100</v>
      </c>
      <c r="C153" s="198">
        <v>200</v>
      </c>
      <c r="D153" s="198">
        <v>400</v>
      </c>
      <c r="E153" s="198"/>
      <c r="F153" s="198"/>
      <c r="G153" s="218" t="s">
        <v>722</v>
      </c>
      <c r="H153" s="190">
        <v>0</v>
      </c>
      <c r="I153" s="190"/>
      <c r="J153" s="202" t="s">
        <v>723</v>
      </c>
      <c r="K153" s="728"/>
    </row>
    <row r="154" spans="1:11" s="206" customFormat="1" ht="25.5">
      <c r="A154" s="205">
        <v>305</v>
      </c>
      <c r="B154" s="198">
        <v>100</v>
      </c>
      <c r="C154" s="198">
        <v>200</v>
      </c>
      <c r="D154" s="198">
        <v>400</v>
      </c>
      <c r="E154" s="199">
        <v>10</v>
      </c>
      <c r="F154" s="198"/>
      <c r="G154" s="200" t="s">
        <v>724</v>
      </c>
      <c r="H154" s="201">
        <v>0</v>
      </c>
      <c r="I154" s="201"/>
      <c r="J154" s="202"/>
      <c r="K154" s="730"/>
    </row>
    <row r="155" spans="1:11" ht="25.5">
      <c r="A155" s="205">
        <v>305</v>
      </c>
      <c r="B155" s="198">
        <v>100</v>
      </c>
      <c r="C155" s="198">
        <v>200</v>
      </c>
      <c r="D155" s="198">
        <v>400</v>
      </c>
      <c r="E155" s="199">
        <v>20</v>
      </c>
      <c r="F155" s="198"/>
      <c r="G155" s="200" t="s">
        <v>725</v>
      </c>
      <c r="H155" s="201">
        <v>0</v>
      </c>
      <c r="I155" s="201"/>
      <c r="J155" s="202"/>
      <c r="K155" s="730"/>
    </row>
    <row r="156" spans="1:11">
      <c r="A156" s="205">
        <v>305</v>
      </c>
      <c r="B156" s="198">
        <v>100</v>
      </c>
      <c r="C156" s="198">
        <v>200</v>
      </c>
      <c r="D156" s="198">
        <v>500</v>
      </c>
      <c r="E156" s="198"/>
      <c r="F156" s="198"/>
      <c r="G156" s="218" t="s">
        <v>726</v>
      </c>
      <c r="H156" s="190">
        <v>0</v>
      </c>
      <c r="I156" s="190"/>
      <c r="J156" s="202" t="s">
        <v>727</v>
      </c>
      <c r="K156" s="728"/>
    </row>
    <row r="157" spans="1:11" ht="25.5">
      <c r="A157" s="205">
        <v>305</v>
      </c>
      <c r="B157" s="198">
        <v>100</v>
      </c>
      <c r="C157" s="198">
        <v>200</v>
      </c>
      <c r="D157" s="198">
        <v>500</v>
      </c>
      <c r="E157" s="199">
        <v>10</v>
      </c>
      <c r="F157" s="198"/>
      <c r="G157" s="200" t="s">
        <v>724</v>
      </c>
      <c r="H157" s="201">
        <v>0</v>
      </c>
      <c r="I157" s="201"/>
      <c r="J157" s="202"/>
      <c r="K157" s="730"/>
    </row>
    <row r="158" spans="1:11" ht="25.5">
      <c r="A158" s="205">
        <v>305</v>
      </c>
      <c r="B158" s="198">
        <v>100</v>
      </c>
      <c r="C158" s="198">
        <v>200</v>
      </c>
      <c r="D158" s="198">
        <v>500</v>
      </c>
      <c r="E158" s="199">
        <v>20</v>
      </c>
      <c r="F158" s="198"/>
      <c r="G158" s="200" t="s">
        <v>725</v>
      </c>
      <c r="H158" s="201">
        <v>0</v>
      </c>
      <c r="I158" s="201"/>
      <c r="J158" s="202"/>
      <c r="K158" s="730"/>
    </row>
    <row r="159" spans="1:11" s="206" customFormat="1" ht="25.5">
      <c r="A159" s="205">
        <v>305</v>
      </c>
      <c r="B159" s="198">
        <v>100</v>
      </c>
      <c r="C159" s="198">
        <v>250</v>
      </c>
      <c r="D159" s="198"/>
      <c r="E159" s="198"/>
      <c r="F159" s="198"/>
      <c r="G159" s="195" t="s">
        <v>728</v>
      </c>
      <c r="H159" s="190">
        <v>0</v>
      </c>
      <c r="I159" s="190"/>
      <c r="J159" s="204" t="s">
        <v>729</v>
      </c>
      <c r="K159" s="728"/>
    </row>
    <row r="160" spans="1:11" ht="25.5">
      <c r="A160" s="205">
        <v>305</v>
      </c>
      <c r="B160" s="198">
        <v>100</v>
      </c>
      <c r="C160" s="198">
        <v>250</v>
      </c>
      <c r="D160" s="198">
        <v>100</v>
      </c>
      <c r="E160" s="199"/>
      <c r="F160" s="199"/>
      <c r="G160" s="200" t="s">
        <v>730</v>
      </c>
      <c r="H160" s="201">
        <v>0</v>
      </c>
      <c r="I160" s="201"/>
      <c r="J160" s="204" t="s">
        <v>731</v>
      </c>
      <c r="K160" s="730"/>
    </row>
    <row r="161" spans="1:11" ht="25.5">
      <c r="A161" s="205">
        <v>305</v>
      </c>
      <c r="B161" s="198">
        <v>100</v>
      </c>
      <c r="C161" s="198">
        <v>250</v>
      </c>
      <c r="D161" s="199">
        <v>200</v>
      </c>
      <c r="E161" s="199"/>
      <c r="F161" s="198"/>
      <c r="G161" s="200" t="s">
        <v>681</v>
      </c>
      <c r="H161" s="201">
        <v>0</v>
      </c>
      <c r="I161" s="201"/>
      <c r="J161" s="202" t="s">
        <v>732</v>
      </c>
      <c r="K161" s="730"/>
    </row>
    <row r="162" spans="1:11">
      <c r="A162" s="205">
        <v>305</v>
      </c>
      <c r="B162" s="198">
        <v>100</v>
      </c>
      <c r="C162" s="198">
        <v>250</v>
      </c>
      <c r="D162" s="199">
        <v>300</v>
      </c>
      <c r="E162" s="199"/>
      <c r="F162" s="198"/>
      <c r="G162" s="200" t="s">
        <v>671</v>
      </c>
      <c r="H162" s="201">
        <v>0</v>
      </c>
      <c r="I162" s="201"/>
      <c r="J162" s="202" t="s">
        <v>733</v>
      </c>
      <c r="K162" s="730"/>
    </row>
    <row r="163" spans="1:11" s="206" customFormat="1" ht="12.75">
      <c r="A163" s="205">
        <v>305</v>
      </c>
      <c r="B163" s="198">
        <v>100</v>
      </c>
      <c r="C163" s="198">
        <v>250</v>
      </c>
      <c r="D163" s="198">
        <v>400</v>
      </c>
      <c r="E163" s="198"/>
      <c r="F163" s="198"/>
      <c r="G163" s="218" t="s">
        <v>734</v>
      </c>
      <c r="H163" s="190">
        <v>0</v>
      </c>
      <c r="I163" s="190"/>
      <c r="J163" s="202" t="s">
        <v>735</v>
      </c>
      <c r="K163" s="728"/>
    </row>
    <row r="164" spans="1:11" s="206" customFormat="1" ht="12.75">
      <c r="A164" s="205">
        <v>305</v>
      </c>
      <c r="B164" s="198">
        <v>100</v>
      </c>
      <c r="C164" s="198">
        <v>250</v>
      </c>
      <c r="D164" s="198">
        <v>400</v>
      </c>
      <c r="E164" s="199">
        <v>10</v>
      </c>
      <c r="F164" s="198"/>
      <c r="G164" s="200" t="s">
        <v>736</v>
      </c>
      <c r="H164" s="201">
        <v>0</v>
      </c>
      <c r="I164" s="201"/>
      <c r="J164" s="202"/>
      <c r="K164" s="730"/>
    </row>
    <row r="165" spans="1:11" s="206" customFormat="1" ht="12.75">
      <c r="A165" s="205">
        <v>305</v>
      </c>
      <c r="B165" s="198">
        <v>100</v>
      </c>
      <c r="C165" s="198">
        <v>250</v>
      </c>
      <c r="D165" s="198">
        <v>400</v>
      </c>
      <c r="E165" s="199">
        <v>20</v>
      </c>
      <c r="F165" s="198"/>
      <c r="G165" s="200" t="s">
        <v>737</v>
      </c>
      <c r="H165" s="201">
        <v>0</v>
      </c>
      <c r="I165" s="201"/>
      <c r="J165" s="202"/>
      <c r="K165" s="730"/>
    </row>
    <row r="166" spans="1:11" s="206" customFormat="1" ht="12.75">
      <c r="A166" s="205">
        <v>305</v>
      </c>
      <c r="B166" s="198">
        <v>100</v>
      </c>
      <c r="C166" s="198">
        <v>250</v>
      </c>
      <c r="D166" s="198">
        <v>400</v>
      </c>
      <c r="E166" s="199">
        <v>30</v>
      </c>
      <c r="F166" s="198"/>
      <c r="G166" s="200" t="s">
        <v>738</v>
      </c>
      <c r="H166" s="201">
        <v>0</v>
      </c>
      <c r="I166" s="201"/>
      <c r="J166" s="202"/>
      <c r="K166" s="730"/>
    </row>
    <row r="167" spans="1:11">
      <c r="A167" s="205">
        <v>305</v>
      </c>
      <c r="B167" s="198">
        <v>100</v>
      </c>
      <c r="C167" s="198">
        <v>250</v>
      </c>
      <c r="D167" s="198">
        <v>400</v>
      </c>
      <c r="E167" s="199">
        <v>90</v>
      </c>
      <c r="F167" s="198"/>
      <c r="G167" s="200" t="s">
        <v>739</v>
      </c>
      <c r="H167" s="201">
        <v>0</v>
      </c>
      <c r="I167" s="201"/>
      <c r="J167" s="215"/>
      <c r="K167" s="730"/>
    </row>
    <row r="168" spans="1:11" s="206" customFormat="1" ht="25.5">
      <c r="A168" s="205">
        <v>305</v>
      </c>
      <c r="B168" s="198">
        <v>100</v>
      </c>
      <c r="C168" s="198">
        <v>300</v>
      </c>
      <c r="D168" s="198"/>
      <c r="E168" s="198"/>
      <c r="F168" s="198"/>
      <c r="G168" s="195" t="s">
        <v>740</v>
      </c>
      <c r="H168" s="190">
        <v>0</v>
      </c>
      <c r="I168" s="190"/>
      <c r="J168" s="204" t="s">
        <v>741</v>
      </c>
      <c r="K168" s="728"/>
    </row>
    <row r="169" spans="1:11" ht="25.5">
      <c r="A169" s="205">
        <v>305</v>
      </c>
      <c r="B169" s="198">
        <v>100</v>
      </c>
      <c r="C169" s="198">
        <v>300</v>
      </c>
      <c r="D169" s="198">
        <v>100</v>
      </c>
      <c r="E169" s="199"/>
      <c r="F169" s="199"/>
      <c r="G169" s="200" t="s">
        <v>675</v>
      </c>
      <c r="H169" s="201">
        <v>0</v>
      </c>
      <c r="I169" s="201"/>
      <c r="J169" s="204" t="s">
        <v>741</v>
      </c>
      <c r="K169" s="730"/>
    </row>
    <row r="170" spans="1:11" ht="25.5">
      <c r="A170" s="205">
        <v>305</v>
      </c>
      <c r="B170" s="198">
        <v>100</v>
      </c>
      <c r="C170" s="198">
        <v>300</v>
      </c>
      <c r="D170" s="199">
        <v>200</v>
      </c>
      <c r="E170" s="199"/>
      <c r="F170" s="198"/>
      <c r="G170" s="200" t="s">
        <v>681</v>
      </c>
      <c r="H170" s="201">
        <v>0</v>
      </c>
      <c r="I170" s="201"/>
      <c r="J170" s="202" t="s">
        <v>742</v>
      </c>
      <c r="K170" s="730"/>
    </row>
    <row r="171" spans="1:11">
      <c r="A171" s="205">
        <v>305</v>
      </c>
      <c r="B171" s="198">
        <v>100</v>
      </c>
      <c r="C171" s="198">
        <v>300</v>
      </c>
      <c r="D171" s="199">
        <v>300</v>
      </c>
      <c r="E171" s="199"/>
      <c r="F171" s="198"/>
      <c r="G171" s="200" t="s">
        <v>671</v>
      </c>
      <c r="H171" s="201">
        <v>0</v>
      </c>
      <c r="I171" s="201"/>
      <c r="J171" s="202" t="s">
        <v>743</v>
      </c>
      <c r="K171" s="730"/>
    </row>
    <row r="172" spans="1:11" s="206" customFormat="1" ht="12.75">
      <c r="A172" s="205">
        <v>305</v>
      </c>
      <c r="B172" s="198">
        <v>100</v>
      </c>
      <c r="C172" s="198">
        <v>300</v>
      </c>
      <c r="D172" s="198">
        <v>400</v>
      </c>
      <c r="E172" s="198"/>
      <c r="F172" s="198"/>
      <c r="G172" s="195" t="s">
        <v>694</v>
      </c>
      <c r="H172" s="190">
        <v>0</v>
      </c>
      <c r="I172" s="190"/>
      <c r="J172" s="202" t="s">
        <v>744</v>
      </c>
      <c r="K172" s="728"/>
    </row>
    <row r="173" spans="1:11" s="206" customFormat="1" ht="25.5">
      <c r="A173" s="205">
        <v>305</v>
      </c>
      <c r="B173" s="198">
        <v>100</v>
      </c>
      <c r="C173" s="198">
        <v>300</v>
      </c>
      <c r="D173" s="198">
        <v>400</v>
      </c>
      <c r="E173" s="199">
        <v>10</v>
      </c>
      <c r="F173" s="198"/>
      <c r="G173" s="200" t="s">
        <v>745</v>
      </c>
      <c r="H173" s="201">
        <v>0</v>
      </c>
      <c r="I173" s="201"/>
      <c r="J173" s="202"/>
      <c r="K173" s="730"/>
    </row>
    <row r="174" spans="1:11" ht="25.5">
      <c r="A174" s="205">
        <v>305</v>
      </c>
      <c r="B174" s="198">
        <v>100</v>
      </c>
      <c r="C174" s="198">
        <v>300</v>
      </c>
      <c r="D174" s="198">
        <v>400</v>
      </c>
      <c r="E174" s="199">
        <v>20</v>
      </c>
      <c r="F174" s="198"/>
      <c r="G174" s="200" t="s">
        <v>746</v>
      </c>
      <c r="H174" s="201">
        <v>0</v>
      </c>
      <c r="I174" s="201"/>
      <c r="J174" s="202"/>
      <c r="K174" s="730"/>
    </row>
    <row r="175" spans="1:11" ht="25.5">
      <c r="A175" s="205">
        <v>305</v>
      </c>
      <c r="B175" s="198">
        <v>100</v>
      </c>
      <c r="C175" s="198">
        <v>350</v>
      </c>
      <c r="D175" s="198"/>
      <c r="E175" s="198"/>
      <c r="F175" s="198"/>
      <c r="G175" s="195" t="s">
        <v>747</v>
      </c>
      <c r="H175" s="190">
        <v>0</v>
      </c>
      <c r="I175" s="190"/>
      <c r="J175" s="202" t="s">
        <v>748</v>
      </c>
      <c r="K175" s="728"/>
    </row>
    <row r="176" spans="1:11" s="206" customFormat="1" ht="25.5">
      <c r="A176" s="205">
        <v>305</v>
      </c>
      <c r="B176" s="198">
        <v>100</v>
      </c>
      <c r="C176" s="198">
        <v>350</v>
      </c>
      <c r="D176" s="198">
        <v>100</v>
      </c>
      <c r="E176" s="198"/>
      <c r="F176" s="198"/>
      <c r="G176" s="218" t="s">
        <v>675</v>
      </c>
      <c r="H176" s="190">
        <v>0</v>
      </c>
      <c r="I176" s="190"/>
      <c r="J176" s="202" t="s">
        <v>749</v>
      </c>
      <c r="K176" s="728"/>
    </row>
    <row r="177" spans="1:11" s="206" customFormat="1" ht="25.5">
      <c r="A177" s="205">
        <v>305</v>
      </c>
      <c r="B177" s="198">
        <v>100</v>
      </c>
      <c r="C177" s="198">
        <v>350</v>
      </c>
      <c r="D177" s="198">
        <v>100</v>
      </c>
      <c r="E177" s="199">
        <v>10</v>
      </c>
      <c r="F177" s="198"/>
      <c r="G177" s="200" t="s">
        <v>750</v>
      </c>
      <c r="H177" s="201">
        <v>0</v>
      </c>
      <c r="I177" s="201"/>
      <c r="J177" s="202"/>
      <c r="K177" s="730"/>
    </row>
    <row r="178" spans="1:11" ht="25.5">
      <c r="A178" s="205">
        <v>305</v>
      </c>
      <c r="B178" s="198">
        <v>100</v>
      </c>
      <c r="C178" s="198">
        <v>350</v>
      </c>
      <c r="D178" s="198">
        <v>100</v>
      </c>
      <c r="E178" s="199">
        <v>20</v>
      </c>
      <c r="F178" s="198"/>
      <c r="G178" s="200" t="s">
        <v>751</v>
      </c>
      <c r="H178" s="201">
        <v>0</v>
      </c>
      <c r="I178" s="201"/>
      <c r="J178" s="202"/>
      <c r="K178" s="730"/>
    </row>
    <row r="179" spans="1:11" ht="25.5">
      <c r="A179" s="205">
        <v>305</v>
      </c>
      <c r="B179" s="198">
        <v>100</v>
      </c>
      <c r="C179" s="198">
        <v>350</v>
      </c>
      <c r="D179" s="199">
        <v>200</v>
      </c>
      <c r="E179" s="199"/>
      <c r="F179" s="198"/>
      <c r="G179" s="200" t="s">
        <v>681</v>
      </c>
      <c r="H179" s="201">
        <v>0</v>
      </c>
      <c r="I179" s="201"/>
      <c r="J179" s="202" t="s">
        <v>752</v>
      </c>
      <c r="K179" s="730"/>
    </row>
    <row r="180" spans="1:11">
      <c r="A180" s="205">
        <v>305</v>
      </c>
      <c r="B180" s="198">
        <v>100</v>
      </c>
      <c r="C180" s="198">
        <v>350</v>
      </c>
      <c r="D180" s="198">
        <v>300</v>
      </c>
      <c r="E180" s="198"/>
      <c r="F180" s="198"/>
      <c r="G180" s="218" t="s">
        <v>671</v>
      </c>
      <c r="H180" s="190">
        <v>0</v>
      </c>
      <c r="I180" s="190"/>
      <c r="J180" s="202" t="s">
        <v>753</v>
      </c>
      <c r="K180" s="728"/>
    </row>
    <row r="181" spans="1:11" ht="25.5">
      <c r="A181" s="205">
        <v>305</v>
      </c>
      <c r="B181" s="198">
        <v>100</v>
      </c>
      <c r="C181" s="198">
        <v>350</v>
      </c>
      <c r="D181" s="198">
        <v>300</v>
      </c>
      <c r="E181" s="199">
        <v>10</v>
      </c>
      <c r="F181" s="198"/>
      <c r="G181" s="200" t="s">
        <v>754</v>
      </c>
      <c r="H181" s="201">
        <v>0</v>
      </c>
      <c r="I181" s="201"/>
      <c r="J181" s="202"/>
      <c r="K181" s="730"/>
    </row>
    <row r="182" spans="1:11" ht="25.5">
      <c r="A182" s="205">
        <v>305</v>
      </c>
      <c r="B182" s="198">
        <v>100</v>
      </c>
      <c r="C182" s="198">
        <v>350</v>
      </c>
      <c r="D182" s="198">
        <v>300</v>
      </c>
      <c r="E182" s="199">
        <v>20</v>
      </c>
      <c r="F182" s="198"/>
      <c r="G182" s="200" t="s">
        <v>755</v>
      </c>
      <c r="H182" s="201">
        <v>0</v>
      </c>
      <c r="I182" s="201"/>
      <c r="J182" s="202"/>
      <c r="K182" s="730"/>
    </row>
    <row r="183" spans="1:11">
      <c r="A183" s="205">
        <v>305</v>
      </c>
      <c r="B183" s="198">
        <v>100</v>
      </c>
      <c r="C183" s="198">
        <v>350</v>
      </c>
      <c r="D183" s="198">
        <v>400</v>
      </c>
      <c r="E183" s="198"/>
      <c r="F183" s="198"/>
      <c r="G183" s="218" t="s">
        <v>694</v>
      </c>
      <c r="H183" s="190">
        <v>0</v>
      </c>
      <c r="I183" s="190"/>
      <c r="J183" s="202" t="s">
        <v>756</v>
      </c>
      <c r="K183" s="728"/>
    </row>
    <row r="184" spans="1:11" ht="25.5">
      <c r="A184" s="205">
        <v>305</v>
      </c>
      <c r="B184" s="198">
        <v>100</v>
      </c>
      <c r="C184" s="198">
        <v>350</v>
      </c>
      <c r="D184" s="198">
        <v>400</v>
      </c>
      <c r="E184" s="199">
        <v>10</v>
      </c>
      <c r="F184" s="198"/>
      <c r="G184" s="200" t="s">
        <v>757</v>
      </c>
      <c r="H184" s="201">
        <v>0</v>
      </c>
      <c r="I184" s="201"/>
      <c r="J184" s="202" t="s">
        <v>758</v>
      </c>
      <c r="K184" s="730"/>
    </row>
    <row r="185" spans="1:11" ht="25.5">
      <c r="A185" s="205">
        <v>305</v>
      </c>
      <c r="B185" s="198">
        <v>100</v>
      </c>
      <c r="C185" s="198">
        <v>350</v>
      </c>
      <c r="D185" s="198">
        <v>400</v>
      </c>
      <c r="E185" s="199">
        <v>20</v>
      </c>
      <c r="F185" s="198"/>
      <c r="G185" s="200" t="s">
        <v>759</v>
      </c>
      <c r="H185" s="201">
        <v>0</v>
      </c>
      <c r="I185" s="201"/>
      <c r="J185" s="202" t="s">
        <v>760</v>
      </c>
      <c r="K185" s="730"/>
    </row>
    <row r="186" spans="1:11" ht="25.5">
      <c r="A186" s="205">
        <v>305</v>
      </c>
      <c r="B186" s="198">
        <v>100</v>
      </c>
      <c r="C186" s="198">
        <v>350</v>
      </c>
      <c r="D186" s="198">
        <v>400</v>
      </c>
      <c r="E186" s="199">
        <v>30</v>
      </c>
      <c r="F186" s="198"/>
      <c r="G186" s="200" t="s">
        <v>761</v>
      </c>
      <c r="H186" s="201">
        <v>0</v>
      </c>
      <c r="I186" s="201"/>
      <c r="J186" s="202" t="s">
        <v>762</v>
      </c>
      <c r="K186" s="730"/>
    </row>
    <row r="187" spans="1:11" ht="25.5">
      <c r="A187" s="205">
        <v>305</v>
      </c>
      <c r="B187" s="198">
        <v>100</v>
      </c>
      <c r="C187" s="198">
        <v>350</v>
      </c>
      <c r="D187" s="198">
        <v>400</v>
      </c>
      <c r="E187" s="199">
        <v>40</v>
      </c>
      <c r="F187" s="198"/>
      <c r="G187" s="200" t="s">
        <v>763</v>
      </c>
      <c r="H187" s="201">
        <v>0</v>
      </c>
      <c r="I187" s="201"/>
      <c r="J187" s="202" t="s">
        <v>764</v>
      </c>
      <c r="K187" s="730"/>
    </row>
    <row r="188" spans="1:11" ht="38.25">
      <c r="A188" s="205">
        <v>305</v>
      </c>
      <c r="B188" s="198">
        <v>100</v>
      </c>
      <c r="C188" s="198">
        <v>350</v>
      </c>
      <c r="D188" s="199">
        <v>500</v>
      </c>
      <c r="E188" s="198"/>
      <c r="F188" s="198"/>
      <c r="G188" s="218" t="s">
        <v>712</v>
      </c>
      <c r="H188" s="201">
        <v>0</v>
      </c>
      <c r="I188" s="201"/>
      <c r="J188" s="202" t="s">
        <v>765</v>
      </c>
      <c r="K188" s="730"/>
    </row>
    <row r="189" spans="1:11" s="206" customFormat="1" ht="25.5">
      <c r="A189" s="205">
        <v>305</v>
      </c>
      <c r="B189" s="198">
        <v>100</v>
      </c>
      <c r="C189" s="198">
        <v>400</v>
      </c>
      <c r="D189" s="198"/>
      <c r="E189" s="198"/>
      <c r="F189" s="198"/>
      <c r="G189" s="195" t="s">
        <v>766</v>
      </c>
      <c r="H189" s="190">
        <v>0</v>
      </c>
      <c r="I189" s="190"/>
      <c r="J189" s="202" t="s">
        <v>767</v>
      </c>
      <c r="K189" s="728"/>
    </row>
    <row r="190" spans="1:11" ht="25.5">
      <c r="A190" s="205">
        <v>305</v>
      </c>
      <c r="B190" s="198">
        <v>100</v>
      </c>
      <c r="C190" s="198">
        <v>400</v>
      </c>
      <c r="D190" s="198">
        <v>100</v>
      </c>
      <c r="E190" s="199"/>
      <c r="F190" s="199"/>
      <c r="G190" s="200" t="s">
        <v>675</v>
      </c>
      <c r="H190" s="201">
        <v>0</v>
      </c>
      <c r="I190" s="201"/>
      <c r="J190" s="204" t="s">
        <v>768</v>
      </c>
      <c r="K190" s="730"/>
    </row>
    <row r="191" spans="1:11" ht="25.5">
      <c r="A191" s="205">
        <v>305</v>
      </c>
      <c r="B191" s="198">
        <v>100</v>
      </c>
      <c r="C191" s="198">
        <v>400</v>
      </c>
      <c r="D191" s="199">
        <v>200</v>
      </c>
      <c r="E191" s="199"/>
      <c r="F191" s="198"/>
      <c r="G191" s="200" t="s">
        <v>681</v>
      </c>
      <c r="H191" s="201">
        <v>0</v>
      </c>
      <c r="I191" s="201"/>
      <c r="J191" s="202" t="s">
        <v>769</v>
      </c>
      <c r="K191" s="730"/>
    </row>
    <row r="192" spans="1:11" ht="25.5">
      <c r="A192" s="205">
        <v>305</v>
      </c>
      <c r="B192" s="198">
        <v>100</v>
      </c>
      <c r="C192" s="198">
        <v>400</v>
      </c>
      <c r="D192" s="199">
        <v>300</v>
      </c>
      <c r="E192" s="199"/>
      <c r="F192" s="198"/>
      <c r="G192" s="200" t="s">
        <v>770</v>
      </c>
      <c r="H192" s="201">
        <v>0</v>
      </c>
      <c r="I192" s="201"/>
      <c r="J192" s="202" t="s">
        <v>771</v>
      </c>
      <c r="K192" s="730"/>
    </row>
    <row r="193" spans="1:11">
      <c r="A193" s="205">
        <v>305</v>
      </c>
      <c r="B193" s="198">
        <v>100</v>
      </c>
      <c r="C193" s="198">
        <v>400</v>
      </c>
      <c r="D193" s="199">
        <v>400</v>
      </c>
      <c r="E193" s="199"/>
      <c r="F193" s="198"/>
      <c r="G193" s="200" t="s">
        <v>722</v>
      </c>
      <c r="H193" s="201">
        <v>0</v>
      </c>
      <c r="I193" s="201"/>
      <c r="J193" s="202" t="s">
        <v>772</v>
      </c>
      <c r="K193" s="730"/>
    </row>
    <row r="194" spans="1:11">
      <c r="A194" s="205">
        <v>305</v>
      </c>
      <c r="B194" s="198">
        <v>100</v>
      </c>
      <c r="C194" s="198">
        <v>400</v>
      </c>
      <c r="D194" s="199">
        <v>500</v>
      </c>
      <c r="E194" s="199"/>
      <c r="F194" s="198"/>
      <c r="G194" s="200" t="s">
        <v>726</v>
      </c>
      <c r="H194" s="201">
        <v>0</v>
      </c>
      <c r="I194" s="201"/>
      <c r="J194" s="202" t="s">
        <v>773</v>
      </c>
      <c r="K194" s="730"/>
    </row>
    <row r="195" spans="1:11" ht="25.5">
      <c r="A195" s="205">
        <v>305</v>
      </c>
      <c r="B195" s="198">
        <v>100</v>
      </c>
      <c r="C195" s="198">
        <v>450</v>
      </c>
      <c r="D195" s="198"/>
      <c r="E195" s="198"/>
      <c r="F195" s="198"/>
      <c r="G195" s="195" t="s">
        <v>774</v>
      </c>
      <c r="H195" s="190">
        <v>0</v>
      </c>
      <c r="I195" s="190"/>
      <c r="J195" s="202" t="s">
        <v>775</v>
      </c>
      <c r="K195" s="728"/>
    </row>
    <row r="196" spans="1:11" s="206" customFormat="1" ht="25.5">
      <c r="A196" s="205">
        <v>305</v>
      </c>
      <c r="B196" s="198">
        <v>100</v>
      </c>
      <c r="C196" s="198">
        <v>450</v>
      </c>
      <c r="D196" s="198">
        <v>100</v>
      </c>
      <c r="E196" s="198"/>
      <c r="F196" s="198"/>
      <c r="G196" s="218" t="s">
        <v>660</v>
      </c>
      <c r="H196" s="190">
        <v>0</v>
      </c>
      <c r="I196" s="190"/>
      <c r="J196" s="202" t="s">
        <v>776</v>
      </c>
      <c r="K196" s="728"/>
    </row>
    <row r="197" spans="1:11" s="206" customFormat="1" ht="12.75">
      <c r="A197" s="205">
        <v>305</v>
      </c>
      <c r="B197" s="198">
        <v>100</v>
      </c>
      <c r="C197" s="198">
        <v>450</v>
      </c>
      <c r="D197" s="198">
        <v>100</v>
      </c>
      <c r="E197" s="199">
        <v>10</v>
      </c>
      <c r="F197" s="199"/>
      <c r="G197" s="200" t="s">
        <v>777</v>
      </c>
      <c r="H197" s="201">
        <v>0</v>
      </c>
      <c r="I197" s="201"/>
      <c r="J197" s="215"/>
      <c r="K197" s="730"/>
    </row>
    <row r="198" spans="1:11">
      <c r="A198" s="205">
        <v>305</v>
      </c>
      <c r="B198" s="198">
        <v>100</v>
      </c>
      <c r="C198" s="198">
        <v>450</v>
      </c>
      <c r="D198" s="198">
        <v>100</v>
      </c>
      <c r="E198" s="199">
        <v>20</v>
      </c>
      <c r="F198" s="199"/>
      <c r="G198" s="200" t="s">
        <v>778</v>
      </c>
      <c r="H198" s="201">
        <v>0</v>
      </c>
      <c r="I198" s="201"/>
      <c r="J198" s="215"/>
      <c r="K198" s="730"/>
    </row>
    <row r="199" spans="1:11" ht="25.5">
      <c r="A199" s="205">
        <v>305</v>
      </c>
      <c r="B199" s="198">
        <v>100</v>
      </c>
      <c r="C199" s="198">
        <v>450</v>
      </c>
      <c r="D199" s="199">
        <v>200</v>
      </c>
      <c r="E199" s="199"/>
      <c r="F199" s="198"/>
      <c r="G199" s="200" t="s">
        <v>681</v>
      </c>
      <c r="H199" s="201">
        <v>0</v>
      </c>
      <c r="I199" s="201"/>
      <c r="J199" s="202" t="s">
        <v>779</v>
      </c>
      <c r="K199" s="730"/>
    </row>
    <row r="200" spans="1:11">
      <c r="A200" s="205">
        <v>305</v>
      </c>
      <c r="B200" s="198">
        <v>100</v>
      </c>
      <c r="C200" s="198">
        <v>450</v>
      </c>
      <c r="D200" s="199">
        <v>300</v>
      </c>
      <c r="E200" s="199"/>
      <c r="F200" s="198"/>
      <c r="G200" s="200" t="s">
        <v>671</v>
      </c>
      <c r="H200" s="201">
        <v>45428</v>
      </c>
      <c r="I200" s="201"/>
      <c r="J200" s="202" t="s">
        <v>780</v>
      </c>
      <c r="K200" s="730"/>
    </row>
    <row r="201" spans="1:11">
      <c r="A201" s="205">
        <v>305</v>
      </c>
      <c r="B201" s="198">
        <v>100</v>
      </c>
      <c r="C201" s="198">
        <v>450</v>
      </c>
      <c r="D201" s="198">
        <v>400</v>
      </c>
      <c r="E201" s="198"/>
      <c r="F201" s="198"/>
      <c r="G201" s="218" t="s">
        <v>722</v>
      </c>
      <c r="H201" s="190">
        <v>0</v>
      </c>
      <c r="I201" s="190"/>
      <c r="J201" s="202" t="s">
        <v>781</v>
      </c>
      <c r="K201" s="728"/>
    </row>
    <row r="202" spans="1:11">
      <c r="A202" s="205">
        <v>305</v>
      </c>
      <c r="B202" s="198">
        <v>100</v>
      </c>
      <c r="C202" s="198">
        <v>450</v>
      </c>
      <c r="D202" s="198">
        <v>400</v>
      </c>
      <c r="E202" s="199">
        <v>10</v>
      </c>
      <c r="F202" s="199"/>
      <c r="G202" s="200" t="s">
        <v>782</v>
      </c>
      <c r="H202" s="201">
        <v>0</v>
      </c>
      <c r="I202" s="201"/>
      <c r="J202" s="202"/>
      <c r="K202" s="730"/>
    </row>
    <row r="203" spans="1:11">
      <c r="A203" s="205">
        <v>305</v>
      </c>
      <c r="B203" s="198">
        <v>100</v>
      </c>
      <c r="C203" s="198">
        <v>450</v>
      </c>
      <c r="D203" s="198">
        <v>400</v>
      </c>
      <c r="E203" s="199">
        <v>90</v>
      </c>
      <c r="F203" s="199"/>
      <c r="G203" s="200" t="s">
        <v>783</v>
      </c>
      <c r="H203" s="201">
        <v>0</v>
      </c>
      <c r="I203" s="201"/>
      <c r="J203" s="202"/>
      <c r="K203" s="730"/>
    </row>
    <row r="204" spans="1:11">
      <c r="A204" s="205">
        <v>305</v>
      </c>
      <c r="B204" s="198">
        <v>100</v>
      </c>
      <c r="C204" s="198">
        <v>450</v>
      </c>
      <c r="D204" s="199">
        <v>500</v>
      </c>
      <c r="E204" s="199"/>
      <c r="F204" s="198"/>
      <c r="G204" s="200" t="s">
        <v>726</v>
      </c>
      <c r="H204" s="201">
        <v>0</v>
      </c>
      <c r="I204" s="201"/>
      <c r="J204" s="202" t="s">
        <v>784</v>
      </c>
      <c r="K204" s="730"/>
    </row>
    <row r="205" spans="1:11" ht="38.25">
      <c r="A205" s="205">
        <v>305</v>
      </c>
      <c r="B205" s="198">
        <v>100</v>
      </c>
      <c r="C205" s="198">
        <v>450</v>
      </c>
      <c r="D205" s="199">
        <v>600</v>
      </c>
      <c r="E205" s="199"/>
      <c r="F205" s="198"/>
      <c r="G205" s="200" t="s">
        <v>712</v>
      </c>
      <c r="H205" s="201">
        <v>0</v>
      </c>
      <c r="I205" s="201"/>
      <c r="J205" s="202" t="s">
        <v>785</v>
      </c>
      <c r="K205" s="730"/>
    </row>
    <row r="206" spans="1:11" s="206" customFormat="1" ht="12.75">
      <c r="A206" s="205">
        <v>305</v>
      </c>
      <c r="B206" s="198">
        <v>100</v>
      </c>
      <c r="C206" s="198">
        <v>500</v>
      </c>
      <c r="D206" s="198"/>
      <c r="E206" s="198"/>
      <c r="F206" s="198"/>
      <c r="G206" s="195" t="s">
        <v>786</v>
      </c>
      <c r="H206" s="190">
        <v>0</v>
      </c>
      <c r="I206" s="190"/>
      <c r="J206" s="202" t="s">
        <v>787</v>
      </c>
      <c r="K206" s="728"/>
    </row>
    <row r="207" spans="1:11" ht="25.5">
      <c r="A207" s="205">
        <v>305</v>
      </c>
      <c r="B207" s="198">
        <v>100</v>
      </c>
      <c r="C207" s="198">
        <v>500</v>
      </c>
      <c r="D207" s="198">
        <v>100</v>
      </c>
      <c r="E207" s="199"/>
      <c r="F207" s="199"/>
      <c r="G207" s="200" t="s">
        <v>660</v>
      </c>
      <c r="H207" s="201">
        <v>0</v>
      </c>
      <c r="I207" s="201"/>
      <c r="J207" s="204" t="s">
        <v>788</v>
      </c>
      <c r="K207" s="730"/>
    </row>
    <row r="208" spans="1:11" ht="25.5">
      <c r="A208" s="205">
        <v>305</v>
      </c>
      <c r="B208" s="198">
        <v>100</v>
      </c>
      <c r="C208" s="198">
        <v>500</v>
      </c>
      <c r="D208" s="199">
        <v>200</v>
      </c>
      <c r="E208" s="199"/>
      <c r="F208" s="198"/>
      <c r="G208" s="200" t="s">
        <v>681</v>
      </c>
      <c r="H208" s="201">
        <v>0</v>
      </c>
      <c r="I208" s="201"/>
      <c r="J208" s="202" t="s">
        <v>789</v>
      </c>
      <c r="K208" s="730"/>
    </row>
    <row r="209" spans="1:11">
      <c r="A209" s="205">
        <v>305</v>
      </c>
      <c r="B209" s="198">
        <v>100</v>
      </c>
      <c r="C209" s="198">
        <v>500</v>
      </c>
      <c r="D209" s="199">
        <v>300</v>
      </c>
      <c r="E209" s="199"/>
      <c r="F209" s="198"/>
      <c r="G209" s="200" t="s">
        <v>671</v>
      </c>
      <c r="H209" s="201">
        <v>0</v>
      </c>
      <c r="I209" s="201"/>
      <c r="J209" s="202" t="s">
        <v>790</v>
      </c>
      <c r="K209" s="730"/>
    </row>
    <row r="210" spans="1:11">
      <c r="A210" s="205">
        <v>305</v>
      </c>
      <c r="B210" s="198">
        <v>100</v>
      </c>
      <c r="C210" s="198">
        <v>500</v>
      </c>
      <c r="D210" s="199">
        <v>400</v>
      </c>
      <c r="E210" s="199"/>
      <c r="F210" s="198"/>
      <c r="G210" s="200" t="s">
        <v>694</v>
      </c>
      <c r="H210" s="201">
        <v>0</v>
      </c>
      <c r="I210" s="201"/>
      <c r="J210" s="202" t="s">
        <v>791</v>
      </c>
      <c r="K210" s="730"/>
    </row>
    <row r="211" spans="1:11" ht="38.25">
      <c r="A211" s="205">
        <v>305</v>
      </c>
      <c r="B211" s="198">
        <v>100</v>
      </c>
      <c r="C211" s="198">
        <v>500</v>
      </c>
      <c r="D211" s="199">
        <v>500</v>
      </c>
      <c r="E211" s="199"/>
      <c r="F211" s="198"/>
      <c r="G211" s="200" t="s">
        <v>712</v>
      </c>
      <c r="H211" s="201">
        <v>0</v>
      </c>
      <c r="I211" s="201"/>
      <c r="J211" s="202" t="s">
        <v>792</v>
      </c>
      <c r="K211" s="730"/>
    </row>
    <row r="212" spans="1:11" s="206" customFormat="1" ht="12.75">
      <c r="A212" s="205">
        <v>305</v>
      </c>
      <c r="B212" s="198">
        <v>100</v>
      </c>
      <c r="C212" s="198">
        <v>550</v>
      </c>
      <c r="D212" s="198"/>
      <c r="E212" s="198"/>
      <c r="F212" s="198"/>
      <c r="G212" s="195" t="s">
        <v>793</v>
      </c>
      <c r="H212" s="190">
        <v>0</v>
      </c>
      <c r="I212" s="190"/>
      <c r="J212" s="202" t="s">
        <v>794</v>
      </c>
      <c r="K212" s="728"/>
    </row>
    <row r="213" spans="1:11" ht="25.5">
      <c r="A213" s="205">
        <v>305</v>
      </c>
      <c r="B213" s="198">
        <v>100</v>
      </c>
      <c r="C213" s="198">
        <v>550</v>
      </c>
      <c r="D213" s="198">
        <v>100</v>
      </c>
      <c r="E213" s="199"/>
      <c r="F213" s="199"/>
      <c r="G213" s="200" t="s">
        <v>660</v>
      </c>
      <c r="H213" s="201">
        <v>0</v>
      </c>
      <c r="I213" s="201"/>
      <c r="J213" s="204" t="s">
        <v>795</v>
      </c>
      <c r="K213" s="730"/>
    </row>
    <row r="214" spans="1:11" ht="25.5">
      <c r="A214" s="205">
        <v>305</v>
      </c>
      <c r="B214" s="198">
        <v>100</v>
      </c>
      <c r="C214" s="198">
        <v>550</v>
      </c>
      <c r="D214" s="199">
        <v>200</v>
      </c>
      <c r="E214" s="199"/>
      <c r="F214" s="198"/>
      <c r="G214" s="200" t="s">
        <v>681</v>
      </c>
      <c r="H214" s="201">
        <v>0</v>
      </c>
      <c r="I214" s="201"/>
      <c r="J214" s="202" t="s">
        <v>796</v>
      </c>
      <c r="K214" s="730"/>
    </row>
    <row r="215" spans="1:11">
      <c r="A215" s="205">
        <v>305</v>
      </c>
      <c r="B215" s="198">
        <v>100</v>
      </c>
      <c r="C215" s="198">
        <v>550</v>
      </c>
      <c r="D215" s="199">
        <v>300</v>
      </c>
      <c r="E215" s="199"/>
      <c r="F215" s="198"/>
      <c r="G215" s="200" t="s">
        <v>671</v>
      </c>
      <c r="H215" s="201">
        <v>0</v>
      </c>
      <c r="I215" s="201"/>
      <c r="J215" s="202" t="s">
        <v>797</v>
      </c>
      <c r="K215" s="730"/>
    </row>
    <row r="216" spans="1:11">
      <c r="A216" s="205">
        <v>305</v>
      </c>
      <c r="B216" s="198">
        <v>100</v>
      </c>
      <c r="C216" s="198">
        <v>550</v>
      </c>
      <c r="D216" s="198">
        <v>400</v>
      </c>
      <c r="E216" s="198"/>
      <c r="F216" s="198"/>
      <c r="G216" s="195" t="s">
        <v>694</v>
      </c>
      <c r="H216" s="190">
        <v>0</v>
      </c>
      <c r="I216" s="190"/>
      <c r="J216" s="202" t="s">
        <v>798</v>
      </c>
      <c r="K216" s="728"/>
    </row>
    <row r="217" spans="1:11">
      <c r="A217" s="205">
        <v>305</v>
      </c>
      <c r="B217" s="198">
        <v>100</v>
      </c>
      <c r="C217" s="198">
        <v>550</v>
      </c>
      <c r="D217" s="198">
        <v>400</v>
      </c>
      <c r="E217" s="199">
        <v>10</v>
      </c>
      <c r="F217" s="221"/>
      <c r="G217" s="200" t="s">
        <v>799</v>
      </c>
      <c r="H217" s="201">
        <v>0</v>
      </c>
      <c r="I217" s="201"/>
      <c r="J217" s="202"/>
      <c r="K217" s="730"/>
    </row>
    <row r="218" spans="1:11">
      <c r="A218" s="205">
        <v>305</v>
      </c>
      <c r="B218" s="198">
        <v>100</v>
      </c>
      <c r="C218" s="198">
        <v>550</v>
      </c>
      <c r="D218" s="198">
        <v>400</v>
      </c>
      <c r="E218" s="199">
        <v>20</v>
      </c>
      <c r="F218" s="221"/>
      <c r="G218" s="200" t="s">
        <v>800</v>
      </c>
      <c r="H218" s="201">
        <v>13717</v>
      </c>
      <c r="I218" s="201">
        <v>16622</v>
      </c>
      <c r="J218" s="202"/>
      <c r="K218" s="730"/>
    </row>
    <row r="219" spans="1:11">
      <c r="A219" s="205">
        <v>305</v>
      </c>
      <c r="B219" s="198">
        <v>100</v>
      </c>
      <c r="C219" s="198">
        <v>550</v>
      </c>
      <c r="D219" s="198">
        <v>400</v>
      </c>
      <c r="E219" s="199">
        <v>30</v>
      </c>
      <c r="F219" s="221"/>
      <c r="G219" s="200" t="s">
        <v>801</v>
      </c>
      <c r="H219" s="201">
        <v>0</v>
      </c>
      <c r="I219" s="201"/>
      <c r="J219" s="202"/>
      <c r="K219" s="730"/>
    </row>
    <row r="220" spans="1:11">
      <c r="A220" s="205">
        <v>305</v>
      </c>
      <c r="B220" s="198">
        <v>100</v>
      </c>
      <c r="C220" s="198">
        <v>550</v>
      </c>
      <c r="D220" s="198">
        <v>400</v>
      </c>
      <c r="E220" s="199">
        <v>40</v>
      </c>
      <c r="F220" s="221"/>
      <c r="G220" s="200" t="s">
        <v>802</v>
      </c>
      <c r="H220" s="201">
        <v>0</v>
      </c>
      <c r="I220" s="201"/>
      <c r="J220" s="202"/>
      <c r="K220" s="730"/>
    </row>
    <row r="221" spans="1:11" s="206" customFormat="1" ht="25.5">
      <c r="A221" s="205">
        <v>305</v>
      </c>
      <c r="B221" s="198">
        <v>100</v>
      </c>
      <c r="C221" s="198">
        <v>600</v>
      </c>
      <c r="D221" s="198"/>
      <c r="E221" s="198"/>
      <c r="F221" s="198"/>
      <c r="G221" s="195" t="s">
        <v>803</v>
      </c>
      <c r="H221" s="190">
        <v>0</v>
      </c>
      <c r="I221" s="190"/>
      <c r="J221" s="204" t="s">
        <v>804</v>
      </c>
      <c r="K221" s="728"/>
    </row>
    <row r="222" spans="1:11" s="206" customFormat="1" ht="25.5">
      <c r="A222" s="205">
        <v>305</v>
      </c>
      <c r="B222" s="198">
        <v>100</v>
      </c>
      <c r="C222" s="198">
        <v>600</v>
      </c>
      <c r="D222" s="198">
        <v>100</v>
      </c>
      <c r="E222" s="199"/>
      <c r="F222" s="199"/>
      <c r="G222" s="203" t="s">
        <v>660</v>
      </c>
      <c r="H222" s="190">
        <v>0</v>
      </c>
      <c r="I222" s="190"/>
      <c r="J222" s="204" t="s">
        <v>805</v>
      </c>
      <c r="K222" s="728"/>
    </row>
    <row r="223" spans="1:11" s="206" customFormat="1" ht="12.75">
      <c r="A223" s="205">
        <v>305</v>
      </c>
      <c r="B223" s="198">
        <v>100</v>
      </c>
      <c r="C223" s="198">
        <v>600</v>
      </c>
      <c r="D223" s="198">
        <v>100</v>
      </c>
      <c r="E223" s="199">
        <v>10</v>
      </c>
      <c r="F223" s="199"/>
      <c r="G223" s="207" t="s">
        <v>806</v>
      </c>
      <c r="H223" s="212">
        <v>0</v>
      </c>
      <c r="I223" s="212"/>
      <c r="J223" s="204" t="s">
        <v>807</v>
      </c>
      <c r="K223" s="730"/>
    </row>
    <row r="224" spans="1:11" ht="25.5">
      <c r="A224" s="205">
        <v>305</v>
      </c>
      <c r="B224" s="198">
        <v>100</v>
      </c>
      <c r="C224" s="198">
        <v>600</v>
      </c>
      <c r="D224" s="198">
        <v>100</v>
      </c>
      <c r="E224" s="199">
        <v>20</v>
      </c>
      <c r="F224" s="199"/>
      <c r="G224" s="207" t="s">
        <v>808</v>
      </c>
      <c r="H224" s="212">
        <v>0</v>
      </c>
      <c r="I224" s="212"/>
      <c r="J224" s="204" t="s">
        <v>809</v>
      </c>
      <c r="K224" s="730"/>
    </row>
    <row r="225" spans="1:11" ht="25.5">
      <c r="A225" s="205">
        <v>305</v>
      </c>
      <c r="B225" s="198">
        <v>100</v>
      </c>
      <c r="C225" s="198">
        <v>600</v>
      </c>
      <c r="D225" s="198">
        <v>200</v>
      </c>
      <c r="E225" s="198"/>
      <c r="F225" s="198"/>
      <c r="G225" s="218" t="s">
        <v>810</v>
      </c>
      <c r="H225" s="190">
        <v>0</v>
      </c>
      <c r="I225" s="190"/>
      <c r="J225" s="202" t="s">
        <v>811</v>
      </c>
      <c r="K225" s="728"/>
    </row>
    <row r="226" spans="1:11">
      <c r="A226" s="205">
        <v>305</v>
      </c>
      <c r="B226" s="198">
        <v>100</v>
      </c>
      <c r="C226" s="198">
        <v>600</v>
      </c>
      <c r="D226" s="198">
        <v>200</v>
      </c>
      <c r="E226" s="199">
        <v>10</v>
      </c>
      <c r="F226" s="221"/>
      <c r="G226" s="200" t="s">
        <v>812</v>
      </c>
      <c r="H226" s="201">
        <v>0</v>
      </c>
      <c r="I226" s="201"/>
      <c r="J226" s="202"/>
      <c r="K226" s="730"/>
    </row>
    <row r="227" spans="1:11" ht="25.5">
      <c r="A227" s="205">
        <v>305</v>
      </c>
      <c r="B227" s="198">
        <v>100</v>
      </c>
      <c r="C227" s="198">
        <v>600</v>
      </c>
      <c r="D227" s="198">
        <v>200</v>
      </c>
      <c r="E227" s="199">
        <v>20</v>
      </c>
      <c r="F227" s="221"/>
      <c r="G227" s="200" t="s">
        <v>813</v>
      </c>
      <c r="H227" s="201">
        <v>0</v>
      </c>
      <c r="I227" s="201"/>
      <c r="J227" s="202"/>
      <c r="K227" s="730"/>
    </row>
    <row r="228" spans="1:11" ht="25.5">
      <c r="A228" s="205">
        <v>305</v>
      </c>
      <c r="B228" s="198">
        <v>100</v>
      </c>
      <c r="C228" s="198">
        <v>600</v>
      </c>
      <c r="D228" s="198">
        <v>200</v>
      </c>
      <c r="E228" s="199">
        <v>30</v>
      </c>
      <c r="F228" s="221"/>
      <c r="G228" s="200" t="s">
        <v>814</v>
      </c>
      <c r="H228" s="201">
        <v>0</v>
      </c>
      <c r="I228" s="201"/>
      <c r="J228" s="202"/>
      <c r="K228" s="730"/>
    </row>
    <row r="229" spans="1:11" s="220" customFormat="1" ht="25.5">
      <c r="A229" s="205">
        <v>305</v>
      </c>
      <c r="B229" s="198">
        <v>100</v>
      </c>
      <c r="C229" s="198">
        <v>600</v>
      </c>
      <c r="D229" s="198">
        <v>200</v>
      </c>
      <c r="E229" s="199">
        <v>90</v>
      </c>
      <c r="F229" s="221"/>
      <c r="G229" s="200" t="s">
        <v>815</v>
      </c>
      <c r="H229" s="201">
        <v>0</v>
      </c>
      <c r="I229" s="201"/>
      <c r="J229" s="202"/>
      <c r="K229" s="730"/>
    </row>
    <row r="230" spans="1:11" ht="51">
      <c r="A230" s="205">
        <v>305</v>
      </c>
      <c r="B230" s="198">
        <v>100</v>
      </c>
      <c r="C230" s="198">
        <v>600</v>
      </c>
      <c r="D230" s="198">
        <v>250</v>
      </c>
      <c r="E230" s="199"/>
      <c r="F230" s="221"/>
      <c r="G230" s="200" t="s">
        <v>816</v>
      </c>
      <c r="H230" s="201">
        <v>0</v>
      </c>
      <c r="I230" s="201"/>
      <c r="J230" s="202" t="s">
        <v>817</v>
      </c>
      <c r="K230" s="730"/>
    </row>
    <row r="231" spans="1:11" ht="25.5">
      <c r="A231" s="205">
        <v>305</v>
      </c>
      <c r="B231" s="198">
        <v>100</v>
      </c>
      <c r="C231" s="198">
        <v>600</v>
      </c>
      <c r="D231" s="199">
        <v>300</v>
      </c>
      <c r="E231" s="199"/>
      <c r="F231" s="198"/>
      <c r="G231" s="200" t="s">
        <v>818</v>
      </c>
      <c r="H231" s="201">
        <v>0</v>
      </c>
      <c r="I231" s="201"/>
      <c r="J231" s="202" t="s">
        <v>819</v>
      </c>
      <c r="K231" s="730"/>
    </row>
    <row r="232" spans="1:11" s="206" customFormat="1" ht="12.75">
      <c r="A232" s="205">
        <v>305</v>
      </c>
      <c r="B232" s="198">
        <v>100</v>
      </c>
      <c r="C232" s="198">
        <v>600</v>
      </c>
      <c r="D232" s="198">
        <v>400</v>
      </c>
      <c r="E232" s="198"/>
      <c r="F232" s="198"/>
      <c r="G232" s="218" t="s">
        <v>722</v>
      </c>
      <c r="H232" s="190">
        <v>0</v>
      </c>
      <c r="I232" s="190"/>
      <c r="J232" s="202" t="s">
        <v>820</v>
      </c>
      <c r="K232" s="728"/>
    </row>
    <row r="233" spans="1:11" s="206" customFormat="1" ht="12.75">
      <c r="A233" s="205">
        <v>305</v>
      </c>
      <c r="B233" s="198">
        <v>100</v>
      </c>
      <c r="C233" s="198">
        <v>600</v>
      </c>
      <c r="D233" s="198">
        <v>400</v>
      </c>
      <c r="E233" s="199">
        <v>10</v>
      </c>
      <c r="F233" s="221"/>
      <c r="G233" s="200" t="s">
        <v>821</v>
      </c>
      <c r="H233" s="201">
        <v>0</v>
      </c>
      <c r="I233" s="201"/>
      <c r="J233" s="202"/>
      <c r="K233" s="730"/>
    </row>
    <row r="234" spans="1:11" s="206" customFormat="1" ht="12.75">
      <c r="A234" s="205">
        <v>305</v>
      </c>
      <c r="B234" s="198">
        <v>100</v>
      </c>
      <c r="C234" s="198">
        <v>600</v>
      </c>
      <c r="D234" s="198">
        <v>400</v>
      </c>
      <c r="E234" s="199">
        <v>20</v>
      </c>
      <c r="F234" s="221"/>
      <c r="G234" s="200" t="s">
        <v>822</v>
      </c>
      <c r="H234" s="201">
        <v>0</v>
      </c>
      <c r="I234" s="201"/>
      <c r="J234" s="202"/>
      <c r="K234" s="730"/>
    </row>
    <row r="235" spans="1:11" s="206" customFormat="1" ht="12.75">
      <c r="A235" s="205">
        <v>305</v>
      </c>
      <c r="B235" s="198">
        <v>100</v>
      </c>
      <c r="C235" s="198">
        <v>600</v>
      </c>
      <c r="D235" s="198">
        <v>400</v>
      </c>
      <c r="E235" s="199">
        <v>30</v>
      </c>
      <c r="F235" s="221"/>
      <c r="G235" s="200" t="s">
        <v>812</v>
      </c>
      <c r="H235" s="201">
        <v>0</v>
      </c>
      <c r="I235" s="201"/>
      <c r="J235" s="202"/>
      <c r="K235" s="730"/>
    </row>
    <row r="236" spans="1:11" s="206" customFormat="1" ht="25.5">
      <c r="A236" s="205">
        <v>305</v>
      </c>
      <c r="B236" s="198">
        <v>100</v>
      </c>
      <c r="C236" s="198">
        <v>600</v>
      </c>
      <c r="D236" s="198">
        <v>400</v>
      </c>
      <c r="E236" s="199">
        <v>40</v>
      </c>
      <c r="F236" s="221"/>
      <c r="G236" s="200" t="s">
        <v>813</v>
      </c>
      <c r="H236" s="201">
        <v>0</v>
      </c>
      <c r="I236" s="201"/>
      <c r="J236" s="202"/>
      <c r="K236" s="730"/>
    </row>
    <row r="237" spans="1:11" s="206" customFormat="1" ht="25.5">
      <c r="A237" s="205">
        <v>305</v>
      </c>
      <c r="B237" s="198">
        <v>100</v>
      </c>
      <c r="C237" s="198">
        <v>600</v>
      </c>
      <c r="D237" s="198">
        <v>400</v>
      </c>
      <c r="E237" s="199">
        <v>50</v>
      </c>
      <c r="F237" s="221"/>
      <c r="G237" s="200" t="s">
        <v>814</v>
      </c>
      <c r="H237" s="201">
        <v>0</v>
      </c>
      <c r="I237" s="201"/>
      <c r="J237" s="202"/>
      <c r="K237" s="730"/>
    </row>
    <row r="238" spans="1:11" s="206" customFormat="1" ht="25.5">
      <c r="A238" s="205">
        <v>305</v>
      </c>
      <c r="B238" s="198">
        <v>100</v>
      </c>
      <c r="C238" s="198">
        <v>600</v>
      </c>
      <c r="D238" s="198">
        <v>400</v>
      </c>
      <c r="E238" s="199">
        <v>60</v>
      </c>
      <c r="F238" s="221"/>
      <c r="G238" s="200" t="s">
        <v>823</v>
      </c>
      <c r="H238" s="201">
        <v>0</v>
      </c>
      <c r="I238" s="201"/>
      <c r="J238" s="202"/>
      <c r="K238" s="730"/>
    </row>
    <row r="239" spans="1:11" s="206" customFormat="1" ht="25.5">
      <c r="A239" s="205">
        <v>305</v>
      </c>
      <c r="B239" s="198">
        <v>100</v>
      </c>
      <c r="C239" s="198">
        <v>600</v>
      </c>
      <c r="D239" s="198">
        <v>400</v>
      </c>
      <c r="E239" s="199">
        <v>70</v>
      </c>
      <c r="F239" s="221"/>
      <c r="G239" s="200" t="s">
        <v>824</v>
      </c>
      <c r="H239" s="201">
        <v>0</v>
      </c>
      <c r="I239" s="201"/>
      <c r="J239" s="202"/>
      <c r="K239" s="730"/>
    </row>
    <row r="240" spans="1:11">
      <c r="A240" s="205">
        <v>305</v>
      </c>
      <c r="B240" s="198">
        <v>100</v>
      </c>
      <c r="C240" s="198">
        <v>600</v>
      </c>
      <c r="D240" s="198">
        <v>400</v>
      </c>
      <c r="E240" s="199">
        <v>90</v>
      </c>
      <c r="F240" s="221"/>
      <c r="G240" s="200" t="s">
        <v>825</v>
      </c>
      <c r="H240" s="201">
        <v>0</v>
      </c>
      <c r="I240" s="201"/>
      <c r="J240" s="202"/>
      <c r="K240" s="730"/>
    </row>
    <row r="241" spans="1:11">
      <c r="A241" s="205">
        <v>305</v>
      </c>
      <c r="B241" s="198">
        <v>100</v>
      </c>
      <c r="C241" s="198">
        <v>600</v>
      </c>
      <c r="D241" s="198">
        <v>500</v>
      </c>
      <c r="E241" s="198"/>
      <c r="F241" s="198"/>
      <c r="G241" s="218" t="s">
        <v>726</v>
      </c>
      <c r="H241" s="190">
        <v>0</v>
      </c>
      <c r="I241" s="190"/>
      <c r="J241" s="202" t="s">
        <v>826</v>
      </c>
      <c r="K241" s="728"/>
    </row>
    <row r="242" spans="1:11" ht="25.5">
      <c r="A242" s="205">
        <v>305</v>
      </c>
      <c r="B242" s="198">
        <v>100</v>
      </c>
      <c r="C242" s="198">
        <v>600</v>
      </c>
      <c r="D242" s="198">
        <v>500</v>
      </c>
      <c r="E242" s="199">
        <v>10</v>
      </c>
      <c r="F242" s="221"/>
      <c r="G242" s="200" t="s">
        <v>823</v>
      </c>
      <c r="H242" s="201">
        <v>0</v>
      </c>
      <c r="I242" s="201"/>
      <c r="J242" s="202"/>
      <c r="K242" s="730"/>
    </row>
    <row r="243" spans="1:11">
      <c r="A243" s="205">
        <v>305</v>
      </c>
      <c r="B243" s="198">
        <v>100</v>
      </c>
      <c r="C243" s="198">
        <v>600</v>
      </c>
      <c r="D243" s="198">
        <v>500</v>
      </c>
      <c r="E243" s="199">
        <v>90</v>
      </c>
      <c r="F243" s="221"/>
      <c r="G243" s="200" t="s">
        <v>827</v>
      </c>
      <c r="H243" s="201">
        <v>0</v>
      </c>
      <c r="I243" s="201"/>
      <c r="J243" s="202"/>
      <c r="K243" s="730"/>
    </row>
    <row r="244" spans="1:11" ht="25.5">
      <c r="A244" s="205">
        <v>305</v>
      </c>
      <c r="B244" s="198">
        <v>100</v>
      </c>
      <c r="C244" s="198">
        <v>650</v>
      </c>
      <c r="D244" s="198"/>
      <c r="E244" s="198"/>
      <c r="F244" s="198"/>
      <c r="G244" s="195" t="s">
        <v>828</v>
      </c>
      <c r="H244" s="190">
        <v>0</v>
      </c>
      <c r="I244" s="190"/>
      <c r="J244" s="202" t="s">
        <v>829</v>
      </c>
      <c r="K244" s="728"/>
    </row>
    <row r="245" spans="1:11" ht="38.25">
      <c r="A245" s="205">
        <v>305</v>
      </c>
      <c r="B245" s="198">
        <v>100</v>
      </c>
      <c r="C245" s="198">
        <v>650</v>
      </c>
      <c r="D245" s="199">
        <v>100</v>
      </c>
      <c r="E245" s="199"/>
      <c r="F245" s="198"/>
      <c r="G245" s="200" t="s">
        <v>830</v>
      </c>
      <c r="H245" s="201">
        <v>12100</v>
      </c>
      <c r="I245" s="201">
        <v>10862</v>
      </c>
      <c r="J245" s="202" t="s">
        <v>831</v>
      </c>
      <c r="K245" s="730"/>
    </row>
    <row r="246" spans="1:11" ht="38.25">
      <c r="A246" s="205">
        <v>305</v>
      </c>
      <c r="B246" s="198">
        <v>100</v>
      </c>
      <c r="C246" s="198">
        <v>650</v>
      </c>
      <c r="D246" s="199">
        <v>200</v>
      </c>
      <c r="E246" s="199"/>
      <c r="F246" s="198"/>
      <c r="G246" s="200" t="s">
        <v>832</v>
      </c>
      <c r="H246" s="201">
        <v>531584</v>
      </c>
      <c r="I246" s="201">
        <v>466710</v>
      </c>
      <c r="J246" s="202" t="s">
        <v>833</v>
      </c>
      <c r="K246" s="730"/>
    </row>
    <row r="247" spans="1:11" ht="38.25">
      <c r="A247" s="205">
        <v>305</v>
      </c>
      <c r="B247" s="198">
        <v>100</v>
      </c>
      <c r="C247" s="198">
        <v>650</v>
      </c>
      <c r="D247" s="199">
        <v>300</v>
      </c>
      <c r="E247" s="199"/>
      <c r="F247" s="198"/>
      <c r="G247" s="200" t="s">
        <v>834</v>
      </c>
      <c r="H247" s="201">
        <v>0</v>
      </c>
      <c r="I247" s="201"/>
      <c r="J247" s="202" t="s">
        <v>835</v>
      </c>
      <c r="K247" s="730"/>
    </row>
    <row r="248" spans="1:11" ht="51">
      <c r="A248" s="205">
        <v>305</v>
      </c>
      <c r="B248" s="198">
        <v>100</v>
      </c>
      <c r="C248" s="198">
        <v>650</v>
      </c>
      <c r="D248" s="198">
        <v>400</v>
      </c>
      <c r="E248" s="198"/>
      <c r="F248" s="198"/>
      <c r="G248" s="195" t="s">
        <v>836</v>
      </c>
      <c r="H248" s="190">
        <v>0</v>
      </c>
      <c r="I248" s="190"/>
      <c r="J248" s="202" t="s">
        <v>837</v>
      </c>
      <c r="K248" s="728"/>
    </row>
    <row r="249" spans="1:11" ht="25.5">
      <c r="A249" s="205">
        <v>305</v>
      </c>
      <c r="B249" s="198">
        <v>100</v>
      </c>
      <c r="C249" s="198">
        <v>650</v>
      </c>
      <c r="D249" s="198">
        <v>400</v>
      </c>
      <c r="E249" s="199">
        <v>10</v>
      </c>
      <c r="F249" s="221"/>
      <c r="G249" s="200" t="s">
        <v>838</v>
      </c>
      <c r="H249" s="201">
        <v>56350</v>
      </c>
      <c r="I249" s="201">
        <v>1256</v>
      </c>
      <c r="J249" s="202"/>
      <c r="K249" s="730"/>
    </row>
    <row r="250" spans="1:11" ht="38.25">
      <c r="A250" s="205">
        <v>305</v>
      </c>
      <c r="B250" s="198">
        <v>100</v>
      </c>
      <c r="C250" s="198">
        <v>650</v>
      </c>
      <c r="D250" s="198">
        <v>400</v>
      </c>
      <c r="E250" s="199">
        <v>20</v>
      </c>
      <c r="F250" s="221"/>
      <c r="G250" s="200" t="s">
        <v>839</v>
      </c>
      <c r="H250" s="201">
        <v>4953</v>
      </c>
      <c r="I250" s="201">
        <v>53018</v>
      </c>
      <c r="J250" s="202"/>
      <c r="K250" s="730"/>
    </row>
    <row r="251" spans="1:11" ht="25.5">
      <c r="A251" s="205">
        <v>305</v>
      </c>
      <c r="B251" s="198">
        <v>100</v>
      </c>
      <c r="C251" s="198">
        <v>650</v>
      </c>
      <c r="D251" s="198">
        <v>400</v>
      </c>
      <c r="E251" s="199">
        <v>30</v>
      </c>
      <c r="F251" s="221"/>
      <c r="G251" s="200" t="s">
        <v>840</v>
      </c>
      <c r="H251" s="201">
        <v>2108</v>
      </c>
      <c r="I251" s="201">
        <v>1205</v>
      </c>
      <c r="J251" s="202"/>
      <c r="K251" s="730"/>
    </row>
    <row r="252" spans="1:11" ht="25.5">
      <c r="A252" s="205">
        <v>305</v>
      </c>
      <c r="B252" s="198">
        <v>100</v>
      </c>
      <c r="C252" s="198">
        <v>650</v>
      </c>
      <c r="D252" s="198">
        <v>400</v>
      </c>
      <c r="E252" s="199">
        <v>90</v>
      </c>
      <c r="F252" s="221"/>
      <c r="G252" s="200" t="s">
        <v>841</v>
      </c>
      <c r="H252" s="201">
        <v>0</v>
      </c>
      <c r="I252" s="201"/>
      <c r="J252" s="202"/>
      <c r="K252" s="730"/>
    </row>
    <row r="253" spans="1:11" s="206" customFormat="1" ht="63.75">
      <c r="A253" s="205">
        <v>305</v>
      </c>
      <c r="B253" s="198">
        <v>100</v>
      </c>
      <c r="C253" s="198">
        <v>650</v>
      </c>
      <c r="D253" s="198">
        <v>500</v>
      </c>
      <c r="E253" s="198"/>
      <c r="F253" s="198"/>
      <c r="G253" s="195" t="s">
        <v>842</v>
      </c>
      <c r="H253" s="190">
        <v>0</v>
      </c>
      <c r="I253" s="190"/>
      <c r="J253" s="202" t="s">
        <v>843</v>
      </c>
      <c r="K253" s="728"/>
    </row>
    <row r="254" spans="1:11" s="206" customFormat="1" ht="25.5">
      <c r="A254" s="205">
        <v>305</v>
      </c>
      <c r="B254" s="198">
        <v>100</v>
      </c>
      <c r="C254" s="198">
        <v>650</v>
      </c>
      <c r="D254" s="198">
        <v>500</v>
      </c>
      <c r="E254" s="199">
        <v>10</v>
      </c>
      <c r="F254" s="199"/>
      <c r="G254" s="200" t="s">
        <v>838</v>
      </c>
      <c r="H254" s="201">
        <v>102903</v>
      </c>
      <c r="I254" s="201">
        <v>78127</v>
      </c>
      <c r="J254" s="204"/>
      <c r="K254" s="730"/>
    </row>
    <row r="255" spans="1:11" s="206" customFormat="1" ht="38.25">
      <c r="A255" s="205">
        <v>305</v>
      </c>
      <c r="B255" s="198">
        <v>100</v>
      </c>
      <c r="C255" s="198">
        <v>650</v>
      </c>
      <c r="D255" s="198">
        <v>500</v>
      </c>
      <c r="E255" s="199">
        <v>20</v>
      </c>
      <c r="F255" s="199"/>
      <c r="G255" s="200" t="s">
        <v>839</v>
      </c>
      <c r="H255" s="201">
        <v>0</v>
      </c>
      <c r="I255" s="201"/>
      <c r="J255" s="204"/>
      <c r="K255" s="730"/>
    </row>
    <row r="256" spans="1:11" s="206" customFormat="1" ht="25.5">
      <c r="A256" s="205">
        <v>305</v>
      </c>
      <c r="B256" s="198">
        <v>100</v>
      </c>
      <c r="C256" s="198">
        <v>650</v>
      </c>
      <c r="D256" s="198">
        <v>500</v>
      </c>
      <c r="E256" s="199">
        <v>30</v>
      </c>
      <c r="F256" s="199"/>
      <c r="G256" s="200" t="s">
        <v>840</v>
      </c>
      <c r="H256" s="201">
        <v>0</v>
      </c>
      <c r="I256" s="201"/>
      <c r="J256" s="204"/>
      <c r="K256" s="730"/>
    </row>
    <row r="257" spans="1:11" ht="25.5">
      <c r="A257" s="205">
        <v>305</v>
      </c>
      <c r="B257" s="198">
        <v>100</v>
      </c>
      <c r="C257" s="198">
        <v>650</v>
      </c>
      <c r="D257" s="198">
        <v>500</v>
      </c>
      <c r="E257" s="199">
        <v>90</v>
      </c>
      <c r="F257" s="199"/>
      <c r="G257" s="200" t="s">
        <v>841</v>
      </c>
      <c r="H257" s="201">
        <v>0</v>
      </c>
      <c r="I257" s="201"/>
      <c r="J257" s="204"/>
      <c r="K257" s="730"/>
    </row>
    <row r="258" spans="1:11" ht="25.5">
      <c r="A258" s="205">
        <v>305</v>
      </c>
      <c r="B258" s="198">
        <v>100</v>
      </c>
      <c r="C258" s="198">
        <v>650</v>
      </c>
      <c r="D258" s="198">
        <v>600</v>
      </c>
      <c r="E258" s="198"/>
      <c r="F258" s="198"/>
      <c r="G258" s="195" t="s">
        <v>844</v>
      </c>
      <c r="H258" s="190">
        <v>0</v>
      </c>
      <c r="I258" s="190"/>
      <c r="J258" s="202" t="s">
        <v>845</v>
      </c>
      <c r="K258" s="728"/>
    </row>
    <row r="259" spans="1:11" ht="25.5">
      <c r="A259" s="205">
        <v>305</v>
      </c>
      <c r="B259" s="198">
        <v>100</v>
      </c>
      <c r="C259" s="198">
        <v>650</v>
      </c>
      <c r="D259" s="198">
        <v>600</v>
      </c>
      <c r="E259" s="199">
        <v>5</v>
      </c>
      <c r="F259" s="221"/>
      <c r="G259" s="200" t="s">
        <v>846</v>
      </c>
      <c r="H259" s="201">
        <v>0</v>
      </c>
      <c r="I259" s="201"/>
      <c r="J259" s="202"/>
      <c r="K259" s="730"/>
    </row>
    <row r="260" spans="1:11" ht="25.5">
      <c r="A260" s="205">
        <v>305</v>
      </c>
      <c r="B260" s="198">
        <v>100</v>
      </c>
      <c r="C260" s="198">
        <v>650</v>
      </c>
      <c r="D260" s="198">
        <v>600</v>
      </c>
      <c r="E260" s="199">
        <v>10</v>
      </c>
      <c r="F260" s="221"/>
      <c r="G260" s="200" t="s">
        <v>847</v>
      </c>
      <c r="H260" s="201">
        <v>0</v>
      </c>
      <c r="I260" s="201"/>
      <c r="J260" s="202"/>
      <c r="K260" s="730"/>
    </row>
    <row r="261" spans="1:11" ht="25.5">
      <c r="A261" s="205">
        <v>305</v>
      </c>
      <c r="B261" s="198">
        <v>100</v>
      </c>
      <c r="C261" s="198">
        <v>650</v>
      </c>
      <c r="D261" s="198">
        <v>600</v>
      </c>
      <c r="E261" s="199">
        <v>15</v>
      </c>
      <c r="F261" s="221"/>
      <c r="G261" s="200" t="s">
        <v>848</v>
      </c>
      <c r="H261" s="201">
        <v>0</v>
      </c>
      <c r="I261" s="201"/>
      <c r="J261" s="202"/>
      <c r="K261" s="730"/>
    </row>
    <row r="262" spans="1:11" ht="25.5">
      <c r="A262" s="205">
        <v>305</v>
      </c>
      <c r="B262" s="198">
        <v>100</v>
      </c>
      <c r="C262" s="198">
        <v>650</v>
      </c>
      <c r="D262" s="198">
        <v>600</v>
      </c>
      <c r="E262" s="199">
        <v>20</v>
      </c>
      <c r="F262" s="221"/>
      <c r="G262" s="200" t="s">
        <v>849</v>
      </c>
      <c r="H262" s="201">
        <v>0</v>
      </c>
      <c r="I262" s="201"/>
      <c r="J262" s="202"/>
      <c r="K262" s="730"/>
    </row>
    <row r="263" spans="1:11" ht="25.5">
      <c r="A263" s="205">
        <v>305</v>
      </c>
      <c r="B263" s="198">
        <v>100</v>
      </c>
      <c r="C263" s="198">
        <v>650</v>
      </c>
      <c r="D263" s="198">
        <v>600</v>
      </c>
      <c r="E263" s="199">
        <v>25</v>
      </c>
      <c r="F263" s="221"/>
      <c r="G263" s="200" t="s">
        <v>850</v>
      </c>
      <c r="H263" s="201">
        <v>0</v>
      </c>
      <c r="I263" s="201"/>
      <c r="J263" s="202"/>
      <c r="K263" s="730"/>
    </row>
    <row r="264" spans="1:11" ht="25.5">
      <c r="A264" s="205">
        <v>305</v>
      </c>
      <c r="B264" s="198">
        <v>100</v>
      </c>
      <c r="C264" s="198">
        <v>650</v>
      </c>
      <c r="D264" s="198">
        <v>600</v>
      </c>
      <c r="E264" s="199">
        <v>30</v>
      </c>
      <c r="F264" s="221"/>
      <c r="G264" s="200" t="s">
        <v>851</v>
      </c>
      <c r="H264" s="201">
        <v>0</v>
      </c>
      <c r="I264" s="201"/>
      <c r="J264" s="202"/>
      <c r="K264" s="730"/>
    </row>
    <row r="265" spans="1:11" ht="25.5">
      <c r="A265" s="205">
        <v>305</v>
      </c>
      <c r="B265" s="198">
        <v>100</v>
      </c>
      <c r="C265" s="198">
        <v>650</v>
      </c>
      <c r="D265" s="198">
        <v>600</v>
      </c>
      <c r="E265" s="199">
        <v>35</v>
      </c>
      <c r="F265" s="221"/>
      <c r="G265" s="200" t="s">
        <v>852</v>
      </c>
      <c r="H265" s="201">
        <v>0</v>
      </c>
      <c r="I265" s="201"/>
      <c r="J265" s="202"/>
      <c r="K265" s="730"/>
    </row>
    <row r="266" spans="1:11">
      <c r="A266" s="205">
        <v>305</v>
      </c>
      <c r="B266" s="198">
        <v>100</v>
      </c>
      <c r="C266" s="198">
        <v>650</v>
      </c>
      <c r="D266" s="198">
        <v>600</v>
      </c>
      <c r="E266" s="199">
        <v>40</v>
      </c>
      <c r="F266" s="221"/>
      <c r="G266" s="200" t="s">
        <v>853</v>
      </c>
      <c r="H266" s="201">
        <v>17566</v>
      </c>
      <c r="I266" s="201">
        <v>17799</v>
      </c>
      <c r="J266" s="202"/>
      <c r="K266" s="730"/>
    </row>
    <row r="267" spans="1:11">
      <c r="A267" s="205">
        <v>305</v>
      </c>
      <c r="B267" s="198">
        <v>100</v>
      </c>
      <c r="C267" s="198">
        <v>650</v>
      </c>
      <c r="D267" s="198">
        <v>600</v>
      </c>
      <c r="E267" s="199">
        <v>45</v>
      </c>
      <c r="F267" s="221"/>
      <c r="G267" s="200" t="s">
        <v>854</v>
      </c>
      <c r="H267" s="201">
        <v>38354</v>
      </c>
      <c r="I267" s="201">
        <v>33522</v>
      </c>
      <c r="J267" s="202"/>
      <c r="K267" s="730"/>
    </row>
    <row r="268" spans="1:11" ht="25.5">
      <c r="A268" s="205">
        <v>305</v>
      </c>
      <c r="B268" s="198">
        <v>100</v>
      </c>
      <c r="C268" s="198">
        <v>650</v>
      </c>
      <c r="D268" s="198">
        <v>600</v>
      </c>
      <c r="E268" s="199">
        <v>50</v>
      </c>
      <c r="F268" s="221"/>
      <c r="G268" s="200" t="s">
        <v>844</v>
      </c>
      <c r="H268" s="201">
        <v>0</v>
      </c>
      <c r="I268" s="201"/>
      <c r="J268" s="202"/>
      <c r="K268" s="730"/>
    </row>
    <row r="269" spans="1:11" ht="25.5">
      <c r="A269" s="205">
        <v>305</v>
      </c>
      <c r="B269" s="198">
        <v>100</v>
      </c>
      <c r="C269" s="198">
        <v>650</v>
      </c>
      <c r="D269" s="198">
        <v>600</v>
      </c>
      <c r="E269" s="199">
        <v>90</v>
      </c>
      <c r="F269" s="221"/>
      <c r="G269" s="200" t="s">
        <v>841</v>
      </c>
      <c r="H269" s="201">
        <v>0</v>
      </c>
      <c r="I269" s="201"/>
      <c r="J269" s="202"/>
      <c r="K269" s="730"/>
    </row>
    <row r="270" spans="1:11" s="206" customFormat="1" ht="38.25">
      <c r="A270" s="205">
        <v>305</v>
      </c>
      <c r="B270" s="198">
        <v>100</v>
      </c>
      <c r="C270" s="198">
        <v>650</v>
      </c>
      <c r="D270" s="198">
        <v>700</v>
      </c>
      <c r="E270" s="198"/>
      <c r="F270" s="198"/>
      <c r="G270" s="195" t="s">
        <v>855</v>
      </c>
      <c r="H270" s="190">
        <v>0</v>
      </c>
      <c r="I270" s="190"/>
      <c r="J270" s="202" t="s">
        <v>856</v>
      </c>
      <c r="K270" s="728"/>
    </row>
    <row r="271" spans="1:11" s="206" customFormat="1" ht="25.5">
      <c r="A271" s="205">
        <v>305</v>
      </c>
      <c r="B271" s="198">
        <v>100</v>
      </c>
      <c r="C271" s="198">
        <v>650</v>
      </c>
      <c r="D271" s="198">
        <v>700</v>
      </c>
      <c r="E271" s="199">
        <v>5</v>
      </c>
      <c r="F271" s="199"/>
      <c r="G271" s="200" t="s">
        <v>846</v>
      </c>
      <c r="H271" s="201">
        <v>0</v>
      </c>
      <c r="I271" s="201"/>
      <c r="J271" s="204"/>
      <c r="K271" s="730"/>
    </row>
    <row r="272" spans="1:11" s="206" customFormat="1" ht="25.5">
      <c r="A272" s="205">
        <v>305</v>
      </c>
      <c r="B272" s="198">
        <v>100</v>
      </c>
      <c r="C272" s="198">
        <v>650</v>
      </c>
      <c r="D272" s="198">
        <v>700</v>
      </c>
      <c r="E272" s="199">
        <v>10</v>
      </c>
      <c r="F272" s="199"/>
      <c r="G272" s="200" t="s">
        <v>847</v>
      </c>
      <c r="H272" s="201">
        <v>0</v>
      </c>
      <c r="I272" s="201"/>
      <c r="J272" s="204"/>
      <c r="K272" s="730"/>
    </row>
    <row r="273" spans="1:11" s="206" customFormat="1" ht="25.5">
      <c r="A273" s="205">
        <v>305</v>
      </c>
      <c r="B273" s="198">
        <v>100</v>
      </c>
      <c r="C273" s="198">
        <v>650</v>
      </c>
      <c r="D273" s="198">
        <v>700</v>
      </c>
      <c r="E273" s="199">
        <v>15</v>
      </c>
      <c r="F273" s="199"/>
      <c r="G273" s="200" t="s">
        <v>848</v>
      </c>
      <c r="H273" s="201">
        <v>0</v>
      </c>
      <c r="I273" s="201"/>
      <c r="J273" s="204"/>
      <c r="K273" s="730"/>
    </row>
    <row r="274" spans="1:11" s="206" customFormat="1" ht="25.5">
      <c r="A274" s="205">
        <v>305</v>
      </c>
      <c r="B274" s="198">
        <v>100</v>
      </c>
      <c r="C274" s="198">
        <v>650</v>
      </c>
      <c r="D274" s="198">
        <v>700</v>
      </c>
      <c r="E274" s="199">
        <v>20</v>
      </c>
      <c r="F274" s="199"/>
      <c r="G274" s="200" t="s">
        <v>849</v>
      </c>
      <c r="H274" s="201">
        <v>0</v>
      </c>
      <c r="I274" s="201"/>
      <c r="J274" s="204"/>
      <c r="K274" s="730"/>
    </row>
    <row r="275" spans="1:11" s="206" customFormat="1" ht="25.5">
      <c r="A275" s="205">
        <v>305</v>
      </c>
      <c r="B275" s="198">
        <v>100</v>
      </c>
      <c r="C275" s="198">
        <v>650</v>
      </c>
      <c r="D275" s="198">
        <v>700</v>
      </c>
      <c r="E275" s="199">
        <v>25</v>
      </c>
      <c r="F275" s="199"/>
      <c r="G275" s="200" t="s">
        <v>850</v>
      </c>
      <c r="H275" s="201">
        <v>0</v>
      </c>
      <c r="I275" s="201"/>
      <c r="J275" s="204"/>
      <c r="K275" s="730"/>
    </row>
    <row r="276" spans="1:11" s="206" customFormat="1" ht="25.5">
      <c r="A276" s="205">
        <v>305</v>
      </c>
      <c r="B276" s="198">
        <v>100</v>
      </c>
      <c r="C276" s="198">
        <v>650</v>
      </c>
      <c r="D276" s="198">
        <v>700</v>
      </c>
      <c r="E276" s="199">
        <v>30</v>
      </c>
      <c r="F276" s="199"/>
      <c r="G276" s="200" t="s">
        <v>851</v>
      </c>
      <c r="H276" s="201">
        <v>0</v>
      </c>
      <c r="I276" s="201"/>
      <c r="J276" s="204"/>
      <c r="K276" s="730"/>
    </row>
    <row r="277" spans="1:11" s="206" customFormat="1" ht="25.5">
      <c r="A277" s="205">
        <v>305</v>
      </c>
      <c r="B277" s="198">
        <v>100</v>
      </c>
      <c r="C277" s="198">
        <v>650</v>
      </c>
      <c r="D277" s="198">
        <v>700</v>
      </c>
      <c r="E277" s="199">
        <v>35</v>
      </c>
      <c r="F277" s="199"/>
      <c r="G277" s="200" t="s">
        <v>852</v>
      </c>
      <c r="H277" s="201">
        <v>0</v>
      </c>
      <c r="I277" s="201"/>
      <c r="J277" s="204"/>
      <c r="K277" s="730"/>
    </row>
    <row r="278" spans="1:11" s="206" customFormat="1" ht="25.5">
      <c r="A278" s="205">
        <v>305</v>
      </c>
      <c r="B278" s="198">
        <v>100</v>
      </c>
      <c r="C278" s="198">
        <v>650</v>
      </c>
      <c r="D278" s="198">
        <v>700</v>
      </c>
      <c r="E278" s="199">
        <v>40</v>
      </c>
      <c r="F278" s="199"/>
      <c r="G278" s="200" t="s">
        <v>844</v>
      </c>
      <c r="H278" s="201">
        <v>0</v>
      </c>
      <c r="I278" s="201"/>
      <c r="J278" s="204"/>
      <c r="K278" s="730"/>
    </row>
    <row r="279" spans="1:11" ht="25.5">
      <c r="A279" s="205">
        <v>305</v>
      </c>
      <c r="B279" s="198">
        <v>100</v>
      </c>
      <c r="C279" s="198">
        <v>650</v>
      </c>
      <c r="D279" s="198">
        <v>700</v>
      </c>
      <c r="E279" s="199">
        <v>90</v>
      </c>
      <c r="F279" s="199"/>
      <c r="G279" s="200" t="s">
        <v>841</v>
      </c>
      <c r="H279" s="201">
        <v>0</v>
      </c>
      <c r="I279" s="201"/>
      <c r="J279" s="204"/>
      <c r="K279" s="730"/>
    </row>
    <row r="280" spans="1:11">
      <c r="A280" s="205">
        <v>305</v>
      </c>
      <c r="B280" s="198">
        <v>100</v>
      </c>
      <c r="C280" s="198">
        <v>700</v>
      </c>
      <c r="D280" s="198"/>
      <c r="E280" s="198"/>
      <c r="F280" s="198"/>
      <c r="G280" s="195" t="s">
        <v>857</v>
      </c>
      <c r="H280" s="190">
        <v>0</v>
      </c>
      <c r="I280" s="190"/>
      <c r="J280" s="202" t="s">
        <v>858</v>
      </c>
      <c r="K280" s="728"/>
    </row>
    <row r="281" spans="1:11">
      <c r="A281" s="205">
        <v>305</v>
      </c>
      <c r="B281" s="198">
        <v>100</v>
      </c>
      <c r="C281" s="198">
        <v>700</v>
      </c>
      <c r="D281" s="199">
        <v>100</v>
      </c>
      <c r="E281" s="199"/>
      <c r="F281" s="198"/>
      <c r="G281" s="200" t="s">
        <v>859</v>
      </c>
      <c r="H281" s="201">
        <v>0</v>
      </c>
      <c r="I281" s="201"/>
      <c r="J281" s="202" t="s">
        <v>860</v>
      </c>
      <c r="K281" s="730"/>
    </row>
    <row r="282" spans="1:11">
      <c r="A282" s="205">
        <v>305</v>
      </c>
      <c r="B282" s="198">
        <v>100</v>
      </c>
      <c r="C282" s="198">
        <v>700</v>
      </c>
      <c r="D282" s="199">
        <v>200</v>
      </c>
      <c r="E282" s="199"/>
      <c r="F282" s="198"/>
      <c r="G282" s="200" t="s">
        <v>861</v>
      </c>
      <c r="H282" s="201">
        <v>0</v>
      </c>
      <c r="I282" s="201"/>
      <c r="J282" s="202" t="s">
        <v>862</v>
      </c>
      <c r="K282" s="730"/>
    </row>
    <row r="283" spans="1:11" ht="25.5">
      <c r="A283" s="205">
        <v>305</v>
      </c>
      <c r="B283" s="198">
        <v>100</v>
      </c>
      <c r="C283" s="198">
        <v>700</v>
      </c>
      <c r="D283" s="199">
        <v>300</v>
      </c>
      <c r="E283" s="199"/>
      <c r="F283" s="198"/>
      <c r="G283" s="200" t="s">
        <v>863</v>
      </c>
      <c r="H283" s="201">
        <v>0</v>
      </c>
      <c r="I283" s="201"/>
      <c r="J283" s="202" t="s">
        <v>864</v>
      </c>
      <c r="K283" s="730"/>
    </row>
    <row r="284" spans="1:11">
      <c r="A284" s="205">
        <v>305</v>
      </c>
      <c r="B284" s="198">
        <v>100</v>
      </c>
      <c r="C284" s="198">
        <v>700</v>
      </c>
      <c r="D284" s="199">
        <v>400</v>
      </c>
      <c r="E284" s="199"/>
      <c r="F284" s="198"/>
      <c r="G284" s="200" t="s">
        <v>865</v>
      </c>
      <c r="H284" s="201">
        <v>0</v>
      </c>
      <c r="I284" s="201"/>
      <c r="J284" s="202" t="s">
        <v>866</v>
      </c>
      <c r="K284" s="730"/>
    </row>
    <row r="285" spans="1:11" s="206" customFormat="1" ht="12.75">
      <c r="A285" s="205">
        <v>305</v>
      </c>
      <c r="B285" s="198">
        <v>100</v>
      </c>
      <c r="C285" s="198">
        <v>700</v>
      </c>
      <c r="D285" s="198">
        <v>500</v>
      </c>
      <c r="E285" s="198"/>
      <c r="F285" s="198"/>
      <c r="G285" s="203" t="s">
        <v>867</v>
      </c>
      <c r="H285" s="222">
        <v>0</v>
      </c>
      <c r="I285" s="222"/>
      <c r="J285" s="223" t="s">
        <v>868</v>
      </c>
      <c r="K285" s="728"/>
    </row>
    <row r="286" spans="1:11" s="206" customFormat="1" ht="12.75">
      <c r="A286" s="205">
        <v>305</v>
      </c>
      <c r="B286" s="198">
        <v>100</v>
      </c>
      <c r="C286" s="198">
        <v>700</v>
      </c>
      <c r="D286" s="198">
        <v>500</v>
      </c>
      <c r="E286" s="199">
        <v>5</v>
      </c>
      <c r="F286" s="221"/>
      <c r="G286" s="200" t="s">
        <v>869</v>
      </c>
      <c r="H286" s="201">
        <v>0</v>
      </c>
      <c r="I286" s="201"/>
      <c r="J286" s="202"/>
      <c r="K286" s="730"/>
    </row>
    <row r="287" spans="1:11" s="206" customFormat="1" ht="12.75">
      <c r="A287" s="205">
        <v>305</v>
      </c>
      <c r="B287" s="198">
        <v>100</v>
      </c>
      <c r="C287" s="198">
        <v>700</v>
      </c>
      <c r="D287" s="198">
        <v>500</v>
      </c>
      <c r="E287" s="199">
        <v>10</v>
      </c>
      <c r="F287" s="221"/>
      <c r="G287" s="200" t="s">
        <v>870</v>
      </c>
      <c r="H287" s="201">
        <v>0</v>
      </c>
      <c r="I287" s="201"/>
      <c r="J287" s="202"/>
      <c r="K287" s="730"/>
    </row>
    <row r="288" spans="1:11" s="206" customFormat="1" ht="12.75">
      <c r="A288" s="205">
        <v>305</v>
      </c>
      <c r="B288" s="198">
        <v>100</v>
      </c>
      <c r="C288" s="198">
        <v>700</v>
      </c>
      <c r="D288" s="198">
        <v>500</v>
      </c>
      <c r="E288" s="199">
        <v>15</v>
      </c>
      <c r="F288" s="221"/>
      <c r="G288" s="200" t="s">
        <v>871</v>
      </c>
      <c r="H288" s="201">
        <v>0</v>
      </c>
      <c r="I288" s="201"/>
      <c r="J288" s="202"/>
      <c r="K288" s="730"/>
    </row>
    <row r="289" spans="1:11" s="206" customFormat="1" ht="12.75">
      <c r="A289" s="205">
        <v>305</v>
      </c>
      <c r="B289" s="198">
        <v>100</v>
      </c>
      <c r="C289" s="198">
        <v>700</v>
      </c>
      <c r="D289" s="198">
        <v>500</v>
      </c>
      <c r="E289" s="199">
        <v>20</v>
      </c>
      <c r="F289" s="198"/>
      <c r="G289" s="200" t="s">
        <v>872</v>
      </c>
      <c r="H289" s="201">
        <v>0</v>
      </c>
      <c r="I289" s="201"/>
      <c r="J289" s="202"/>
      <c r="K289" s="730"/>
    </row>
    <row r="290" spans="1:11" s="206" customFormat="1" ht="12.75">
      <c r="A290" s="205">
        <v>305</v>
      </c>
      <c r="B290" s="198">
        <v>100</v>
      </c>
      <c r="C290" s="198">
        <v>700</v>
      </c>
      <c r="D290" s="198">
        <v>500</v>
      </c>
      <c r="E290" s="199">
        <v>25</v>
      </c>
      <c r="F290" s="221"/>
      <c r="G290" s="200" t="s">
        <v>873</v>
      </c>
      <c r="H290" s="201">
        <v>0</v>
      </c>
      <c r="I290" s="201"/>
      <c r="J290" s="202"/>
      <c r="K290" s="730"/>
    </row>
    <row r="291" spans="1:11" s="206" customFormat="1" ht="25.5">
      <c r="A291" s="205">
        <v>305</v>
      </c>
      <c r="B291" s="198">
        <v>100</v>
      </c>
      <c r="C291" s="198">
        <v>700</v>
      </c>
      <c r="D291" s="198">
        <v>500</v>
      </c>
      <c r="E291" s="199">
        <v>30</v>
      </c>
      <c r="F291" s="221"/>
      <c r="G291" s="200" t="s">
        <v>874</v>
      </c>
      <c r="H291" s="201">
        <v>0</v>
      </c>
      <c r="I291" s="201"/>
      <c r="J291" s="202"/>
      <c r="K291" s="730"/>
    </row>
    <row r="292" spans="1:11" s="206" customFormat="1" ht="12.75">
      <c r="A292" s="205">
        <v>305</v>
      </c>
      <c r="B292" s="198">
        <v>100</v>
      </c>
      <c r="C292" s="198">
        <v>700</v>
      </c>
      <c r="D292" s="198">
        <v>500</v>
      </c>
      <c r="E292" s="199">
        <v>35</v>
      </c>
      <c r="F292" s="221"/>
      <c r="G292" s="200" t="s">
        <v>875</v>
      </c>
      <c r="H292" s="201">
        <v>210455</v>
      </c>
      <c r="I292" s="201">
        <v>674448</v>
      </c>
      <c r="J292" s="202"/>
      <c r="K292" s="730"/>
    </row>
    <row r="293" spans="1:11" s="206" customFormat="1" ht="12.75">
      <c r="A293" s="205">
        <v>305</v>
      </c>
      <c r="B293" s="198">
        <v>100</v>
      </c>
      <c r="C293" s="198">
        <v>700</v>
      </c>
      <c r="D293" s="198">
        <v>500</v>
      </c>
      <c r="E293" s="199">
        <v>40</v>
      </c>
      <c r="F293" s="221"/>
      <c r="G293" s="200" t="s">
        <v>876</v>
      </c>
      <c r="H293" s="201">
        <v>0</v>
      </c>
      <c r="I293" s="201"/>
      <c r="J293" s="202"/>
      <c r="K293" s="730"/>
    </row>
    <row r="294" spans="1:11" s="206" customFormat="1" ht="12.75">
      <c r="A294" s="205">
        <v>305</v>
      </c>
      <c r="B294" s="198">
        <v>100</v>
      </c>
      <c r="C294" s="198">
        <v>700</v>
      </c>
      <c r="D294" s="198">
        <v>500</v>
      </c>
      <c r="E294" s="199">
        <v>45</v>
      </c>
      <c r="F294" s="221"/>
      <c r="G294" s="200" t="s">
        <v>877</v>
      </c>
      <c r="H294" s="201">
        <v>0</v>
      </c>
      <c r="I294" s="201"/>
      <c r="J294" s="202"/>
      <c r="K294" s="730"/>
    </row>
    <row r="295" spans="1:11">
      <c r="A295" s="205">
        <v>305</v>
      </c>
      <c r="B295" s="198">
        <v>100</v>
      </c>
      <c r="C295" s="198">
        <v>700</v>
      </c>
      <c r="D295" s="198">
        <v>500</v>
      </c>
      <c r="E295" s="199">
        <v>90</v>
      </c>
      <c r="F295" s="198"/>
      <c r="G295" s="200" t="s">
        <v>867</v>
      </c>
      <c r="H295" s="201">
        <v>35110</v>
      </c>
      <c r="I295" s="201">
        <v>24500</v>
      </c>
      <c r="J295" s="202"/>
      <c r="K295" s="730"/>
    </row>
    <row r="296" spans="1:11" s="206" customFormat="1" ht="25.5">
      <c r="A296" s="205">
        <v>305</v>
      </c>
      <c r="B296" s="198">
        <v>100</v>
      </c>
      <c r="C296" s="198">
        <v>700</v>
      </c>
      <c r="D296" s="198">
        <v>600</v>
      </c>
      <c r="E296" s="198"/>
      <c r="F296" s="198"/>
      <c r="G296" s="195" t="s">
        <v>878</v>
      </c>
      <c r="H296" s="224">
        <v>0</v>
      </c>
      <c r="I296" s="224"/>
      <c r="J296" s="202" t="s">
        <v>879</v>
      </c>
      <c r="K296" s="732"/>
    </row>
    <row r="297" spans="1:11" s="206" customFormat="1" ht="25.5">
      <c r="A297" s="205">
        <v>305</v>
      </c>
      <c r="B297" s="198">
        <v>100</v>
      </c>
      <c r="C297" s="198">
        <v>700</v>
      </c>
      <c r="D297" s="198">
        <v>600</v>
      </c>
      <c r="E297" s="199">
        <v>10</v>
      </c>
      <c r="F297" s="199"/>
      <c r="G297" s="200" t="s">
        <v>880</v>
      </c>
      <c r="H297" s="201">
        <v>0</v>
      </c>
      <c r="I297" s="201"/>
      <c r="J297" s="204"/>
      <c r="K297" s="730"/>
    </row>
    <row r="298" spans="1:11" s="225" customFormat="1" ht="25.5">
      <c r="A298" s="205">
        <v>305</v>
      </c>
      <c r="B298" s="198">
        <v>100</v>
      </c>
      <c r="C298" s="198">
        <v>700</v>
      </c>
      <c r="D298" s="198">
        <v>600</v>
      </c>
      <c r="E298" s="199">
        <v>90</v>
      </c>
      <c r="F298" s="199"/>
      <c r="G298" s="200" t="s">
        <v>881</v>
      </c>
      <c r="H298" s="201">
        <v>1071642</v>
      </c>
      <c r="I298" s="201">
        <v>1164003</v>
      </c>
      <c r="J298" s="204"/>
      <c r="K298" s="730"/>
    </row>
    <row r="299" spans="1:11" ht="25.5">
      <c r="A299" s="205">
        <v>305</v>
      </c>
      <c r="B299" s="198">
        <v>100</v>
      </c>
      <c r="C299" s="198">
        <v>700</v>
      </c>
      <c r="D299" s="198">
        <v>700</v>
      </c>
      <c r="E299" s="199"/>
      <c r="F299" s="199"/>
      <c r="G299" s="207" t="s">
        <v>882</v>
      </c>
      <c r="H299" s="212">
        <v>0</v>
      </c>
      <c r="I299" s="212"/>
      <c r="J299" s="204" t="s">
        <v>883</v>
      </c>
      <c r="K299" s="730"/>
    </row>
    <row r="300" spans="1:11" s="206" customFormat="1" ht="38.25">
      <c r="A300" s="205">
        <v>305</v>
      </c>
      <c r="B300" s="198">
        <v>100</v>
      </c>
      <c r="C300" s="198">
        <v>750</v>
      </c>
      <c r="D300" s="198"/>
      <c r="E300" s="198"/>
      <c r="F300" s="198"/>
      <c r="G300" s="195" t="s">
        <v>884</v>
      </c>
      <c r="H300" s="190">
        <v>0</v>
      </c>
      <c r="I300" s="190"/>
      <c r="J300" s="204" t="s">
        <v>885</v>
      </c>
      <c r="K300" s="728"/>
    </row>
    <row r="301" spans="1:11" ht="25.5">
      <c r="A301" s="205">
        <v>305</v>
      </c>
      <c r="B301" s="198">
        <v>100</v>
      </c>
      <c r="C301" s="198">
        <v>750</v>
      </c>
      <c r="D301" s="198">
        <v>100</v>
      </c>
      <c r="E301" s="199"/>
      <c r="F301" s="199"/>
      <c r="G301" s="200" t="s">
        <v>886</v>
      </c>
      <c r="H301" s="201">
        <v>91583</v>
      </c>
      <c r="I301" s="201">
        <v>69077</v>
      </c>
      <c r="J301" s="204" t="s">
        <v>887</v>
      </c>
      <c r="K301" s="730"/>
    </row>
    <row r="302" spans="1:11" ht="25.5">
      <c r="A302" s="205">
        <v>305</v>
      </c>
      <c r="B302" s="198">
        <v>100</v>
      </c>
      <c r="C302" s="198">
        <v>750</v>
      </c>
      <c r="D302" s="198">
        <v>200</v>
      </c>
      <c r="E302" s="199"/>
      <c r="F302" s="198"/>
      <c r="G302" s="200" t="s">
        <v>888</v>
      </c>
      <c r="H302" s="201">
        <v>14228</v>
      </c>
      <c r="I302" s="201">
        <v>14094</v>
      </c>
      <c r="J302" s="202" t="s">
        <v>889</v>
      </c>
      <c r="K302" s="730"/>
    </row>
    <row r="303" spans="1:11" ht="38.25">
      <c r="A303" s="205">
        <v>305</v>
      </c>
      <c r="B303" s="198">
        <v>100</v>
      </c>
      <c r="C303" s="198">
        <v>750</v>
      </c>
      <c r="D303" s="198">
        <v>300</v>
      </c>
      <c r="E303" s="198"/>
      <c r="F303" s="198"/>
      <c r="G303" s="195" t="s">
        <v>890</v>
      </c>
      <c r="H303" s="190">
        <v>0</v>
      </c>
      <c r="I303" s="190"/>
      <c r="J303" s="202" t="s">
        <v>891</v>
      </c>
      <c r="K303" s="728"/>
    </row>
    <row r="304" spans="1:11" ht="25.5">
      <c r="A304" s="205">
        <v>305</v>
      </c>
      <c r="B304" s="198">
        <v>100</v>
      </c>
      <c r="C304" s="198">
        <v>750</v>
      </c>
      <c r="D304" s="198">
        <v>300</v>
      </c>
      <c r="E304" s="199">
        <v>10</v>
      </c>
      <c r="F304" s="198"/>
      <c r="G304" s="200" t="s">
        <v>892</v>
      </c>
      <c r="H304" s="201">
        <v>288461</v>
      </c>
      <c r="I304" s="201"/>
      <c r="J304" s="202" t="s">
        <v>893</v>
      </c>
      <c r="K304" s="730"/>
    </row>
    <row r="305" spans="1:11" s="206" customFormat="1" ht="25.5">
      <c r="A305" s="205">
        <v>305</v>
      </c>
      <c r="B305" s="198">
        <v>100</v>
      </c>
      <c r="C305" s="198">
        <v>750</v>
      </c>
      <c r="D305" s="198">
        <v>300</v>
      </c>
      <c r="E305" s="198">
        <v>20</v>
      </c>
      <c r="F305" s="198"/>
      <c r="G305" s="195" t="s">
        <v>894</v>
      </c>
      <c r="H305" s="190">
        <v>0</v>
      </c>
      <c r="I305" s="190"/>
      <c r="J305" s="202" t="s">
        <v>895</v>
      </c>
      <c r="K305" s="728"/>
    </row>
    <row r="306" spans="1:11" s="206" customFormat="1" ht="25.5">
      <c r="A306" s="205">
        <v>305</v>
      </c>
      <c r="B306" s="198">
        <v>100</v>
      </c>
      <c r="C306" s="198">
        <v>750</v>
      </c>
      <c r="D306" s="198">
        <v>300</v>
      </c>
      <c r="E306" s="198">
        <v>20</v>
      </c>
      <c r="F306" s="199">
        <v>5</v>
      </c>
      <c r="G306" s="200" t="s">
        <v>896</v>
      </c>
      <c r="H306" s="201">
        <v>0</v>
      </c>
      <c r="I306" s="201"/>
      <c r="J306" s="202"/>
      <c r="K306" s="730"/>
    </row>
    <row r="307" spans="1:11" s="206" customFormat="1" ht="25.5">
      <c r="A307" s="205">
        <v>305</v>
      </c>
      <c r="B307" s="198">
        <v>100</v>
      </c>
      <c r="C307" s="198">
        <v>750</v>
      </c>
      <c r="D307" s="198">
        <v>300</v>
      </c>
      <c r="E307" s="198">
        <v>20</v>
      </c>
      <c r="F307" s="199">
        <v>10</v>
      </c>
      <c r="G307" s="200" t="s">
        <v>897</v>
      </c>
      <c r="H307" s="201">
        <v>99997</v>
      </c>
      <c r="I307" s="201">
        <v>105556</v>
      </c>
      <c r="J307" s="202"/>
      <c r="K307" s="730"/>
    </row>
    <row r="308" spans="1:11" ht="25.5">
      <c r="A308" s="205">
        <v>305</v>
      </c>
      <c r="B308" s="198">
        <v>100</v>
      </c>
      <c r="C308" s="198">
        <v>750</v>
      </c>
      <c r="D308" s="198">
        <v>300</v>
      </c>
      <c r="E308" s="198">
        <v>20</v>
      </c>
      <c r="F308" s="199">
        <v>15</v>
      </c>
      <c r="G308" s="200" t="s">
        <v>898</v>
      </c>
      <c r="H308" s="201">
        <v>0</v>
      </c>
      <c r="I308" s="201"/>
      <c r="J308" s="202"/>
      <c r="K308" s="730"/>
    </row>
    <row r="309" spans="1:11" s="206" customFormat="1" ht="25.5">
      <c r="A309" s="205">
        <v>305</v>
      </c>
      <c r="B309" s="198">
        <v>100</v>
      </c>
      <c r="C309" s="198">
        <v>750</v>
      </c>
      <c r="D309" s="198">
        <v>300</v>
      </c>
      <c r="E309" s="198">
        <v>30</v>
      </c>
      <c r="F309" s="198"/>
      <c r="G309" s="195" t="s">
        <v>899</v>
      </c>
      <c r="H309" s="190">
        <v>0</v>
      </c>
      <c r="I309" s="190"/>
      <c r="J309" s="202" t="s">
        <v>900</v>
      </c>
      <c r="K309" s="728"/>
    </row>
    <row r="310" spans="1:11" s="206" customFormat="1" ht="25.5">
      <c r="A310" s="205">
        <v>305</v>
      </c>
      <c r="B310" s="198">
        <v>100</v>
      </c>
      <c r="C310" s="198">
        <v>750</v>
      </c>
      <c r="D310" s="198">
        <v>300</v>
      </c>
      <c r="E310" s="198">
        <v>30</v>
      </c>
      <c r="F310" s="199">
        <v>5</v>
      </c>
      <c r="G310" s="200" t="s">
        <v>901</v>
      </c>
      <c r="H310" s="201">
        <v>0</v>
      </c>
      <c r="I310" s="201"/>
      <c r="J310" s="202"/>
      <c r="K310" s="730"/>
    </row>
    <row r="311" spans="1:11" s="206" customFormat="1" ht="12.75">
      <c r="A311" s="205">
        <v>305</v>
      </c>
      <c r="B311" s="198">
        <v>100</v>
      </c>
      <c r="C311" s="198">
        <v>750</v>
      </c>
      <c r="D311" s="198">
        <v>300</v>
      </c>
      <c r="E311" s="198">
        <v>30</v>
      </c>
      <c r="F311" s="199">
        <v>10</v>
      </c>
      <c r="G311" s="200" t="s">
        <v>902</v>
      </c>
      <c r="H311" s="201">
        <v>23334</v>
      </c>
      <c r="I311" s="201">
        <v>10443</v>
      </c>
      <c r="J311" s="202"/>
      <c r="K311" s="730"/>
    </row>
    <row r="312" spans="1:11" s="206" customFormat="1" ht="12.75">
      <c r="A312" s="205">
        <v>305</v>
      </c>
      <c r="B312" s="198">
        <v>100</v>
      </c>
      <c r="C312" s="198">
        <v>750</v>
      </c>
      <c r="D312" s="198">
        <v>300</v>
      </c>
      <c r="E312" s="198">
        <v>30</v>
      </c>
      <c r="F312" s="199">
        <v>15</v>
      </c>
      <c r="G312" s="200" t="s">
        <v>903</v>
      </c>
      <c r="H312" s="201">
        <v>1227157</v>
      </c>
      <c r="I312" s="201">
        <v>869790</v>
      </c>
      <c r="J312" s="202"/>
      <c r="K312" s="730"/>
    </row>
    <row r="313" spans="1:11">
      <c r="A313" s="205">
        <v>305</v>
      </c>
      <c r="B313" s="198">
        <v>100</v>
      </c>
      <c r="C313" s="198">
        <v>750</v>
      </c>
      <c r="D313" s="198">
        <v>300</v>
      </c>
      <c r="E313" s="198">
        <v>30</v>
      </c>
      <c r="F313" s="199">
        <v>20</v>
      </c>
      <c r="G313" s="200" t="s">
        <v>904</v>
      </c>
      <c r="H313" s="201">
        <v>420869</v>
      </c>
      <c r="I313" s="201">
        <v>526515</v>
      </c>
      <c r="J313" s="202"/>
      <c r="K313" s="730"/>
    </row>
    <row r="314" spans="1:11" s="206" customFormat="1" ht="25.5">
      <c r="A314" s="205">
        <v>305</v>
      </c>
      <c r="B314" s="198">
        <v>100</v>
      </c>
      <c r="C314" s="198">
        <v>750</v>
      </c>
      <c r="D314" s="198">
        <v>300</v>
      </c>
      <c r="E314" s="198">
        <v>40</v>
      </c>
      <c r="F314" s="198"/>
      <c r="G314" s="195" t="s">
        <v>905</v>
      </c>
      <c r="H314" s="190">
        <v>0</v>
      </c>
      <c r="I314" s="190"/>
      <c r="J314" s="202" t="s">
        <v>906</v>
      </c>
      <c r="K314" s="728"/>
    </row>
    <row r="315" spans="1:11" s="206" customFormat="1" ht="12.75">
      <c r="A315" s="205">
        <v>305</v>
      </c>
      <c r="B315" s="198">
        <v>100</v>
      </c>
      <c r="C315" s="198">
        <v>750</v>
      </c>
      <c r="D315" s="198">
        <v>300</v>
      </c>
      <c r="E315" s="198">
        <v>40</v>
      </c>
      <c r="F315" s="199">
        <v>5</v>
      </c>
      <c r="G315" s="200" t="s">
        <v>907</v>
      </c>
      <c r="H315" s="201">
        <v>476784</v>
      </c>
      <c r="I315" s="201">
        <v>434797</v>
      </c>
      <c r="J315" s="202"/>
      <c r="K315" s="730"/>
    </row>
    <row r="316" spans="1:11">
      <c r="A316" s="205">
        <v>305</v>
      </c>
      <c r="B316" s="198">
        <v>100</v>
      </c>
      <c r="C316" s="198">
        <v>750</v>
      </c>
      <c r="D316" s="198">
        <v>300</v>
      </c>
      <c r="E316" s="198">
        <v>40</v>
      </c>
      <c r="F316" s="199">
        <v>10</v>
      </c>
      <c r="G316" s="200" t="s">
        <v>637</v>
      </c>
      <c r="H316" s="201">
        <v>191237</v>
      </c>
      <c r="I316" s="201">
        <v>172170</v>
      </c>
      <c r="J316" s="215"/>
      <c r="K316" s="730"/>
    </row>
    <row r="317" spans="1:11">
      <c r="A317" s="205">
        <v>305</v>
      </c>
      <c r="B317" s="198">
        <v>100</v>
      </c>
      <c r="C317" s="198">
        <v>750</v>
      </c>
      <c r="D317" s="198">
        <v>300</v>
      </c>
      <c r="E317" s="199">
        <v>50</v>
      </c>
      <c r="F317" s="198"/>
      <c r="G317" s="200" t="s">
        <v>908</v>
      </c>
      <c r="H317" s="201">
        <v>260224</v>
      </c>
      <c r="I317" s="201">
        <v>59862</v>
      </c>
      <c r="J317" s="202" t="s">
        <v>909</v>
      </c>
      <c r="K317" s="730"/>
    </row>
    <row r="318" spans="1:11" s="206" customFormat="1" ht="25.5">
      <c r="A318" s="205">
        <v>305</v>
      </c>
      <c r="B318" s="198">
        <v>100</v>
      </c>
      <c r="C318" s="198">
        <v>750</v>
      </c>
      <c r="D318" s="198">
        <v>300</v>
      </c>
      <c r="E318" s="198">
        <v>60</v>
      </c>
      <c r="F318" s="198"/>
      <c r="G318" s="195" t="s">
        <v>910</v>
      </c>
      <c r="H318" s="190">
        <v>0</v>
      </c>
      <c r="I318" s="190"/>
      <c r="J318" s="202" t="s">
        <v>911</v>
      </c>
      <c r="K318" s="728"/>
    </row>
    <row r="319" spans="1:11" s="206" customFormat="1" ht="25.5">
      <c r="A319" s="205">
        <v>305</v>
      </c>
      <c r="B319" s="198">
        <v>100</v>
      </c>
      <c r="C319" s="198">
        <v>750</v>
      </c>
      <c r="D319" s="198">
        <v>300</v>
      </c>
      <c r="E319" s="198">
        <v>60</v>
      </c>
      <c r="F319" s="199">
        <v>5</v>
      </c>
      <c r="G319" s="200" t="s">
        <v>912</v>
      </c>
      <c r="H319" s="201">
        <v>0</v>
      </c>
      <c r="I319" s="201"/>
      <c r="J319" s="202"/>
      <c r="K319" s="730"/>
    </row>
    <row r="320" spans="1:11" s="206" customFormat="1" ht="12.75">
      <c r="A320" s="205">
        <v>305</v>
      </c>
      <c r="B320" s="198">
        <v>100</v>
      </c>
      <c r="C320" s="198">
        <v>750</v>
      </c>
      <c r="D320" s="198">
        <v>300</v>
      </c>
      <c r="E320" s="198">
        <v>60</v>
      </c>
      <c r="F320" s="199">
        <v>10</v>
      </c>
      <c r="G320" s="200" t="s">
        <v>913</v>
      </c>
      <c r="H320" s="201">
        <v>0</v>
      </c>
      <c r="I320" s="201"/>
      <c r="J320" s="202"/>
      <c r="K320" s="730"/>
    </row>
    <row r="321" spans="1:11" s="206" customFormat="1" ht="12.75">
      <c r="A321" s="205">
        <v>305</v>
      </c>
      <c r="B321" s="198">
        <v>100</v>
      </c>
      <c r="C321" s="198">
        <v>750</v>
      </c>
      <c r="D321" s="198">
        <v>300</v>
      </c>
      <c r="E321" s="198">
        <v>60</v>
      </c>
      <c r="F321" s="199">
        <v>15</v>
      </c>
      <c r="G321" s="200" t="s">
        <v>914</v>
      </c>
      <c r="H321" s="201">
        <v>124843</v>
      </c>
      <c r="I321" s="201">
        <v>117657</v>
      </c>
      <c r="J321" s="202"/>
      <c r="K321" s="730"/>
    </row>
    <row r="322" spans="1:11" s="206" customFormat="1" ht="12.75">
      <c r="A322" s="205">
        <v>305</v>
      </c>
      <c r="B322" s="198">
        <v>100</v>
      </c>
      <c r="C322" s="198">
        <v>750</v>
      </c>
      <c r="D322" s="198">
        <v>300</v>
      </c>
      <c r="E322" s="198">
        <v>60</v>
      </c>
      <c r="F322" s="199">
        <v>20</v>
      </c>
      <c r="G322" s="200" t="s">
        <v>915</v>
      </c>
      <c r="H322" s="201">
        <v>47188</v>
      </c>
      <c r="I322" s="201">
        <v>56060</v>
      </c>
      <c r="J322" s="202"/>
      <c r="K322" s="730"/>
    </row>
    <row r="323" spans="1:11" s="206" customFormat="1" ht="12.75">
      <c r="A323" s="205">
        <v>305</v>
      </c>
      <c r="B323" s="198">
        <v>100</v>
      </c>
      <c r="C323" s="198">
        <v>750</v>
      </c>
      <c r="D323" s="198">
        <v>300</v>
      </c>
      <c r="E323" s="198">
        <v>60</v>
      </c>
      <c r="F323" s="199">
        <v>25</v>
      </c>
      <c r="G323" s="200" t="s">
        <v>916</v>
      </c>
      <c r="H323" s="201">
        <v>5058</v>
      </c>
      <c r="I323" s="201">
        <v>17782</v>
      </c>
      <c r="J323" s="202"/>
      <c r="K323" s="730"/>
    </row>
    <row r="324" spans="1:11" s="206" customFormat="1" ht="12.75">
      <c r="A324" s="205">
        <v>305</v>
      </c>
      <c r="B324" s="198">
        <v>100</v>
      </c>
      <c r="C324" s="198">
        <v>750</v>
      </c>
      <c r="D324" s="198">
        <v>300</v>
      </c>
      <c r="E324" s="198">
        <v>60</v>
      </c>
      <c r="F324" s="199">
        <v>30</v>
      </c>
      <c r="G324" s="200" t="s">
        <v>917</v>
      </c>
      <c r="H324" s="201">
        <v>64202</v>
      </c>
      <c r="I324" s="201">
        <v>71651</v>
      </c>
      <c r="J324" s="202"/>
      <c r="K324" s="730"/>
    </row>
    <row r="325" spans="1:11" s="206" customFormat="1" ht="12.75">
      <c r="A325" s="205">
        <v>305</v>
      </c>
      <c r="B325" s="198">
        <v>100</v>
      </c>
      <c r="C325" s="198">
        <v>750</v>
      </c>
      <c r="D325" s="198">
        <v>300</v>
      </c>
      <c r="E325" s="198">
        <v>60</v>
      </c>
      <c r="F325" s="199">
        <v>35</v>
      </c>
      <c r="G325" s="200" t="s">
        <v>918</v>
      </c>
      <c r="H325" s="201">
        <v>0</v>
      </c>
      <c r="I325" s="201"/>
      <c r="J325" s="202"/>
      <c r="K325" s="730"/>
    </row>
    <row r="326" spans="1:11" s="206" customFormat="1" ht="25.5">
      <c r="A326" s="205">
        <v>305</v>
      </c>
      <c r="B326" s="198">
        <v>100</v>
      </c>
      <c r="C326" s="198">
        <v>750</v>
      </c>
      <c r="D326" s="198">
        <v>300</v>
      </c>
      <c r="E326" s="198">
        <v>60</v>
      </c>
      <c r="F326" s="199">
        <v>40</v>
      </c>
      <c r="G326" s="200" t="s">
        <v>919</v>
      </c>
      <c r="H326" s="201">
        <v>0</v>
      </c>
      <c r="I326" s="201"/>
      <c r="J326" s="202"/>
      <c r="K326" s="730"/>
    </row>
    <row r="327" spans="1:11" ht="25.5">
      <c r="A327" s="205">
        <v>305</v>
      </c>
      <c r="B327" s="198">
        <v>100</v>
      </c>
      <c r="C327" s="198">
        <v>750</v>
      </c>
      <c r="D327" s="198">
        <v>300</v>
      </c>
      <c r="E327" s="198">
        <v>60</v>
      </c>
      <c r="F327" s="199">
        <v>90</v>
      </c>
      <c r="G327" s="200" t="s">
        <v>920</v>
      </c>
      <c r="H327" s="201">
        <v>27433</v>
      </c>
      <c r="I327" s="201">
        <v>28764</v>
      </c>
      <c r="J327" s="202"/>
      <c r="K327" s="730"/>
    </row>
    <row r="328" spans="1:11" s="206" customFormat="1" ht="25.5">
      <c r="A328" s="205">
        <v>305</v>
      </c>
      <c r="B328" s="198">
        <v>100</v>
      </c>
      <c r="C328" s="198">
        <v>750</v>
      </c>
      <c r="D328" s="198">
        <v>400</v>
      </c>
      <c r="E328" s="198"/>
      <c r="F328" s="198"/>
      <c r="G328" s="195" t="s">
        <v>921</v>
      </c>
      <c r="H328" s="190">
        <v>0</v>
      </c>
      <c r="I328" s="190"/>
      <c r="J328" s="204" t="s">
        <v>922</v>
      </c>
      <c r="K328" s="728"/>
    </row>
    <row r="329" spans="1:11" ht="38.25">
      <c r="A329" s="205">
        <v>305</v>
      </c>
      <c r="B329" s="198">
        <v>100</v>
      </c>
      <c r="C329" s="198">
        <v>750</v>
      </c>
      <c r="D329" s="198">
        <v>400</v>
      </c>
      <c r="E329" s="199">
        <v>10</v>
      </c>
      <c r="F329" s="199"/>
      <c r="G329" s="200" t="s">
        <v>923</v>
      </c>
      <c r="H329" s="201">
        <v>0</v>
      </c>
      <c r="I329" s="201"/>
      <c r="J329" s="204" t="s">
        <v>924</v>
      </c>
      <c r="K329" s="730"/>
    </row>
    <row r="330" spans="1:11" ht="38.25">
      <c r="A330" s="205">
        <v>305</v>
      </c>
      <c r="B330" s="198">
        <v>100</v>
      </c>
      <c r="C330" s="198">
        <v>750</v>
      </c>
      <c r="D330" s="198">
        <v>400</v>
      </c>
      <c r="E330" s="199">
        <v>20</v>
      </c>
      <c r="F330" s="198"/>
      <c r="G330" s="200" t="s">
        <v>925</v>
      </c>
      <c r="H330" s="201">
        <v>0</v>
      </c>
      <c r="I330" s="201"/>
      <c r="J330" s="202" t="s">
        <v>926</v>
      </c>
      <c r="K330" s="730"/>
    </row>
    <row r="331" spans="1:11" ht="38.25">
      <c r="A331" s="205">
        <v>305</v>
      </c>
      <c r="B331" s="198">
        <v>100</v>
      </c>
      <c r="C331" s="198">
        <v>750</v>
      </c>
      <c r="D331" s="198">
        <v>400</v>
      </c>
      <c r="E331" s="199">
        <v>30</v>
      </c>
      <c r="F331" s="198"/>
      <c r="G331" s="200" t="s">
        <v>927</v>
      </c>
      <c r="H331" s="201">
        <v>0</v>
      </c>
      <c r="I331" s="201"/>
      <c r="J331" s="202" t="s">
        <v>928</v>
      </c>
      <c r="K331" s="730"/>
    </row>
    <row r="332" spans="1:11" s="206" customFormat="1" ht="25.5">
      <c r="A332" s="205">
        <v>305</v>
      </c>
      <c r="B332" s="198">
        <v>100</v>
      </c>
      <c r="C332" s="198">
        <v>800</v>
      </c>
      <c r="D332" s="198"/>
      <c r="E332" s="198"/>
      <c r="F332" s="198"/>
      <c r="G332" s="195" t="s">
        <v>929</v>
      </c>
      <c r="H332" s="190">
        <v>0</v>
      </c>
      <c r="I332" s="190"/>
      <c r="J332" s="204" t="s">
        <v>930</v>
      </c>
      <c r="K332" s="728"/>
    </row>
    <row r="333" spans="1:11" ht="38.25">
      <c r="A333" s="205">
        <v>305</v>
      </c>
      <c r="B333" s="198">
        <v>100</v>
      </c>
      <c r="C333" s="198">
        <v>800</v>
      </c>
      <c r="D333" s="198">
        <v>100</v>
      </c>
      <c r="E333" s="199"/>
      <c r="F333" s="199"/>
      <c r="G333" s="200" t="s">
        <v>931</v>
      </c>
      <c r="H333" s="201">
        <v>0</v>
      </c>
      <c r="I333" s="201"/>
      <c r="J333" s="204" t="s">
        <v>932</v>
      </c>
      <c r="K333" s="730"/>
    </row>
    <row r="334" spans="1:11" ht="38.25">
      <c r="A334" s="205">
        <v>305</v>
      </c>
      <c r="B334" s="198">
        <v>100</v>
      </c>
      <c r="C334" s="198">
        <v>800</v>
      </c>
      <c r="D334" s="199">
        <v>200</v>
      </c>
      <c r="E334" s="198"/>
      <c r="F334" s="198"/>
      <c r="G334" s="200" t="s">
        <v>933</v>
      </c>
      <c r="H334" s="201">
        <v>0</v>
      </c>
      <c r="I334" s="201"/>
      <c r="J334" s="202" t="s">
        <v>934</v>
      </c>
      <c r="K334" s="730"/>
    </row>
    <row r="335" spans="1:11" ht="25.5">
      <c r="A335" s="205">
        <v>305</v>
      </c>
      <c r="B335" s="198">
        <v>100</v>
      </c>
      <c r="C335" s="198">
        <v>800</v>
      </c>
      <c r="D335" s="199">
        <v>300</v>
      </c>
      <c r="E335" s="198"/>
      <c r="F335" s="198"/>
      <c r="G335" s="200" t="s">
        <v>935</v>
      </c>
      <c r="H335" s="201">
        <v>0</v>
      </c>
      <c r="I335" s="201"/>
      <c r="J335" s="202" t="s">
        <v>936</v>
      </c>
      <c r="K335" s="730"/>
    </row>
    <row r="336" spans="1:11">
      <c r="A336" s="205">
        <v>305</v>
      </c>
      <c r="B336" s="198">
        <v>100</v>
      </c>
      <c r="C336" s="198">
        <v>800</v>
      </c>
      <c r="D336" s="198">
        <v>400</v>
      </c>
      <c r="E336" s="198"/>
      <c r="F336" s="198"/>
      <c r="G336" s="195" t="s">
        <v>937</v>
      </c>
      <c r="H336" s="190">
        <v>0</v>
      </c>
      <c r="I336" s="190"/>
      <c r="J336" s="202" t="s">
        <v>938</v>
      </c>
      <c r="K336" s="728"/>
    </row>
    <row r="337" spans="1:11">
      <c r="A337" s="205">
        <v>305</v>
      </c>
      <c r="B337" s="198">
        <v>100</v>
      </c>
      <c r="C337" s="198">
        <v>800</v>
      </c>
      <c r="D337" s="198">
        <v>400</v>
      </c>
      <c r="E337" s="199">
        <v>10</v>
      </c>
      <c r="F337" s="198"/>
      <c r="G337" s="200" t="s">
        <v>939</v>
      </c>
      <c r="H337" s="201">
        <v>0</v>
      </c>
      <c r="I337" s="201"/>
      <c r="J337" s="202"/>
      <c r="K337" s="730"/>
    </row>
    <row r="338" spans="1:11">
      <c r="A338" s="205">
        <v>305</v>
      </c>
      <c r="B338" s="198">
        <v>100</v>
      </c>
      <c r="C338" s="198">
        <v>800</v>
      </c>
      <c r="D338" s="198">
        <v>400</v>
      </c>
      <c r="E338" s="199">
        <v>90</v>
      </c>
      <c r="F338" s="198"/>
      <c r="G338" s="200" t="s">
        <v>937</v>
      </c>
      <c r="H338" s="201">
        <v>548024</v>
      </c>
      <c r="I338" s="201">
        <v>736963</v>
      </c>
      <c r="J338" s="202"/>
      <c r="K338" s="730"/>
    </row>
    <row r="339" spans="1:11" s="220" customFormat="1" ht="25.5">
      <c r="A339" s="205">
        <v>305</v>
      </c>
      <c r="B339" s="198">
        <v>100</v>
      </c>
      <c r="C339" s="198">
        <v>800</v>
      </c>
      <c r="D339" s="199">
        <v>500</v>
      </c>
      <c r="E339" s="198"/>
      <c r="F339" s="198"/>
      <c r="G339" s="200" t="s">
        <v>940</v>
      </c>
      <c r="H339" s="201">
        <v>0</v>
      </c>
      <c r="I339" s="201"/>
      <c r="J339" s="202" t="s">
        <v>941</v>
      </c>
      <c r="K339" s="730"/>
    </row>
    <row r="340" spans="1:11" s="220" customFormat="1" ht="25.5">
      <c r="A340" s="205">
        <v>305</v>
      </c>
      <c r="B340" s="198">
        <v>100</v>
      </c>
      <c r="C340" s="198">
        <v>800</v>
      </c>
      <c r="D340" s="199">
        <v>600</v>
      </c>
      <c r="E340" s="198"/>
      <c r="F340" s="198"/>
      <c r="G340" s="200" t="s">
        <v>942</v>
      </c>
      <c r="H340" s="201">
        <v>0</v>
      </c>
      <c r="I340" s="201"/>
      <c r="J340" s="202" t="s">
        <v>943</v>
      </c>
      <c r="K340" s="730"/>
    </row>
    <row r="341" spans="1:11" ht="38.25">
      <c r="A341" s="205">
        <v>305</v>
      </c>
      <c r="B341" s="198">
        <v>100</v>
      </c>
      <c r="C341" s="198">
        <v>800</v>
      </c>
      <c r="D341" s="199">
        <v>700</v>
      </c>
      <c r="E341" s="198"/>
      <c r="F341" s="198"/>
      <c r="G341" s="200" t="s">
        <v>944</v>
      </c>
      <c r="H341" s="201">
        <v>0</v>
      </c>
      <c r="I341" s="201"/>
      <c r="J341" s="202" t="s">
        <v>945</v>
      </c>
      <c r="K341" s="730"/>
    </row>
    <row r="342" spans="1:11" ht="25.5">
      <c r="A342" s="205">
        <v>305</v>
      </c>
      <c r="B342" s="198">
        <v>100</v>
      </c>
      <c r="C342" s="199">
        <v>850</v>
      </c>
      <c r="D342" s="198"/>
      <c r="E342" s="198"/>
      <c r="F342" s="198"/>
      <c r="G342" s="200" t="s">
        <v>947</v>
      </c>
      <c r="H342" s="201">
        <v>0</v>
      </c>
      <c r="I342" s="201"/>
      <c r="J342" s="202" t="s">
        <v>946</v>
      </c>
      <c r="K342" s="730"/>
    </row>
    <row r="343" spans="1:11">
      <c r="A343" s="205">
        <v>305</v>
      </c>
      <c r="B343" s="198">
        <v>200</v>
      </c>
      <c r="C343" s="198"/>
      <c r="D343" s="198"/>
      <c r="E343" s="198"/>
      <c r="F343" s="198"/>
      <c r="G343" s="195" t="s">
        <v>56</v>
      </c>
      <c r="H343" s="190">
        <v>0</v>
      </c>
      <c r="I343" s="190"/>
      <c r="J343" s="202" t="s">
        <v>948</v>
      </c>
      <c r="K343" s="728"/>
    </row>
    <row r="344" spans="1:11">
      <c r="A344" s="205">
        <v>305</v>
      </c>
      <c r="B344" s="198">
        <v>200</v>
      </c>
      <c r="C344" s="198">
        <v>100</v>
      </c>
      <c r="D344" s="198"/>
      <c r="E344" s="198"/>
      <c r="F344" s="198"/>
      <c r="G344" s="195" t="s">
        <v>949</v>
      </c>
      <c r="H344" s="190">
        <v>0</v>
      </c>
      <c r="I344" s="190"/>
      <c r="J344" s="202" t="s">
        <v>950</v>
      </c>
      <c r="K344" s="728"/>
    </row>
    <row r="345" spans="1:11">
      <c r="A345" s="205">
        <v>305</v>
      </c>
      <c r="B345" s="198">
        <v>200</v>
      </c>
      <c r="C345" s="198">
        <v>100</v>
      </c>
      <c r="D345" s="199">
        <v>50</v>
      </c>
      <c r="E345" s="198"/>
      <c r="F345" s="198"/>
      <c r="G345" s="200" t="s">
        <v>951</v>
      </c>
      <c r="H345" s="201">
        <v>286354</v>
      </c>
      <c r="I345" s="201">
        <v>273623</v>
      </c>
      <c r="J345" s="202" t="s">
        <v>952</v>
      </c>
      <c r="K345" s="730"/>
    </row>
    <row r="346" spans="1:11">
      <c r="A346" s="205">
        <v>305</v>
      </c>
      <c r="B346" s="198">
        <v>200</v>
      </c>
      <c r="C346" s="198">
        <v>100</v>
      </c>
      <c r="D346" s="199">
        <v>100</v>
      </c>
      <c r="E346" s="198"/>
      <c r="F346" s="198"/>
      <c r="G346" s="200" t="s">
        <v>953</v>
      </c>
      <c r="H346" s="201">
        <v>1007370</v>
      </c>
      <c r="I346" s="201">
        <v>1008326</v>
      </c>
      <c r="J346" s="202" t="s">
        <v>954</v>
      </c>
      <c r="K346" s="730"/>
    </row>
    <row r="347" spans="1:11">
      <c r="A347" s="205">
        <v>305</v>
      </c>
      <c r="B347" s="198">
        <v>200</v>
      </c>
      <c r="C347" s="198">
        <v>100</v>
      </c>
      <c r="D347" s="199">
        <v>150</v>
      </c>
      <c r="E347" s="198"/>
      <c r="F347" s="198"/>
      <c r="G347" s="200" t="s">
        <v>955</v>
      </c>
      <c r="H347" s="190">
        <v>0</v>
      </c>
      <c r="I347" s="190"/>
      <c r="J347" s="202" t="s">
        <v>956</v>
      </c>
      <c r="K347" s="728"/>
    </row>
    <row r="348" spans="1:11">
      <c r="A348" s="205">
        <v>305</v>
      </c>
      <c r="B348" s="198">
        <v>200</v>
      </c>
      <c r="C348" s="198">
        <v>100</v>
      </c>
      <c r="D348" s="199">
        <v>150</v>
      </c>
      <c r="E348" s="198">
        <v>10</v>
      </c>
      <c r="F348" s="198"/>
      <c r="G348" s="200" t="s">
        <v>957</v>
      </c>
      <c r="H348" s="201">
        <v>168291</v>
      </c>
      <c r="I348" s="201">
        <v>794268</v>
      </c>
      <c r="J348" s="202" t="s">
        <v>958</v>
      </c>
      <c r="K348" s="730"/>
    </row>
    <row r="349" spans="1:11">
      <c r="A349" s="205">
        <v>305</v>
      </c>
      <c r="B349" s="198">
        <v>200</v>
      </c>
      <c r="C349" s="198">
        <v>100</v>
      </c>
      <c r="D349" s="199">
        <v>150</v>
      </c>
      <c r="E349" s="198">
        <v>20</v>
      </c>
      <c r="F349" s="198"/>
      <c r="G349" s="200" t="s">
        <v>959</v>
      </c>
      <c r="H349" s="201">
        <v>644589</v>
      </c>
      <c r="I349" s="201"/>
      <c r="J349" s="202" t="s">
        <v>960</v>
      </c>
      <c r="K349" s="730"/>
    </row>
    <row r="350" spans="1:11">
      <c r="A350" s="205">
        <v>305</v>
      </c>
      <c r="B350" s="198">
        <v>200</v>
      </c>
      <c r="C350" s="198">
        <v>100</v>
      </c>
      <c r="D350" s="199">
        <v>200</v>
      </c>
      <c r="E350" s="198"/>
      <c r="F350" s="198"/>
      <c r="G350" s="200" t="s">
        <v>961</v>
      </c>
      <c r="H350" s="201">
        <v>1122124</v>
      </c>
      <c r="I350" s="201">
        <v>1197947</v>
      </c>
      <c r="J350" s="202" t="s">
        <v>962</v>
      </c>
      <c r="K350" s="730"/>
    </row>
    <row r="351" spans="1:11" s="206" customFormat="1" ht="12.75">
      <c r="A351" s="205">
        <v>305</v>
      </c>
      <c r="B351" s="198">
        <v>200</v>
      </c>
      <c r="C351" s="198">
        <v>100</v>
      </c>
      <c r="D351" s="198">
        <v>250</v>
      </c>
      <c r="E351" s="198"/>
      <c r="F351" s="198"/>
      <c r="G351" s="195" t="s">
        <v>963</v>
      </c>
      <c r="H351" s="190">
        <v>0</v>
      </c>
      <c r="I351" s="190"/>
      <c r="J351" s="202" t="s">
        <v>964</v>
      </c>
      <c r="K351" s="728"/>
    </row>
    <row r="352" spans="1:11" s="206" customFormat="1" ht="12.75">
      <c r="A352" s="205">
        <v>305</v>
      </c>
      <c r="B352" s="198">
        <v>200</v>
      </c>
      <c r="C352" s="198">
        <v>100</v>
      </c>
      <c r="D352" s="198">
        <v>250</v>
      </c>
      <c r="E352" s="199">
        <v>10</v>
      </c>
      <c r="F352" s="199"/>
      <c r="G352" s="207" t="s">
        <v>965</v>
      </c>
      <c r="H352" s="219">
        <v>0</v>
      </c>
      <c r="I352" s="219"/>
      <c r="J352" s="202"/>
      <c r="K352" s="731"/>
    </row>
    <row r="353" spans="1:11" s="206" customFormat="1" ht="12.75">
      <c r="A353" s="205">
        <v>305</v>
      </c>
      <c r="B353" s="198">
        <v>200</v>
      </c>
      <c r="C353" s="198">
        <v>100</v>
      </c>
      <c r="D353" s="198">
        <v>250</v>
      </c>
      <c r="E353" s="199">
        <v>20</v>
      </c>
      <c r="F353" s="199"/>
      <c r="G353" s="207" t="s">
        <v>966</v>
      </c>
      <c r="H353" s="219">
        <v>0</v>
      </c>
      <c r="I353" s="219"/>
      <c r="J353" s="202"/>
      <c r="K353" s="731"/>
    </row>
    <row r="354" spans="1:11">
      <c r="A354" s="205">
        <v>305</v>
      </c>
      <c r="B354" s="198">
        <v>200</v>
      </c>
      <c r="C354" s="198">
        <v>100</v>
      </c>
      <c r="D354" s="198">
        <v>250</v>
      </c>
      <c r="E354" s="199">
        <v>90</v>
      </c>
      <c r="F354" s="199"/>
      <c r="G354" s="207" t="s">
        <v>967</v>
      </c>
      <c r="H354" s="219">
        <v>0</v>
      </c>
      <c r="I354" s="219"/>
      <c r="J354" s="202"/>
      <c r="K354" s="731"/>
    </row>
    <row r="355" spans="1:11">
      <c r="A355" s="205">
        <v>305</v>
      </c>
      <c r="B355" s="198">
        <v>200</v>
      </c>
      <c r="C355" s="198">
        <v>100</v>
      </c>
      <c r="D355" s="199">
        <v>300</v>
      </c>
      <c r="E355" s="199"/>
      <c r="F355" s="199"/>
      <c r="G355" s="207" t="s">
        <v>968</v>
      </c>
      <c r="H355" s="201">
        <v>299736</v>
      </c>
      <c r="I355" s="201">
        <v>301486</v>
      </c>
      <c r="J355" s="202" t="s">
        <v>969</v>
      </c>
      <c r="K355" s="730"/>
    </row>
    <row r="356" spans="1:11">
      <c r="A356" s="205">
        <v>305</v>
      </c>
      <c r="B356" s="198">
        <v>200</v>
      </c>
      <c r="C356" s="198">
        <v>100</v>
      </c>
      <c r="D356" s="199">
        <v>350</v>
      </c>
      <c r="E356" s="199"/>
      <c r="F356" s="199"/>
      <c r="G356" s="207" t="s">
        <v>970</v>
      </c>
      <c r="H356" s="201">
        <v>206950</v>
      </c>
      <c r="I356" s="201">
        <v>219514</v>
      </c>
      <c r="J356" s="202" t="s">
        <v>971</v>
      </c>
      <c r="K356" s="730"/>
    </row>
    <row r="357" spans="1:11" s="206" customFormat="1" ht="12.75">
      <c r="A357" s="205">
        <v>305</v>
      </c>
      <c r="B357" s="198">
        <v>200</v>
      </c>
      <c r="C357" s="198">
        <v>100</v>
      </c>
      <c r="D357" s="198">
        <v>400</v>
      </c>
      <c r="E357" s="198"/>
      <c r="F357" s="198"/>
      <c r="G357" s="195" t="s">
        <v>972</v>
      </c>
      <c r="H357" s="190">
        <v>0</v>
      </c>
      <c r="I357" s="190"/>
      <c r="J357" s="202" t="s">
        <v>973</v>
      </c>
      <c r="K357" s="728"/>
    </row>
    <row r="358" spans="1:11" s="206" customFormat="1" ht="12.75">
      <c r="A358" s="205">
        <v>305</v>
      </c>
      <c r="B358" s="198">
        <v>200</v>
      </c>
      <c r="C358" s="198">
        <v>100</v>
      </c>
      <c r="D358" s="198">
        <v>400</v>
      </c>
      <c r="E358" s="199">
        <v>10</v>
      </c>
      <c r="F358" s="199"/>
      <c r="G358" s="207" t="s">
        <v>974</v>
      </c>
      <c r="H358" s="219">
        <v>71143</v>
      </c>
      <c r="I358" s="219">
        <v>55245</v>
      </c>
      <c r="J358" s="202"/>
      <c r="K358" s="731"/>
    </row>
    <row r="359" spans="1:11">
      <c r="A359" s="205">
        <v>305</v>
      </c>
      <c r="B359" s="198">
        <v>200</v>
      </c>
      <c r="C359" s="198">
        <v>100</v>
      </c>
      <c r="D359" s="198">
        <v>400</v>
      </c>
      <c r="E359" s="199">
        <v>20</v>
      </c>
      <c r="F359" s="199"/>
      <c r="G359" s="207" t="s">
        <v>975</v>
      </c>
      <c r="H359" s="219">
        <v>7320</v>
      </c>
      <c r="I359" s="219">
        <v>7320</v>
      </c>
      <c r="J359" s="202"/>
      <c r="K359" s="731"/>
    </row>
    <row r="360" spans="1:11">
      <c r="A360" s="205">
        <v>305</v>
      </c>
      <c r="B360" s="198">
        <v>200</v>
      </c>
      <c r="C360" s="198">
        <v>100</v>
      </c>
      <c r="D360" s="199">
        <v>450</v>
      </c>
      <c r="E360" s="199"/>
      <c r="F360" s="199"/>
      <c r="G360" s="207" t="s">
        <v>976</v>
      </c>
      <c r="H360" s="201">
        <v>774546</v>
      </c>
      <c r="I360" s="201">
        <v>795456</v>
      </c>
      <c r="J360" s="202" t="s">
        <v>977</v>
      </c>
      <c r="K360" s="730"/>
    </row>
    <row r="361" spans="1:11" s="206" customFormat="1" ht="12.75">
      <c r="A361" s="205">
        <v>305</v>
      </c>
      <c r="B361" s="198">
        <v>200</v>
      </c>
      <c r="C361" s="198">
        <v>100</v>
      </c>
      <c r="D361" s="194">
        <v>500</v>
      </c>
      <c r="E361" s="194"/>
      <c r="F361" s="194"/>
      <c r="G361" s="213" t="s">
        <v>978</v>
      </c>
      <c r="H361" s="190">
        <v>0</v>
      </c>
      <c r="I361" s="190"/>
      <c r="J361" s="226" t="s">
        <v>979</v>
      </c>
      <c r="K361" s="728"/>
    </row>
    <row r="362" spans="1:11" s="206" customFormat="1" ht="12.75">
      <c r="A362" s="205">
        <v>305</v>
      </c>
      <c r="B362" s="198">
        <v>200</v>
      </c>
      <c r="C362" s="198">
        <v>100</v>
      </c>
      <c r="D362" s="194">
        <v>500</v>
      </c>
      <c r="E362" s="199">
        <v>10</v>
      </c>
      <c r="F362" s="199"/>
      <c r="G362" s="207" t="s">
        <v>980</v>
      </c>
      <c r="H362" s="219">
        <v>169931</v>
      </c>
      <c r="I362" s="219">
        <v>199677</v>
      </c>
      <c r="J362" s="202"/>
      <c r="K362" s="731"/>
    </row>
    <row r="363" spans="1:11" s="206" customFormat="1" ht="12.75">
      <c r="A363" s="205">
        <v>305</v>
      </c>
      <c r="B363" s="198">
        <v>200</v>
      </c>
      <c r="C363" s="198">
        <v>100</v>
      </c>
      <c r="D363" s="194">
        <v>500</v>
      </c>
      <c r="E363" s="199">
        <v>20</v>
      </c>
      <c r="F363" s="199"/>
      <c r="G363" s="207" t="s">
        <v>981</v>
      </c>
      <c r="H363" s="219">
        <v>1943</v>
      </c>
      <c r="I363" s="219">
        <v>943</v>
      </c>
      <c r="J363" s="202"/>
      <c r="K363" s="731"/>
    </row>
    <row r="364" spans="1:11" s="206" customFormat="1" ht="12.75">
      <c r="A364" s="205">
        <v>305</v>
      </c>
      <c r="B364" s="198">
        <v>200</v>
      </c>
      <c r="C364" s="198">
        <v>100</v>
      </c>
      <c r="D364" s="194">
        <v>500</v>
      </c>
      <c r="E364" s="199">
        <v>30</v>
      </c>
      <c r="F364" s="199"/>
      <c r="G364" s="207" t="s">
        <v>982</v>
      </c>
      <c r="H364" s="219">
        <v>407</v>
      </c>
      <c r="I364" s="219">
        <v>407</v>
      </c>
      <c r="J364" s="202"/>
      <c r="K364" s="731"/>
    </row>
    <row r="365" spans="1:11" s="206" customFormat="1" ht="12.75">
      <c r="A365" s="205">
        <v>305</v>
      </c>
      <c r="B365" s="198">
        <v>200</v>
      </c>
      <c r="C365" s="198">
        <v>100</v>
      </c>
      <c r="D365" s="194">
        <v>500</v>
      </c>
      <c r="E365" s="199">
        <v>40</v>
      </c>
      <c r="F365" s="199"/>
      <c r="G365" s="207" t="s">
        <v>983</v>
      </c>
      <c r="H365" s="219">
        <v>0</v>
      </c>
      <c r="I365" s="219"/>
      <c r="J365" s="202"/>
      <c r="K365" s="731"/>
    </row>
    <row r="366" spans="1:11">
      <c r="A366" s="205">
        <v>305</v>
      </c>
      <c r="B366" s="198">
        <v>200</v>
      </c>
      <c r="C366" s="198">
        <v>100</v>
      </c>
      <c r="D366" s="194">
        <v>500</v>
      </c>
      <c r="E366" s="199">
        <v>50</v>
      </c>
      <c r="F366" s="199"/>
      <c r="G366" s="207" t="s">
        <v>978</v>
      </c>
      <c r="H366" s="219">
        <v>0</v>
      </c>
      <c r="I366" s="219"/>
      <c r="J366" s="202"/>
      <c r="K366" s="731"/>
    </row>
    <row r="367" spans="1:11">
      <c r="A367" s="205">
        <v>305</v>
      </c>
      <c r="B367" s="198">
        <v>200</v>
      </c>
      <c r="C367" s="198">
        <v>100</v>
      </c>
      <c r="D367" s="198">
        <v>550</v>
      </c>
      <c r="E367" s="198"/>
      <c r="F367" s="198"/>
      <c r="G367" s="195" t="s">
        <v>984</v>
      </c>
      <c r="H367" s="190">
        <v>0</v>
      </c>
      <c r="I367" s="190"/>
      <c r="J367" s="202" t="s">
        <v>985</v>
      </c>
      <c r="K367" s="728"/>
    </row>
    <row r="368" spans="1:11">
      <c r="A368" s="205">
        <v>305</v>
      </c>
      <c r="B368" s="198">
        <v>200</v>
      </c>
      <c r="C368" s="198">
        <v>100</v>
      </c>
      <c r="D368" s="198">
        <v>550</v>
      </c>
      <c r="E368" s="199">
        <v>10</v>
      </c>
      <c r="F368" s="199"/>
      <c r="G368" s="207" t="s">
        <v>986</v>
      </c>
      <c r="H368" s="201">
        <v>0</v>
      </c>
      <c r="I368" s="201"/>
      <c r="J368" s="202" t="s">
        <v>987</v>
      </c>
      <c r="K368" s="730"/>
    </row>
    <row r="369" spans="1:11" ht="25.5">
      <c r="A369" s="205">
        <v>305</v>
      </c>
      <c r="B369" s="198">
        <v>200</v>
      </c>
      <c r="C369" s="198">
        <v>100</v>
      </c>
      <c r="D369" s="198">
        <v>550</v>
      </c>
      <c r="E369" s="199">
        <v>20</v>
      </c>
      <c r="F369" s="199"/>
      <c r="G369" s="207" t="s">
        <v>988</v>
      </c>
      <c r="H369" s="201">
        <v>64897</v>
      </c>
      <c r="I369" s="201">
        <v>65578</v>
      </c>
      <c r="J369" s="202" t="s">
        <v>989</v>
      </c>
      <c r="K369" s="730"/>
    </row>
    <row r="370" spans="1:11" s="206" customFormat="1" ht="12.75">
      <c r="A370" s="205">
        <v>305</v>
      </c>
      <c r="B370" s="198">
        <v>200</v>
      </c>
      <c r="C370" s="198">
        <v>100</v>
      </c>
      <c r="D370" s="198">
        <v>600</v>
      </c>
      <c r="E370" s="198"/>
      <c r="F370" s="198"/>
      <c r="G370" s="195" t="s">
        <v>990</v>
      </c>
      <c r="H370" s="190">
        <v>0</v>
      </c>
      <c r="I370" s="190"/>
      <c r="J370" s="202" t="s">
        <v>991</v>
      </c>
      <c r="K370" s="728"/>
    </row>
    <row r="371" spans="1:11" ht="25.5">
      <c r="A371" s="205">
        <v>305</v>
      </c>
      <c r="B371" s="198">
        <v>200</v>
      </c>
      <c r="C371" s="198">
        <v>100</v>
      </c>
      <c r="D371" s="198">
        <v>600</v>
      </c>
      <c r="E371" s="199">
        <v>10</v>
      </c>
      <c r="F371" s="199"/>
      <c r="G371" s="200" t="s">
        <v>992</v>
      </c>
      <c r="H371" s="201">
        <v>474990</v>
      </c>
      <c r="I371" s="201">
        <v>514598</v>
      </c>
      <c r="J371" s="204" t="s">
        <v>993</v>
      </c>
      <c r="K371" s="730"/>
    </row>
    <row r="372" spans="1:11" s="206" customFormat="1" ht="25.5">
      <c r="A372" s="205">
        <v>305</v>
      </c>
      <c r="B372" s="198">
        <v>200</v>
      </c>
      <c r="C372" s="198">
        <v>100</v>
      </c>
      <c r="D372" s="198">
        <v>600</v>
      </c>
      <c r="E372" s="198">
        <v>20</v>
      </c>
      <c r="F372" s="198"/>
      <c r="G372" s="195" t="s">
        <v>994</v>
      </c>
      <c r="H372" s="190">
        <v>0</v>
      </c>
      <c r="I372" s="190"/>
      <c r="J372" s="202" t="s">
        <v>995</v>
      </c>
      <c r="K372" s="728"/>
    </row>
    <row r="373" spans="1:11" s="206" customFormat="1" ht="12.75">
      <c r="A373" s="205">
        <v>305</v>
      </c>
      <c r="B373" s="198">
        <v>200</v>
      </c>
      <c r="C373" s="198">
        <v>100</v>
      </c>
      <c r="D373" s="198">
        <v>600</v>
      </c>
      <c r="E373" s="198">
        <v>20</v>
      </c>
      <c r="F373" s="199">
        <v>5</v>
      </c>
      <c r="G373" s="207" t="s">
        <v>996</v>
      </c>
      <c r="H373" s="219">
        <v>30744</v>
      </c>
      <c r="I373" s="219">
        <v>23809</v>
      </c>
      <c r="J373" s="202"/>
      <c r="K373" s="731"/>
    </row>
    <row r="374" spans="1:11">
      <c r="A374" s="205">
        <v>305</v>
      </c>
      <c r="B374" s="198">
        <v>200</v>
      </c>
      <c r="C374" s="198">
        <v>100</v>
      </c>
      <c r="D374" s="198">
        <v>600</v>
      </c>
      <c r="E374" s="198">
        <v>20</v>
      </c>
      <c r="F374" s="199">
        <v>10</v>
      </c>
      <c r="G374" s="207" t="s">
        <v>997</v>
      </c>
      <c r="H374" s="201">
        <v>0</v>
      </c>
      <c r="I374" s="201"/>
      <c r="J374" s="202"/>
      <c r="K374" s="730"/>
    </row>
    <row r="375" spans="1:11" s="206" customFormat="1" ht="12.75">
      <c r="A375" s="205">
        <v>305</v>
      </c>
      <c r="B375" s="198">
        <v>200</v>
      </c>
      <c r="C375" s="198">
        <v>100</v>
      </c>
      <c r="D375" s="198">
        <v>600</v>
      </c>
      <c r="E375" s="198">
        <v>30</v>
      </c>
      <c r="F375" s="198"/>
      <c r="G375" s="195" t="s">
        <v>998</v>
      </c>
      <c r="H375" s="190">
        <v>0</v>
      </c>
      <c r="I375" s="190"/>
      <c r="J375" s="202" t="s">
        <v>999</v>
      </c>
      <c r="K375" s="728"/>
    </row>
    <row r="376" spans="1:11" s="206" customFormat="1" ht="12.75">
      <c r="A376" s="205">
        <v>305</v>
      </c>
      <c r="B376" s="198">
        <v>200</v>
      </c>
      <c r="C376" s="198">
        <v>100</v>
      </c>
      <c r="D376" s="198">
        <v>600</v>
      </c>
      <c r="E376" s="198">
        <v>30</v>
      </c>
      <c r="F376" s="199">
        <v>5</v>
      </c>
      <c r="G376" s="207" t="s">
        <v>1000</v>
      </c>
      <c r="H376" s="219">
        <v>361479</v>
      </c>
      <c r="I376" s="219">
        <v>357734</v>
      </c>
      <c r="J376" s="202"/>
      <c r="K376" s="731"/>
    </row>
    <row r="377" spans="1:11">
      <c r="A377" s="205">
        <v>305</v>
      </c>
      <c r="B377" s="198">
        <v>200</v>
      </c>
      <c r="C377" s="198">
        <v>100</v>
      </c>
      <c r="D377" s="198">
        <v>600</v>
      </c>
      <c r="E377" s="198">
        <v>30</v>
      </c>
      <c r="F377" s="199">
        <v>10</v>
      </c>
      <c r="G377" s="207" t="s">
        <v>1001</v>
      </c>
      <c r="H377" s="219">
        <v>28141</v>
      </c>
      <c r="I377" s="219">
        <v>28105</v>
      </c>
      <c r="J377" s="202"/>
      <c r="K377" s="731"/>
    </row>
    <row r="378" spans="1:11">
      <c r="A378" s="205">
        <v>305</v>
      </c>
      <c r="B378" s="198">
        <v>200</v>
      </c>
      <c r="C378" s="198">
        <v>100</v>
      </c>
      <c r="D378" s="198">
        <v>600</v>
      </c>
      <c r="E378" s="198">
        <v>30</v>
      </c>
      <c r="F378" s="227">
        <v>15</v>
      </c>
      <c r="G378" s="228" t="s">
        <v>1002</v>
      </c>
      <c r="H378" s="229">
        <v>6476</v>
      </c>
      <c r="I378" s="229">
        <v>6477</v>
      </c>
      <c r="J378" s="216"/>
      <c r="K378" s="282"/>
    </row>
    <row r="379" spans="1:11" s="206" customFormat="1" ht="12.75">
      <c r="A379" s="205">
        <v>305</v>
      </c>
      <c r="B379" s="198">
        <v>200</v>
      </c>
      <c r="C379" s="198">
        <v>100</v>
      </c>
      <c r="D379" s="198">
        <v>600</v>
      </c>
      <c r="E379" s="198">
        <v>30</v>
      </c>
      <c r="F379" s="227">
        <v>20</v>
      </c>
      <c r="G379" s="228" t="s">
        <v>1003</v>
      </c>
      <c r="H379" s="229">
        <v>0</v>
      </c>
      <c r="I379" s="229"/>
      <c r="J379" s="216"/>
      <c r="K379" s="282"/>
    </row>
    <row r="380" spans="1:11" s="206" customFormat="1" ht="12.75">
      <c r="A380" s="205">
        <v>305</v>
      </c>
      <c r="B380" s="198">
        <v>200</v>
      </c>
      <c r="C380" s="198">
        <v>100</v>
      </c>
      <c r="D380" s="198">
        <v>600</v>
      </c>
      <c r="E380" s="198">
        <v>30</v>
      </c>
      <c r="F380" s="199">
        <v>25</v>
      </c>
      <c r="G380" s="207" t="s">
        <v>1004</v>
      </c>
      <c r="H380" s="219">
        <v>0</v>
      </c>
      <c r="I380" s="219"/>
      <c r="J380" s="202"/>
      <c r="K380" s="731"/>
    </row>
    <row r="381" spans="1:11" s="206" customFormat="1" ht="12.75">
      <c r="A381" s="205">
        <v>305</v>
      </c>
      <c r="B381" s="198">
        <v>200</v>
      </c>
      <c r="C381" s="198">
        <v>100</v>
      </c>
      <c r="D381" s="198">
        <v>600</v>
      </c>
      <c r="E381" s="198">
        <v>30</v>
      </c>
      <c r="F381" s="199">
        <v>30</v>
      </c>
      <c r="G381" s="207" t="s">
        <v>1005</v>
      </c>
      <c r="H381" s="219">
        <v>4207</v>
      </c>
      <c r="I381" s="219">
        <v>3378</v>
      </c>
      <c r="J381" s="202"/>
      <c r="K381" s="731"/>
    </row>
    <row r="382" spans="1:11" s="206" customFormat="1" ht="12.75">
      <c r="A382" s="205">
        <v>305</v>
      </c>
      <c r="B382" s="198">
        <v>200</v>
      </c>
      <c r="C382" s="198">
        <v>100</v>
      </c>
      <c r="D382" s="198">
        <v>600</v>
      </c>
      <c r="E382" s="198">
        <v>30</v>
      </c>
      <c r="F382" s="199">
        <v>35</v>
      </c>
      <c r="G382" s="207" t="s">
        <v>1006</v>
      </c>
      <c r="H382" s="219">
        <v>5715</v>
      </c>
      <c r="I382" s="219">
        <v>88052</v>
      </c>
      <c r="J382" s="202"/>
      <c r="K382" s="731"/>
    </row>
    <row r="383" spans="1:11" s="206" customFormat="1" ht="12.75">
      <c r="A383" s="205">
        <v>305</v>
      </c>
      <c r="B383" s="198">
        <v>200</v>
      </c>
      <c r="C383" s="198">
        <v>100</v>
      </c>
      <c r="D383" s="198">
        <v>600</v>
      </c>
      <c r="E383" s="198">
        <v>30</v>
      </c>
      <c r="F383" s="199">
        <v>40</v>
      </c>
      <c r="G383" s="207" t="s">
        <v>1007</v>
      </c>
      <c r="H383" s="219">
        <v>25587</v>
      </c>
      <c r="I383" s="219">
        <v>25602</v>
      </c>
      <c r="J383" s="202"/>
      <c r="K383" s="731"/>
    </row>
    <row r="384" spans="1:11" s="206" customFormat="1" ht="12.75">
      <c r="A384" s="205">
        <v>305</v>
      </c>
      <c r="B384" s="198">
        <v>200</v>
      </c>
      <c r="C384" s="198">
        <v>100</v>
      </c>
      <c r="D384" s="198">
        <v>600</v>
      </c>
      <c r="E384" s="198">
        <v>30</v>
      </c>
      <c r="F384" s="199">
        <v>45</v>
      </c>
      <c r="G384" s="207" t="s">
        <v>1008</v>
      </c>
      <c r="H384" s="219">
        <v>518</v>
      </c>
      <c r="I384" s="219">
        <v>498</v>
      </c>
      <c r="J384" s="202"/>
      <c r="K384" s="731"/>
    </row>
    <row r="385" spans="1:11" s="206" customFormat="1" ht="12.75">
      <c r="A385" s="205">
        <v>305</v>
      </c>
      <c r="B385" s="198">
        <v>200</v>
      </c>
      <c r="C385" s="198">
        <v>100</v>
      </c>
      <c r="D385" s="198">
        <v>600</v>
      </c>
      <c r="E385" s="198">
        <v>30</v>
      </c>
      <c r="F385" s="199">
        <v>50</v>
      </c>
      <c r="G385" s="207" t="s">
        <v>1009</v>
      </c>
      <c r="H385" s="219">
        <v>315113</v>
      </c>
      <c r="I385" s="219">
        <v>259853</v>
      </c>
      <c r="J385" s="202"/>
      <c r="K385" s="731"/>
    </row>
    <row r="386" spans="1:11" s="206" customFormat="1" ht="12.75">
      <c r="A386" s="205">
        <v>305</v>
      </c>
      <c r="B386" s="198">
        <v>200</v>
      </c>
      <c r="C386" s="198">
        <v>100</v>
      </c>
      <c r="D386" s="198">
        <v>600</v>
      </c>
      <c r="E386" s="198">
        <v>30</v>
      </c>
      <c r="F386" s="199">
        <v>55</v>
      </c>
      <c r="G386" s="207" t="s">
        <v>1010</v>
      </c>
      <c r="H386" s="219">
        <v>21692</v>
      </c>
      <c r="I386" s="219">
        <v>21901</v>
      </c>
      <c r="J386" s="202"/>
      <c r="K386" s="731"/>
    </row>
    <row r="387" spans="1:11" s="206" customFormat="1" ht="12.75">
      <c r="A387" s="205">
        <v>305</v>
      </c>
      <c r="B387" s="198">
        <v>200</v>
      </c>
      <c r="C387" s="198">
        <v>100</v>
      </c>
      <c r="D387" s="198">
        <v>600</v>
      </c>
      <c r="E387" s="198">
        <v>30</v>
      </c>
      <c r="F387" s="199">
        <v>60</v>
      </c>
      <c r="G387" s="207" t="s">
        <v>1011</v>
      </c>
      <c r="H387" s="219">
        <v>0</v>
      </c>
      <c r="I387" s="219"/>
      <c r="J387" s="202"/>
      <c r="K387" s="731"/>
    </row>
    <row r="388" spans="1:11" s="206" customFormat="1" ht="12.75">
      <c r="A388" s="205">
        <v>305</v>
      </c>
      <c r="B388" s="198">
        <v>200</v>
      </c>
      <c r="C388" s="198">
        <v>100</v>
      </c>
      <c r="D388" s="198">
        <v>600</v>
      </c>
      <c r="E388" s="198">
        <v>30</v>
      </c>
      <c r="F388" s="199">
        <v>65</v>
      </c>
      <c r="G388" s="207" t="s">
        <v>1012</v>
      </c>
      <c r="H388" s="219">
        <v>109920</v>
      </c>
      <c r="I388" s="219">
        <v>62009</v>
      </c>
      <c r="J388" s="202"/>
      <c r="K388" s="731"/>
    </row>
    <row r="389" spans="1:11" s="206" customFormat="1" ht="12.75">
      <c r="A389" s="205">
        <v>305</v>
      </c>
      <c r="B389" s="198">
        <v>200</v>
      </c>
      <c r="C389" s="198">
        <v>100</v>
      </c>
      <c r="D389" s="198">
        <v>600</v>
      </c>
      <c r="E389" s="198">
        <v>30</v>
      </c>
      <c r="F389" s="199">
        <v>80</v>
      </c>
      <c r="G389" s="207" t="s">
        <v>1013</v>
      </c>
      <c r="H389" s="201">
        <v>0</v>
      </c>
      <c r="I389" s="201"/>
      <c r="J389" s="202"/>
      <c r="K389" s="730"/>
    </row>
    <row r="390" spans="1:11">
      <c r="A390" s="205">
        <v>305</v>
      </c>
      <c r="B390" s="198">
        <v>200</v>
      </c>
      <c r="C390" s="198">
        <v>100</v>
      </c>
      <c r="D390" s="198">
        <v>600</v>
      </c>
      <c r="E390" s="198">
        <v>30</v>
      </c>
      <c r="F390" s="199">
        <v>90</v>
      </c>
      <c r="G390" s="207" t="s">
        <v>998</v>
      </c>
      <c r="H390" s="219">
        <v>1075559</v>
      </c>
      <c r="I390" s="219">
        <v>626721</v>
      </c>
      <c r="J390" s="202"/>
      <c r="K390" s="731"/>
    </row>
    <row r="391" spans="1:11" s="206" customFormat="1" ht="25.5">
      <c r="A391" s="205">
        <v>305</v>
      </c>
      <c r="B391" s="198">
        <v>200</v>
      </c>
      <c r="C391" s="198">
        <v>200</v>
      </c>
      <c r="D391" s="198"/>
      <c r="E391" s="198"/>
      <c r="F391" s="198"/>
      <c r="G391" s="195" t="s">
        <v>1014</v>
      </c>
      <c r="H391" s="190">
        <v>0</v>
      </c>
      <c r="I391" s="190"/>
      <c r="J391" s="204" t="s">
        <v>1015</v>
      </c>
      <c r="K391" s="728"/>
    </row>
    <row r="392" spans="1:11" ht="25.5">
      <c r="A392" s="205">
        <v>305</v>
      </c>
      <c r="B392" s="198">
        <v>200</v>
      </c>
      <c r="C392" s="198">
        <v>200</v>
      </c>
      <c r="D392" s="198">
        <v>100</v>
      </c>
      <c r="E392" s="199"/>
      <c r="F392" s="199"/>
      <c r="G392" s="200" t="s">
        <v>1016</v>
      </c>
      <c r="H392" s="201">
        <v>1980</v>
      </c>
      <c r="I392" s="201">
        <v>2321</v>
      </c>
      <c r="J392" s="204" t="s">
        <v>1017</v>
      </c>
      <c r="K392" s="730"/>
    </row>
    <row r="393" spans="1:11" ht="25.5">
      <c r="A393" s="205">
        <v>305</v>
      </c>
      <c r="B393" s="198">
        <v>200</v>
      </c>
      <c r="C393" s="198">
        <v>200</v>
      </c>
      <c r="D393" s="199">
        <v>200</v>
      </c>
      <c r="E393" s="199"/>
      <c r="F393" s="199"/>
      <c r="G393" s="207" t="s">
        <v>1018</v>
      </c>
      <c r="H393" s="201">
        <v>0</v>
      </c>
      <c r="I393" s="201"/>
      <c r="J393" s="202" t="s">
        <v>1019</v>
      </c>
      <c r="K393" s="730"/>
    </row>
    <row r="394" spans="1:11" ht="38.25">
      <c r="A394" s="205">
        <v>305</v>
      </c>
      <c r="B394" s="198">
        <v>200</v>
      </c>
      <c r="C394" s="198">
        <v>200</v>
      </c>
      <c r="D394" s="198">
        <v>300</v>
      </c>
      <c r="E394" s="198"/>
      <c r="F394" s="198"/>
      <c r="G394" s="195" t="s">
        <v>1020</v>
      </c>
      <c r="H394" s="190">
        <v>0</v>
      </c>
      <c r="I394" s="190"/>
      <c r="J394" s="202" t="s">
        <v>1021</v>
      </c>
      <c r="K394" s="728"/>
    </row>
    <row r="395" spans="1:11" s="206" customFormat="1" ht="12.75">
      <c r="A395" s="205">
        <v>305</v>
      </c>
      <c r="B395" s="198">
        <v>200</v>
      </c>
      <c r="C395" s="198">
        <v>200</v>
      </c>
      <c r="D395" s="198">
        <v>300</v>
      </c>
      <c r="E395" s="198">
        <v>10</v>
      </c>
      <c r="F395" s="198"/>
      <c r="G395" s="195" t="s">
        <v>1022</v>
      </c>
      <c r="H395" s="190">
        <v>0</v>
      </c>
      <c r="I395" s="190"/>
      <c r="J395" s="202" t="s">
        <v>1023</v>
      </c>
      <c r="K395" s="728"/>
    </row>
    <row r="396" spans="1:11" s="206" customFormat="1" ht="12.75">
      <c r="A396" s="205">
        <v>305</v>
      </c>
      <c r="B396" s="198">
        <v>200</v>
      </c>
      <c r="C396" s="198">
        <v>200</v>
      </c>
      <c r="D396" s="198">
        <v>300</v>
      </c>
      <c r="E396" s="198">
        <v>10</v>
      </c>
      <c r="F396" s="199">
        <v>5</v>
      </c>
      <c r="G396" s="207" t="s">
        <v>1024</v>
      </c>
      <c r="H396" s="219">
        <v>8540</v>
      </c>
      <c r="I396" s="219">
        <v>6916</v>
      </c>
      <c r="J396" s="202"/>
      <c r="K396" s="731"/>
    </row>
    <row r="397" spans="1:11" s="206" customFormat="1" ht="12.75">
      <c r="A397" s="205">
        <v>305</v>
      </c>
      <c r="B397" s="198">
        <v>200</v>
      </c>
      <c r="C397" s="198">
        <v>200</v>
      </c>
      <c r="D397" s="198">
        <v>300</v>
      </c>
      <c r="E397" s="198">
        <v>10</v>
      </c>
      <c r="F397" s="199">
        <v>10</v>
      </c>
      <c r="G397" s="207" t="s">
        <v>1025</v>
      </c>
      <c r="H397" s="219">
        <v>0</v>
      </c>
      <c r="I397" s="219">
        <v>0</v>
      </c>
      <c r="J397" s="202"/>
      <c r="K397" s="731"/>
    </row>
    <row r="398" spans="1:11" s="206" customFormat="1" ht="12.75">
      <c r="A398" s="205">
        <v>305</v>
      </c>
      <c r="B398" s="198">
        <v>200</v>
      </c>
      <c r="C398" s="198">
        <v>200</v>
      </c>
      <c r="D398" s="198">
        <v>300</v>
      </c>
      <c r="E398" s="198">
        <v>10</v>
      </c>
      <c r="F398" s="199">
        <v>15</v>
      </c>
      <c r="G398" s="207" t="s">
        <v>1026</v>
      </c>
      <c r="H398" s="219">
        <v>10839</v>
      </c>
      <c r="I398" s="219">
        <v>33110</v>
      </c>
      <c r="J398" s="202"/>
      <c r="K398" s="731"/>
    </row>
    <row r="399" spans="1:11" s="206" customFormat="1" ht="12.75">
      <c r="A399" s="205">
        <v>305</v>
      </c>
      <c r="B399" s="198">
        <v>200</v>
      </c>
      <c r="C399" s="198">
        <v>200</v>
      </c>
      <c r="D399" s="198">
        <v>300</v>
      </c>
      <c r="E399" s="198">
        <v>10</v>
      </c>
      <c r="F399" s="199">
        <v>20</v>
      </c>
      <c r="G399" s="207" t="s">
        <v>1027</v>
      </c>
      <c r="H399" s="219">
        <v>0</v>
      </c>
      <c r="I399" s="219"/>
      <c r="J399" s="202"/>
      <c r="K399" s="731"/>
    </row>
    <row r="400" spans="1:11">
      <c r="A400" s="205">
        <v>305</v>
      </c>
      <c r="B400" s="198">
        <v>200</v>
      </c>
      <c r="C400" s="198">
        <v>200</v>
      </c>
      <c r="D400" s="198">
        <v>300</v>
      </c>
      <c r="E400" s="198">
        <v>10</v>
      </c>
      <c r="F400" s="199">
        <v>90</v>
      </c>
      <c r="G400" s="207" t="s">
        <v>1028</v>
      </c>
      <c r="H400" s="219">
        <v>0</v>
      </c>
      <c r="I400" s="219"/>
      <c r="J400" s="202"/>
      <c r="K400" s="731"/>
    </row>
    <row r="401" spans="1:11" ht="25.5">
      <c r="A401" s="205">
        <v>305</v>
      </c>
      <c r="B401" s="198">
        <v>200</v>
      </c>
      <c r="C401" s="198">
        <v>200</v>
      </c>
      <c r="D401" s="198">
        <v>300</v>
      </c>
      <c r="E401" s="199">
        <v>20</v>
      </c>
      <c r="F401" s="199"/>
      <c r="G401" s="207" t="s">
        <v>1029</v>
      </c>
      <c r="H401" s="201">
        <v>0</v>
      </c>
      <c r="I401" s="201"/>
      <c r="J401" s="202" t="s">
        <v>1030</v>
      </c>
      <c r="K401" s="730"/>
    </row>
    <row r="402" spans="1:11" ht="25.5">
      <c r="A402" s="205">
        <v>305</v>
      </c>
      <c r="B402" s="198">
        <v>200</v>
      </c>
      <c r="C402" s="198">
        <v>200</v>
      </c>
      <c r="D402" s="198">
        <v>300</v>
      </c>
      <c r="E402" s="199">
        <v>30</v>
      </c>
      <c r="F402" s="199"/>
      <c r="G402" s="207" t="s">
        <v>1031</v>
      </c>
      <c r="H402" s="201">
        <v>0</v>
      </c>
      <c r="I402" s="201"/>
      <c r="J402" s="202" t="s">
        <v>1032</v>
      </c>
      <c r="K402" s="730"/>
    </row>
    <row r="403" spans="1:11">
      <c r="A403" s="205">
        <v>305</v>
      </c>
      <c r="B403" s="198">
        <v>200</v>
      </c>
      <c r="C403" s="198">
        <v>200</v>
      </c>
      <c r="D403" s="198">
        <v>300</v>
      </c>
      <c r="E403" s="199">
        <v>40</v>
      </c>
      <c r="F403" s="199"/>
      <c r="G403" s="207" t="s">
        <v>1033</v>
      </c>
      <c r="H403" s="201">
        <v>435367</v>
      </c>
      <c r="I403" s="201">
        <v>307834</v>
      </c>
      <c r="J403" s="202" t="s">
        <v>1034</v>
      </c>
      <c r="K403" s="730"/>
    </row>
    <row r="404" spans="1:11" s="206" customFormat="1" ht="25.5">
      <c r="A404" s="205">
        <v>305</v>
      </c>
      <c r="B404" s="198">
        <v>200</v>
      </c>
      <c r="C404" s="198">
        <v>200</v>
      </c>
      <c r="D404" s="198">
        <v>300</v>
      </c>
      <c r="E404" s="198">
        <v>50</v>
      </c>
      <c r="F404" s="198"/>
      <c r="G404" s="195" t="s">
        <v>1035</v>
      </c>
      <c r="H404" s="190">
        <v>0</v>
      </c>
      <c r="I404" s="190"/>
      <c r="J404" s="202" t="s">
        <v>1036</v>
      </c>
      <c r="K404" s="728"/>
    </row>
    <row r="405" spans="1:11" s="206" customFormat="1" ht="25.5">
      <c r="A405" s="205">
        <v>305</v>
      </c>
      <c r="B405" s="198">
        <v>200</v>
      </c>
      <c r="C405" s="198">
        <v>200</v>
      </c>
      <c r="D405" s="198">
        <v>300</v>
      </c>
      <c r="E405" s="198">
        <v>50</v>
      </c>
      <c r="F405" s="199">
        <v>10</v>
      </c>
      <c r="G405" s="207" t="s">
        <v>1037</v>
      </c>
      <c r="H405" s="219">
        <v>0</v>
      </c>
      <c r="I405" s="219"/>
      <c r="J405" s="202"/>
      <c r="K405" s="731"/>
    </row>
    <row r="406" spans="1:11" s="206" customFormat="1" ht="25.5">
      <c r="A406" s="205">
        <v>305</v>
      </c>
      <c r="B406" s="198">
        <v>200</v>
      </c>
      <c r="C406" s="198">
        <v>200</v>
      </c>
      <c r="D406" s="198">
        <v>300</v>
      </c>
      <c r="E406" s="198">
        <v>50</v>
      </c>
      <c r="F406" s="199">
        <v>20</v>
      </c>
      <c r="G406" s="207" t="s">
        <v>1038</v>
      </c>
      <c r="H406" s="219">
        <v>20983</v>
      </c>
      <c r="I406" s="219">
        <v>23333</v>
      </c>
      <c r="J406" s="202"/>
      <c r="K406" s="731"/>
    </row>
    <row r="407" spans="1:11" s="206" customFormat="1" ht="12.75">
      <c r="A407" s="205">
        <v>305</v>
      </c>
      <c r="B407" s="198">
        <v>200</v>
      </c>
      <c r="C407" s="198">
        <v>200</v>
      </c>
      <c r="D407" s="198">
        <v>300</v>
      </c>
      <c r="E407" s="198">
        <v>50</v>
      </c>
      <c r="F407" s="199">
        <v>30</v>
      </c>
      <c r="G407" s="207" t="s">
        <v>1039</v>
      </c>
      <c r="H407" s="219">
        <v>0</v>
      </c>
      <c r="I407" s="219"/>
      <c r="J407" s="202"/>
      <c r="K407" s="731"/>
    </row>
    <row r="408" spans="1:11" s="206" customFormat="1" ht="12.75">
      <c r="A408" s="205">
        <v>305</v>
      </c>
      <c r="B408" s="198">
        <v>200</v>
      </c>
      <c r="C408" s="198">
        <v>200</v>
      </c>
      <c r="D408" s="198">
        <v>300</v>
      </c>
      <c r="E408" s="198">
        <v>50</v>
      </c>
      <c r="F408" s="199">
        <v>40</v>
      </c>
      <c r="G408" s="207" t="s">
        <v>1040</v>
      </c>
      <c r="H408" s="219">
        <v>8932</v>
      </c>
      <c r="I408" s="219">
        <v>3730</v>
      </c>
      <c r="J408" s="202"/>
      <c r="K408" s="731"/>
    </row>
    <row r="409" spans="1:11" s="206" customFormat="1" ht="25.5">
      <c r="A409" s="205">
        <v>305</v>
      </c>
      <c r="B409" s="198">
        <v>200</v>
      </c>
      <c r="C409" s="198">
        <v>200</v>
      </c>
      <c r="D409" s="198">
        <v>300</v>
      </c>
      <c r="E409" s="198">
        <v>50</v>
      </c>
      <c r="F409" s="199">
        <v>90</v>
      </c>
      <c r="G409" s="207" t="s">
        <v>1035</v>
      </c>
      <c r="H409" s="219">
        <v>0</v>
      </c>
      <c r="I409" s="219"/>
      <c r="J409" s="202"/>
      <c r="K409" s="731"/>
    </row>
    <row r="410" spans="1:11" ht="63.75">
      <c r="A410" s="205">
        <v>305</v>
      </c>
      <c r="B410" s="198">
        <v>200</v>
      </c>
      <c r="C410" s="198">
        <v>200</v>
      </c>
      <c r="D410" s="198">
        <v>300</v>
      </c>
      <c r="E410" s="198">
        <v>60</v>
      </c>
      <c r="F410" s="199"/>
      <c r="G410" s="207" t="s">
        <v>1041</v>
      </c>
      <c r="H410" s="219">
        <v>0</v>
      </c>
      <c r="I410" s="219"/>
      <c r="J410" s="202" t="s">
        <v>1042</v>
      </c>
      <c r="K410" s="731"/>
    </row>
    <row r="411" spans="1:11" s="206" customFormat="1" ht="25.5">
      <c r="A411" s="205">
        <v>305</v>
      </c>
      <c r="B411" s="198">
        <v>200</v>
      </c>
      <c r="C411" s="198">
        <v>200</v>
      </c>
      <c r="D411" s="198">
        <v>400</v>
      </c>
      <c r="E411" s="198"/>
      <c r="F411" s="198"/>
      <c r="G411" s="195" t="s">
        <v>1043</v>
      </c>
      <c r="H411" s="190">
        <v>0</v>
      </c>
      <c r="I411" s="190"/>
      <c r="J411" s="204" t="s">
        <v>1044</v>
      </c>
      <c r="K411" s="728"/>
    </row>
    <row r="412" spans="1:11" ht="38.25">
      <c r="A412" s="205">
        <v>305</v>
      </c>
      <c r="B412" s="198">
        <v>200</v>
      </c>
      <c r="C412" s="198">
        <v>200</v>
      </c>
      <c r="D412" s="198">
        <v>400</v>
      </c>
      <c r="E412" s="199">
        <v>10</v>
      </c>
      <c r="F412" s="199"/>
      <c r="G412" s="200" t="s">
        <v>1045</v>
      </c>
      <c r="H412" s="201">
        <v>0</v>
      </c>
      <c r="I412" s="201"/>
      <c r="J412" s="204" t="s">
        <v>1046</v>
      </c>
      <c r="K412" s="730"/>
    </row>
    <row r="413" spans="1:11" ht="38.25">
      <c r="A413" s="205">
        <v>305</v>
      </c>
      <c r="B413" s="198">
        <v>200</v>
      </c>
      <c r="C413" s="198">
        <v>200</v>
      </c>
      <c r="D413" s="198">
        <v>400</v>
      </c>
      <c r="E413" s="199">
        <v>20</v>
      </c>
      <c r="F413" s="199"/>
      <c r="G413" s="207" t="s">
        <v>1047</v>
      </c>
      <c r="H413" s="201">
        <v>1626</v>
      </c>
      <c r="I413" s="201"/>
      <c r="J413" s="202" t="s">
        <v>1048</v>
      </c>
      <c r="K413" s="730"/>
    </row>
    <row r="414" spans="1:11" ht="38.25">
      <c r="A414" s="205">
        <v>305</v>
      </c>
      <c r="B414" s="198">
        <v>200</v>
      </c>
      <c r="C414" s="198">
        <v>200</v>
      </c>
      <c r="D414" s="198">
        <v>400</v>
      </c>
      <c r="E414" s="199">
        <v>30</v>
      </c>
      <c r="F414" s="199"/>
      <c r="G414" s="207" t="s">
        <v>1049</v>
      </c>
      <c r="H414" s="201">
        <v>0</v>
      </c>
      <c r="I414" s="201"/>
      <c r="J414" s="202" t="s">
        <v>1050</v>
      </c>
      <c r="K414" s="730"/>
    </row>
    <row r="415" spans="1:11">
      <c r="A415" s="205">
        <v>305</v>
      </c>
      <c r="B415" s="198">
        <v>200</v>
      </c>
      <c r="C415" s="198">
        <v>300</v>
      </c>
      <c r="D415" s="198"/>
      <c r="E415" s="198"/>
      <c r="F415" s="198"/>
      <c r="G415" s="195" t="s">
        <v>1051</v>
      </c>
      <c r="H415" s="190">
        <v>0</v>
      </c>
      <c r="I415" s="190"/>
      <c r="J415" s="202" t="s">
        <v>1052</v>
      </c>
      <c r="K415" s="728"/>
    </row>
    <row r="416" spans="1:11">
      <c r="A416" s="205">
        <v>305</v>
      </c>
      <c r="B416" s="198">
        <v>200</v>
      </c>
      <c r="C416" s="198">
        <v>300</v>
      </c>
      <c r="D416" s="199">
        <v>100</v>
      </c>
      <c r="E416" s="199"/>
      <c r="F416" s="199"/>
      <c r="G416" s="207" t="s">
        <v>1053</v>
      </c>
      <c r="H416" s="201">
        <v>2723</v>
      </c>
      <c r="I416" s="201"/>
      <c r="J416" s="202" t="s">
        <v>1054</v>
      </c>
      <c r="K416" s="730"/>
    </row>
    <row r="417" spans="1:11" s="192" customFormat="1">
      <c r="A417" s="205">
        <v>305</v>
      </c>
      <c r="B417" s="198">
        <v>200</v>
      </c>
      <c r="C417" s="198">
        <v>300</v>
      </c>
      <c r="D417" s="199">
        <v>200</v>
      </c>
      <c r="E417" s="199"/>
      <c r="F417" s="199"/>
      <c r="G417" s="207" t="s">
        <v>1055</v>
      </c>
      <c r="H417" s="201">
        <v>118990</v>
      </c>
      <c r="I417" s="201">
        <v>96454</v>
      </c>
      <c r="J417" s="202" t="s">
        <v>1056</v>
      </c>
      <c r="K417" s="730"/>
    </row>
    <row r="418" spans="1:11" ht="25.5">
      <c r="A418" s="187">
        <v>310</v>
      </c>
      <c r="B418" s="188">
        <v>0</v>
      </c>
      <c r="C418" s="188">
        <v>0</v>
      </c>
      <c r="D418" s="188">
        <v>0</v>
      </c>
      <c r="E418" s="188">
        <v>0</v>
      </c>
      <c r="F418" s="188">
        <v>0</v>
      </c>
      <c r="G418" s="189" t="s">
        <v>1057</v>
      </c>
      <c r="H418" s="190">
        <v>0</v>
      </c>
      <c r="I418" s="190"/>
      <c r="J418" s="217"/>
      <c r="K418" s="728"/>
    </row>
    <row r="419" spans="1:11" ht="25.5">
      <c r="A419" s="205">
        <v>310</v>
      </c>
      <c r="B419" s="199">
        <v>100</v>
      </c>
      <c r="C419" s="199"/>
      <c r="D419" s="199"/>
      <c r="E419" s="199"/>
      <c r="F419" s="199"/>
      <c r="G419" s="207" t="s">
        <v>1058</v>
      </c>
      <c r="H419" s="201">
        <v>30000</v>
      </c>
      <c r="I419" s="201">
        <v>33191</v>
      </c>
      <c r="J419" s="202" t="s">
        <v>1059</v>
      </c>
      <c r="K419" s="730"/>
    </row>
    <row r="420" spans="1:11" s="206" customFormat="1" ht="25.5">
      <c r="A420" s="205">
        <v>310</v>
      </c>
      <c r="B420" s="198">
        <v>200</v>
      </c>
      <c r="C420" s="198"/>
      <c r="D420" s="198"/>
      <c r="E420" s="198"/>
      <c r="F420" s="198"/>
      <c r="G420" s="195" t="s">
        <v>1060</v>
      </c>
      <c r="H420" s="190">
        <v>0</v>
      </c>
      <c r="I420" s="190">
        <v>0</v>
      </c>
      <c r="J420" s="202" t="s">
        <v>1061</v>
      </c>
      <c r="K420" s="728"/>
    </row>
    <row r="421" spans="1:11" s="206" customFormat="1" ht="12.75">
      <c r="A421" s="205">
        <v>310</v>
      </c>
      <c r="B421" s="198">
        <v>200</v>
      </c>
      <c r="C421" s="199">
        <v>100</v>
      </c>
      <c r="D421" s="199"/>
      <c r="E421" s="199"/>
      <c r="F421" s="199"/>
      <c r="G421" s="207" t="s">
        <v>1062</v>
      </c>
      <c r="H421" s="219">
        <v>25892</v>
      </c>
      <c r="I421" s="219">
        <v>42380</v>
      </c>
      <c r="J421" s="202"/>
      <c r="K421" s="731"/>
    </row>
    <row r="422" spans="1:11" s="206" customFormat="1" ht="12.75">
      <c r="A422" s="205">
        <v>310</v>
      </c>
      <c r="B422" s="198">
        <v>200</v>
      </c>
      <c r="C422" s="199">
        <v>200</v>
      </c>
      <c r="D422" s="199"/>
      <c r="E422" s="199"/>
      <c r="F422" s="199"/>
      <c r="G422" s="207" t="s">
        <v>1063</v>
      </c>
      <c r="H422" s="219">
        <v>207656</v>
      </c>
      <c r="I422" s="219">
        <v>197173</v>
      </c>
      <c r="J422" s="202"/>
      <c r="K422" s="731"/>
    </row>
    <row r="423" spans="1:11" ht="25.5">
      <c r="A423" s="205">
        <v>310</v>
      </c>
      <c r="B423" s="198">
        <v>200</v>
      </c>
      <c r="C423" s="199">
        <v>300</v>
      </c>
      <c r="D423" s="199"/>
      <c r="E423" s="199"/>
      <c r="F423" s="199"/>
      <c r="G423" s="207" t="s">
        <v>1064</v>
      </c>
      <c r="H423" s="219">
        <v>0</v>
      </c>
      <c r="I423" s="219">
        <v>0</v>
      </c>
      <c r="J423" s="202"/>
      <c r="K423" s="731"/>
    </row>
    <row r="424" spans="1:11" ht="25.5">
      <c r="A424" s="205">
        <v>310</v>
      </c>
      <c r="B424" s="199">
        <v>300</v>
      </c>
      <c r="C424" s="199"/>
      <c r="D424" s="199"/>
      <c r="E424" s="199"/>
      <c r="F424" s="199"/>
      <c r="G424" s="207" t="s">
        <v>1065</v>
      </c>
      <c r="H424" s="201">
        <v>1228128</v>
      </c>
      <c r="I424" s="201">
        <v>1180073</v>
      </c>
      <c r="J424" s="202" t="s">
        <v>1066</v>
      </c>
      <c r="K424" s="730"/>
    </row>
    <row r="425" spans="1:11">
      <c r="A425" s="205">
        <v>310</v>
      </c>
      <c r="B425" s="199">
        <v>400</v>
      </c>
      <c r="C425" s="199"/>
      <c r="D425" s="199"/>
      <c r="E425" s="199"/>
      <c r="F425" s="199"/>
      <c r="G425" s="207" t="s">
        <v>1067</v>
      </c>
      <c r="H425" s="201">
        <v>0</v>
      </c>
      <c r="I425" s="201">
        <v>0</v>
      </c>
      <c r="J425" s="202" t="s">
        <v>1068</v>
      </c>
      <c r="K425" s="730"/>
    </row>
    <row r="426" spans="1:11">
      <c r="A426" s="205">
        <v>310</v>
      </c>
      <c r="B426" s="199">
        <v>500</v>
      </c>
      <c r="C426" s="199"/>
      <c r="D426" s="199"/>
      <c r="E426" s="199"/>
      <c r="F426" s="199"/>
      <c r="G426" s="207" t="s">
        <v>1069</v>
      </c>
      <c r="H426" s="201">
        <v>5492</v>
      </c>
      <c r="I426" s="201">
        <v>5226</v>
      </c>
      <c r="J426" s="202" t="s">
        <v>1070</v>
      </c>
      <c r="K426" s="730"/>
    </row>
    <row r="427" spans="1:11" s="206" customFormat="1" ht="12.75">
      <c r="A427" s="205">
        <v>310</v>
      </c>
      <c r="B427" s="198">
        <v>600</v>
      </c>
      <c r="C427" s="198"/>
      <c r="D427" s="198"/>
      <c r="E427" s="198"/>
      <c r="F427" s="198"/>
      <c r="G427" s="195" t="s">
        <v>1071</v>
      </c>
      <c r="H427" s="190">
        <v>0</v>
      </c>
      <c r="I427" s="190">
        <v>0</v>
      </c>
      <c r="J427" s="202" t="s">
        <v>1072</v>
      </c>
      <c r="K427" s="728"/>
    </row>
    <row r="428" spans="1:11" s="206" customFormat="1" ht="12.75">
      <c r="A428" s="205">
        <v>310</v>
      </c>
      <c r="B428" s="198">
        <v>600</v>
      </c>
      <c r="C428" s="199">
        <v>100</v>
      </c>
      <c r="D428" s="199"/>
      <c r="E428" s="199"/>
      <c r="F428" s="199"/>
      <c r="G428" s="207" t="s">
        <v>1073</v>
      </c>
      <c r="H428" s="219">
        <v>150971</v>
      </c>
      <c r="I428" s="219">
        <v>115372</v>
      </c>
      <c r="J428" s="202"/>
      <c r="K428" s="731"/>
    </row>
    <row r="429" spans="1:11" s="206" customFormat="1" ht="12.75">
      <c r="A429" s="205">
        <v>310</v>
      </c>
      <c r="B429" s="198">
        <v>600</v>
      </c>
      <c r="C429" s="199">
        <v>200</v>
      </c>
      <c r="D429" s="199"/>
      <c r="E429" s="199"/>
      <c r="F429" s="199"/>
      <c r="G429" s="207" t="s">
        <v>1074</v>
      </c>
      <c r="H429" s="219">
        <v>1291</v>
      </c>
      <c r="I429" s="219">
        <v>2616</v>
      </c>
      <c r="J429" s="202"/>
      <c r="K429" s="731"/>
    </row>
    <row r="430" spans="1:11" s="206" customFormat="1" ht="12.75">
      <c r="A430" s="205">
        <v>310</v>
      </c>
      <c r="B430" s="198">
        <v>600</v>
      </c>
      <c r="C430" s="199">
        <v>300</v>
      </c>
      <c r="D430" s="199"/>
      <c r="E430" s="199"/>
      <c r="F430" s="199"/>
      <c r="G430" s="207" t="s">
        <v>1071</v>
      </c>
      <c r="H430" s="219">
        <v>34330</v>
      </c>
      <c r="I430" s="219">
        <v>670</v>
      </c>
      <c r="J430" s="202"/>
      <c r="K430" s="731"/>
    </row>
    <row r="431" spans="1:11" s="192" customFormat="1" ht="25.5">
      <c r="A431" s="205">
        <v>310</v>
      </c>
      <c r="B431" s="198">
        <v>700</v>
      </c>
      <c r="C431" s="198"/>
      <c r="D431" s="198"/>
      <c r="E431" s="199"/>
      <c r="F431" s="199"/>
      <c r="G431" s="200" t="s">
        <v>1075</v>
      </c>
      <c r="H431" s="201">
        <v>0</v>
      </c>
      <c r="I431" s="201">
        <v>0</v>
      </c>
      <c r="J431" s="204" t="s">
        <v>1076</v>
      </c>
      <c r="K431" s="730"/>
    </row>
    <row r="432" spans="1:11">
      <c r="A432" s="187">
        <v>315</v>
      </c>
      <c r="B432" s="188">
        <v>0</v>
      </c>
      <c r="C432" s="188">
        <v>0</v>
      </c>
      <c r="D432" s="188">
        <v>0</v>
      </c>
      <c r="E432" s="188">
        <v>0</v>
      </c>
      <c r="F432" s="188">
        <v>0</v>
      </c>
      <c r="G432" s="189" t="s">
        <v>61</v>
      </c>
      <c r="H432" s="230">
        <v>0</v>
      </c>
      <c r="I432" s="230"/>
      <c r="J432" s="231" t="s">
        <v>1077</v>
      </c>
      <c r="K432" s="728"/>
    </row>
    <row r="433" spans="1:11" s="206" customFormat="1" ht="12.75">
      <c r="A433" s="205">
        <v>315</v>
      </c>
      <c r="B433" s="198">
        <v>100</v>
      </c>
      <c r="C433" s="198"/>
      <c r="D433" s="198"/>
      <c r="E433" s="198"/>
      <c r="F433" s="198"/>
      <c r="G433" s="195" t="s">
        <v>1078</v>
      </c>
      <c r="H433" s="190">
        <v>0</v>
      </c>
      <c r="I433" s="190"/>
      <c r="J433" s="202" t="s">
        <v>1079</v>
      </c>
      <c r="K433" s="728"/>
    </row>
    <row r="434" spans="1:11" s="206" customFormat="1" ht="12.75">
      <c r="A434" s="205">
        <v>315</v>
      </c>
      <c r="B434" s="198">
        <v>100</v>
      </c>
      <c r="C434" s="199">
        <v>100</v>
      </c>
      <c r="D434" s="199"/>
      <c r="E434" s="199"/>
      <c r="F434" s="199"/>
      <c r="G434" s="207" t="s">
        <v>1080</v>
      </c>
      <c r="H434" s="219">
        <v>25786</v>
      </c>
      <c r="I434" s="219">
        <v>25474</v>
      </c>
      <c r="J434" s="202"/>
      <c r="K434" s="731"/>
    </row>
    <row r="435" spans="1:11">
      <c r="A435" s="205">
        <v>315</v>
      </c>
      <c r="B435" s="198">
        <v>100</v>
      </c>
      <c r="C435" s="199">
        <v>200</v>
      </c>
      <c r="D435" s="199"/>
      <c r="E435" s="199"/>
      <c r="F435" s="199"/>
      <c r="G435" s="207" t="s">
        <v>1081</v>
      </c>
      <c r="H435" s="219">
        <v>4731</v>
      </c>
      <c r="I435" s="219">
        <v>6868</v>
      </c>
      <c r="J435" s="202"/>
      <c r="K435" s="731"/>
    </row>
    <row r="436" spans="1:11">
      <c r="A436" s="205">
        <v>315</v>
      </c>
      <c r="B436" s="198">
        <v>200</v>
      </c>
      <c r="C436" s="198"/>
      <c r="D436" s="198"/>
      <c r="E436" s="198"/>
      <c r="F436" s="198"/>
      <c r="G436" s="195" t="s">
        <v>1082</v>
      </c>
      <c r="H436" s="190">
        <v>0</v>
      </c>
      <c r="I436" s="190">
        <v>0</v>
      </c>
      <c r="J436" s="202" t="s">
        <v>1083</v>
      </c>
      <c r="K436" s="728"/>
    </row>
    <row r="437" spans="1:11">
      <c r="A437" s="205">
        <v>315</v>
      </c>
      <c r="B437" s="198">
        <v>200</v>
      </c>
      <c r="C437" s="199">
        <v>100</v>
      </c>
      <c r="D437" s="199"/>
      <c r="E437" s="199"/>
      <c r="F437" s="199"/>
      <c r="G437" s="207" t="s">
        <v>1084</v>
      </c>
      <c r="H437" s="201">
        <v>244316</v>
      </c>
      <c r="I437" s="201">
        <v>203137</v>
      </c>
      <c r="J437" s="202" t="s">
        <v>1085</v>
      </c>
      <c r="K437" s="730"/>
    </row>
    <row r="438" spans="1:11" s="206" customFormat="1" ht="12.75">
      <c r="A438" s="205">
        <v>315</v>
      </c>
      <c r="B438" s="198">
        <v>200</v>
      </c>
      <c r="C438" s="198">
        <v>200</v>
      </c>
      <c r="D438" s="198"/>
      <c r="E438" s="198"/>
      <c r="F438" s="198"/>
      <c r="G438" s="195" t="s">
        <v>1086</v>
      </c>
      <c r="H438" s="190">
        <v>0</v>
      </c>
      <c r="I438" s="190">
        <v>0</v>
      </c>
      <c r="J438" s="202" t="s">
        <v>1087</v>
      </c>
      <c r="K438" s="728"/>
    </row>
    <row r="439" spans="1:11" s="206" customFormat="1" ht="12.75">
      <c r="A439" s="205">
        <v>315</v>
      </c>
      <c r="B439" s="198">
        <v>200</v>
      </c>
      <c r="C439" s="198">
        <v>200</v>
      </c>
      <c r="D439" s="199">
        <v>100</v>
      </c>
      <c r="E439" s="199"/>
      <c r="F439" s="199"/>
      <c r="G439" s="207" t="s">
        <v>1088</v>
      </c>
      <c r="H439" s="219">
        <v>9760</v>
      </c>
      <c r="I439" s="219">
        <v>0</v>
      </c>
      <c r="J439" s="202"/>
      <c r="K439" s="731"/>
    </row>
    <row r="440" spans="1:11" s="206" customFormat="1" ht="12.75">
      <c r="A440" s="205">
        <v>315</v>
      </c>
      <c r="B440" s="198">
        <v>200</v>
      </c>
      <c r="C440" s="198">
        <v>200</v>
      </c>
      <c r="D440" s="199">
        <v>200</v>
      </c>
      <c r="E440" s="199"/>
      <c r="F440" s="199"/>
      <c r="G440" s="207" t="s">
        <v>1089</v>
      </c>
      <c r="H440" s="219">
        <v>11965</v>
      </c>
      <c r="I440" s="219">
        <v>11993</v>
      </c>
      <c r="J440" s="202"/>
      <c r="K440" s="731"/>
    </row>
    <row r="441" spans="1:11" s="206" customFormat="1" ht="12.75">
      <c r="A441" s="205">
        <v>315</v>
      </c>
      <c r="B441" s="198">
        <v>200</v>
      </c>
      <c r="C441" s="198">
        <v>200</v>
      </c>
      <c r="D441" s="199">
        <v>300</v>
      </c>
      <c r="E441" s="199"/>
      <c r="F441" s="199"/>
      <c r="G441" s="207" t="s">
        <v>1090</v>
      </c>
      <c r="H441" s="219">
        <v>4412</v>
      </c>
      <c r="I441" s="219"/>
      <c r="J441" s="202"/>
      <c r="K441" s="731"/>
    </row>
    <row r="442" spans="1:11">
      <c r="A442" s="205">
        <v>315</v>
      </c>
      <c r="B442" s="198">
        <v>200</v>
      </c>
      <c r="C442" s="198">
        <v>200</v>
      </c>
      <c r="D442" s="199">
        <v>900</v>
      </c>
      <c r="E442" s="199"/>
      <c r="F442" s="199"/>
      <c r="G442" s="207" t="s">
        <v>1091</v>
      </c>
      <c r="H442" s="219">
        <v>0</v>
      </c>
      <c r="I442" s="219"/>
      <c r="J442" s="202"/>
      <c r="K442" s="731"/>
    </row>
    <row r="443" spans="1:11">
      <c r="A443" s="205">
        <v>315</v>
      </c>
      <c r="B443" s="198">
        <v>300</v>
      </c>
      <c r="C443" s="198"/>
      <c r="D443" s="198"/>
      <c r="E443" s="198"/>
      <c r="F443" s="198"/>
      <c r="G443" s="195" t="s">
        <v>1092</v>
      </c>
      <c r="H443" s="190">
        <v>0</v>
      </c>
      <c r="I443" s="190"/>
      <c r="J443" s="202" t="s">
        <v>1093</v>
      </c>
      <c r="K443" s="728"/>
    </row>
    <row r="444" spans="1:11" s="206" customFormat="1" ht="12.75">
      <c r="A444" s="205">
        <v>315</v>
      </c>
      <c r="B444" s="198">
        <v>300</v>
      </c>
      <c r="C444" s="198">
        <v>100</v>
      </c>
      <c r="D444" s="198"/>
      <c r="E444" s="198"/>
      <c r="F444" s="198"/>
      <c r="G444" s="195" t="s">
        <v>1094</v>
      </c>
      <c r="H444" s="190">
        <v>0</v>
      </c>
      <c r="I444" s="190"/>
      <c r="J444" s="202" t="s">
        <v>1095</v>
      </c>
      <c r="K444" s="728"/>
    </row>
    <row r="445" spans="1:11" s="206" customFormat="1" ht="12.75">
      <c r="A445" s="205">
        <v>315</v>
      </c>
      <c r="B445" s="198">
        <v>300</v>
      </c>
      <c r="C445" s="198">
        <v>100</v>
      </c>
      <c r="D445" s="199">
        <v>100</v>
      </c>
      <c r="E445" s="199"/>
      <c r="F445" s="199"/>
      <c r="G445" s="207" t="s">
        <v>1096</v>
      </c>
      <c r="H445" s="219">
        <v>0</v>
      </c>
      <c r="I445" s="219"/>
      <c r="J445" s="202"/>
      <c r="K445" s="731"/>
    </row>
    <row r="446" spans="1:11">
      <c r="A446" s="205">
        <v>315</v>
      </c>
      <c r="B446" s="198">
        <v>300</v>
      </c>
      <c r="C446" s="198">
        <v>100</v>
      </c>
      <c r="D446" s="199">
        <v>200</v>
      </c>
      <c r="E446" s="199"/>
      <c r="F446" s="199"/>
      <c r="G446" s="207" t="s">
        <v>1097</v>
      </c>
      <c r="H446" s="219">
        <v>0</v>
      </c>
      <c r="I446" s="219"/>
      <c r="J446" s="202"/>
      <c r="K446" s="731"/>
    </row>
    <row r="447" spans="1:11">
      <c r="A447" s="205">
        <v>315</v>
      </c>
      <c r="B447" s="198">
        <v>300</v>
      </c>
      <c r="C447" s="198">
        <v>200</v>
      </c>
      <c r="D447" s="198"/>
      <c r="E447" s="198"/>
      <c r="F447" s="198"/>
      <c r="G447" s="195" t="s">
        <v>1098</v>
      </c>
      <c r="H447" s="190">
        <v>0</v>
      </c>
      <c r="I447" s="190"/>
      <c r="J447" s="202" t="s">
        <v>1099</v>
      </c>
      <c r="K447" s="728"/>
    </row>
    <row r="448" spans="1:11">
      <c r="A448" s="205">
        <v>315</v>
      </c>
      <c r="B448" s="198">
        <v>300</v>
      </c>
      <c r="C448" s="198">
        <v>200</v>
      </c>
      <c r="D448" s="199">
        <v>100</v>
      </c>
      <c r="E448" s="199"/>
      <c r="F448" s="199"/>
      <c r="G448" s="207" t="s">
        <v>1096</v>
      </c>
      <c r="H448" s="219">
        <v>0</v>
      </c>
      <c r="I448" s="219"/>
      <c r="J448" s="202"/>
      <c r="K448" s="731"/>
    </row>
    <row r="449" spans="1:11" s="206" customFormat="1" ht="12.75">
      <c r="A449" s="205">
        <v>315</v>
      </c>
      <c r="B449" s="198">
        <v>300</v>
      </c>
      <c r="C449" s="198">
        <v>200</v>
      </c>
      <c r="D449" s="199">
        <v>200</v>
      </c>
      <c r="E449" s="199"/>
      <c r="F449" s="199"/>
      <c r="G449" s="207" t="s">
        <v>1097</v>
      </c>
      <c r="H449" s="219">
        <v>0</v>
      </c>
      <c r="I449" s="219"/>
      <c r="J449" s="202"/>
      <c r="K449" s="731"/>
    </row>
    <row r="450" spans="1:11" s="206" customFormat="1" ht="12.75">
      <c r="A450" s="205">
        <v>315</v>
      </c>
      <c r="B450" s="198">
        <v>350</v>
      </c>
      <c r="C450" s="198"/>
      <c r="D450" s="198"/>
      <c r="E450" s="199"/>
      <c r="F450" s="199"/>
      <c r="G450" s="200" t="s">
        <v>1100</v>
      </c>
      <c r="H450" s="201">
        <v>0</v>
      </c>
      <c r="I450" s="201"/>
      <c r="J450" s="204" t="s">
        <v>1101</v>
      </c>
      <c r="K450" s="730"/>
    </row>
    <row r="451" spans="1:11" s="192" customFormat="1" ht="25.5">
      <c r="A451" s="205">
        <v>315</v>
      </c>
      <c r="B451" s="198">
        <v>400</v>
      </c>
      <c r="C451" s="198"/>
      <c r="D451" s="198"/>
      <c r="E451" s="199"/>
      <c r="F451" s="199"/>
      <c r="G451" s="200" t="s">
        <v>1102</v>
      </c>
      <c r="H451" s="201">
        <v>0</v>
      </c>
      <c r="I451" s="201"/>
      <c r="J451" s="204" t="s">
        <v>1103</v>
      </c>
      <c r="K451" s="730"/>
    </row>
    <row r="452" spans="1:11">
      <c r="A452" s="187">
        <v>320</v>
      </c>
      <c r="B452" s="188">
        <v>0</v>
      </c>
      <c r="C452" s="188">
        <v>0</v>
      </c>
      <c r="D452" s="188">
        <v>0</v>
      </c>
      <c r="E452" s="188">
        <v>0</v>
      </c>
      <c r="F452" s="188">
        <v>0</v>
      </c>
      <c r="G452" s="189" t="s">
        <v>1104</v>
      </c>
      <c r="H452" s="230">
        <v>0</v>
      </c>
      <c r="I452" s="230"/>
      <c r="J452" s="231" t="s">
        <v>1105</v>
      </c>
      <c r="K452" s="728"/>
    </row>
    <row r="453" spans="1:11">
      <c r="A453" s="205">
        <v>320</v>
      </c>
      <c r="B453" s="198">
        <v>100</v>
      </c>
      <c r="C453" s="198"/>
      <c r="D453" s="198"/>
      <c r="E453" s="198"/>
      <c r="F453" s="198"/>
      <c r="G453" s="195" t="s">
        <v>1106</v>
      </c>
      <c r="H453" s="190">
        <v>0</v>
      </c>
      <c r="I453" s="190">
        <v>0</v>
      </c>
      <c r="J453" s="202" t="s">
        <v>1107</v>
      </c>
      <c r="K453" s="728"/>
    </row>
    <row r="454" spans="1:11">
      <c r="A454" s="205">
        <v>320</v>
      </c>
      <c r="B454" s="198">
        <v>100</v>
      </c>
      <c r="C454" s="198">
        <v>100</v>
      </c>
      <c r="D454" s="198"/>
      <c r="E454" s="198"/>
      <c r="F454" s="198"/>
      <c r="G454" s="195" t="s">
        <v>1108</v>
      </c>
      <c r="H454" s="190">
        <v>0</v>
      </c>
      <c r="I454" s="190">
        <v>0</v>
      </c>
      <c r="J454" s="202" t="s">
        <v>1109</v>
      </c>
      <c r="K454" s="728"/>
    </row>
    <row r="455" spans="1:11" s="206" customFormat="1" ht="25.5">
      <c r="A455" s="205">
        <v>320</v>
      </c>
      <c r="B455" s="198">
        <v>100</v>
      </c>
      <c r="C455" s="198">
        <v>100</v>
      </c>
      <c r="D455" s="198">
        <v>100</v>
      </c>
      <c r="E455" s="198"/>
      <c r="F455" s="198"/>
      <c r="G455" s="195" t="s">
        <v>1110</v>
      </c>
      <c r="H455" s="190">
        <v>0</v>
      </c>
      <c r="I455" s="190">
        <v>0</v>
      </c>
      <c r="J455" s="202" t="s">
        <v>1111</v>
      </c>
      <c r="K455" s="728"/>
    </row>
    <row r="456" spans="1:11" s="206" customFormat="1" ht="12.75">
      <c r="A456" s="205">
        <v>320</v>
      </c>
      <c r="B456" s="198">
        <v>100</v>
      </c>
      <c r="C456" s="198">
        <v>100</v>
      </c>
      <c r="D456" s="198">
        <v>100</v>
      </c>
      <c r="E456" s="199">
        <v>10</v>
      </c>
      <c r="F456" s="199"/>
      <c r="G456" s="232" t="s">
        <v>1112</v>
      </c>
      <c r="H456" s="201">
        <v>6581915</v>
      </c>
      <c r="I456" s="201">
        <v>6327788</v>
      </c>
      <c r="J456" s="202"/>
      <c r="K456" s="730"/>
    </row>
    <row r="457" spans="1:11" s="206" customFormat="1" ht="12.75">
      <c r="A457" s="205">
        <v>320</v>
      </c>
      <c r="B457" s="198">
        <v>100</v>
      </c>
      <c r="C457" s="198">
        <v>100</v>
      </c>
      <c r="D457" s="198">
        <v>100</v>
      </c>
      <c r="E457" s="199">
        <v>20</v>
      </c>
      <c r="F457" s="199"/>
      <c r="G457" s="232" t="s">
        <v>1113</v>
      </c>
      <c r="H457" s="201">
        <v>2275155</v>
      </c>
      <c r="I457" s="201">
        <v>2289121</v>
      </c>
      <c r="J457" s="202"/>
      <c r="K457" s="730"/>
    </row>
    <row r="458" spans="1:11" s="206" customFormat="1" ht="12.75">
      <c r="A458" s="205">
        <v>320</v>
      </c>
      <c r="B458" s="198">
        <v>100</v>
      </c>
      <c r="C458" s="198">
        <v>100</v>
      </c>
      <c r="D458" s="198">
        <v>100</v>
      </c>
      <c r="E458" s="198">
        <v>30</v>
      </c>
      <c r="F458" s="198"/>
      <c r="G458" s="233" t="s">
        <v>1114</v>
      </c>
      <c r="H458" s="190">
        <v>0</v>
      </c>
      <c r="I458" s="190">
        <v>0</v>
      </c>
      <c r="J458" s="202"/>
      <c r="K458" s="728"/>
    </row>
    <row r="459" spans="1:11" s="206" customFormat="1" ht="12.75">
      <c r="A459" s="205">
        <v>320</v>
      </c>
      <c r="B459" s="198">
        <v>100</v>
      </c>
      <c r="C459" s="198">
        <v>100</v>
      </c>
      <c r="D459" s="198">
        <v>100</v>
      </c>
      <c r="E459" s="198">
        <v>30</v>
      </c>
      <c r="F459" s="199">
        <v>5</v>
      </c>
      <c r="G459" s="232" t="s">
        <v>1115</v>
      </c>
      <c r="H459" s="201">
        <v>345251</v>
      </c>
      <c r="I459" s="201">
        <v>449954</v>
      </c>
      <c r="J459" s="202"/>
      <c r="K459" s="730"/>
    </row>
    <row r="460" spans="1:11" s="206" customFormat="1" ht="12.75">
      <c r="A460" s="205">
        <v>320</v>
      </c>
      <c r="B460" s="198">
        <v>100</v>
      </c>
      <c r="C460" s="198">
        <v>100</v>
      </c>
      <c r="D460" s="198">
        <v>100</v>
      </c>
      <c r="E460" s="198">
        <v>30</v>
      </c>
      <c r="F460" s="199">
        <v>10</v>
      </c>
      <c r="G460" s="232" t="s">
        <v>1116</v>
      </c>
      <c r="H460" s="201">
        <v>0</v>
      </c>
      <c r="I460" s="201">
        <v>0</v>
      </c>
      <c r="J460" s="202"/>
      <c r="K460" s="730"/>
    </row>
    <row r="461" spans="1:11" s="206" customFormat="1" ht="12.75">
      <c r="A461" s="205">
        <v>320</v>
      </c>
      <c r="B461" s="198">
        <v>100</v>
      </c>
      <c r="C461" s="198">
        <v>100</v>
      </c>
      <c r="D461" s="198">
        <v>100</v>
      </c>
      <c r="E461" s="198">
        <v>40</v>
      </c>
      <c r="F461" s="198"/>
      <c r="G461" s="233" t="s">
        <v>1117</v>
      </c>
      <c r="H461" s="190">
        <v>0</v>
      </c>
      <c r="I461" s="190">
        <v>0</v>
      </c>
      <c r="J461" s="202"/>
      <c r="K461" s="728"/>
    </row>
    <row r="462" spans="1:11" s="206" customFormat="1" ht="12.75">
      <c r="A462" s="205">
        <v>320</v>
      </c>
      <c r="B462" s="198">
        <v>100</v>
      </c>
      <c r="C462" s="198">
        <v>100</v>
      </c>
      <c r="D462" s="198">
        <v>100</v>
      </c>
      <c r="E462" s="198">
        <v>40</v>
      </c>
      <c r="F462" s="199">
        <v>5</v>
      </c>
      <c r="G462" s="232" t="s">
        <v>1118</v>
      </c>
      <c r="H462" s="201">
        <v>405417</v>
      </c>
      <c r="I462" s="201">
        <v>421874</v>
      </c>
      <c r="J462" s="202"/>
      <c r="K462" s="730"/>
    </row>
    <row r="463" spans="1:11" s="206" customFormat="1" ht="12.75">
      <c r="A463" s="205">
        <v>320</v>
      </c>
      <c r="B463" s="198">
        <v>100</v>
      </c>
      <c r="C463" s="198">
        <v>100</v>
      </c>
      <c r="D463" s="198">
        <v>100</v>
      </c>
      <c r="E463" s="198">
        <v>40</v>
      </c>
      <c r="F463" s="199">
        <v>10</v>
      </c>
      <c r="G463" s="232" t="s">
        <v>1119</v>
      </c>
      <c r="H463" s="201">
        <v>0</v>
      </c>
      <c r="I463" s="201">
        <v>0</v>
      </c>
      <c r="J463" s="202"/>
      <c r="K463" s="730"/>
    </row>
    <row r="464" spans="1:11" s="206" customFormat="1" ht="12.75">
      <c r="A464" s="205">
        <v>320</v>
      </c>
      <c r="B464" s="198">
        <v>100</v>
      </c>
      <c r="C464" s="198">
        <v>100</v>
      </c>
      <c r="D464" s="198">
        <v>100</v>
      </c>
      <c r="E464" s="198">
        <v>50</v>
      </c>
      <c r="F464" s="198"/>
      <c r="G464" s="233" t="s">
        <v>1120</v>
      </c>
      <c r="H464" s="190">
        <v>0</v>
      </c>
      <c r="I464" s="190">
        <v>0</v>
      </c>
      <c r="J464" s="202"/>
      <c r="K464" s="728"/>
    </row>
    <row r="465" spans="1:11" s="206" customFormat="1" ht="12.75">
      <c r="A465" s="205">
        <v>320</v>
      </c>
      <c r="B465" s="198">
        <v>100</v>
      </c>
      <c r="C465" s="198">
        <v>100</v>
      </c>
      <c r="D465" s="198">
        <v>100</v>
      </c>
      <c r="E465" s="198">
        <v>50</v>
      </c>
      <c r="F465" s="199">
        <v>5</v>
      </c>
      <c r="G465" s="232" t="s">
        <v>1121</v>
      </c>
      <c r="H465" s="201">
        <v>0</v>
      </c>
      <c r="I465" s="201">
        <v>0</v>
      </c>
      <c r="J465" s="202"/>
      <c r="K465" s="730"/>
    </row>
    <row r="466" spans="1:11" s="206" customFormat="1" ht="12.75">
      <c r="A466" s="205">
        <v>320</v>
      </c>
      <c r="B466" s="198">
        <v>100</v>
      </c>
      <c r="C466" s="198">
        <v>100</v>
      </c>
      <c r="D466" s="198">
        <v>100</v>
      </c>
      <c r="E466" s="198">
        <v>50</v>
      </c>
      <c r="F466" s="199">
        <v>10</v>
      </c>
      <c r="G466" s="232" t="s">
        <v>1122</v>
      </c>
      <c r="H466" s="201">
        <v>0</v>
      </c>
      <c r="I466" s="201">
        <v>0</v>
      </c>
      <c r="J466" s="202"/>
      <c r="K466" s="730"/>
    </row>
    <row r="467" spans="1:11" s="206" customFormat="1" ht="12.75">
      <c r="A467" s="205">
        <v>320</v>
      </c>
      <c r="B467" s="198">
        <v>100</v>
      </c>
      <c r="C467" s="198">
        <v>100</v>
      </c>
      <c r="D467" s="198">
        <v>100</v>
      </c>
      <c r="E467" s="198">
        <v>50</v>
      </c>
      <c r="F467" s="199">
        <v>15</v>
      </c>
      <c r="G467" s="232" t="s">
        <v>1123</v>
      </c>
      <c r="H467" s="201">
        <v>22481</v>
      </c>
      <c r="I467" s="201">
        <v>37218</v>
      </c>
      <c r="J467" s="202"/>
      <c r="K467" s="730"/>
    </row>
    <row r="468" spans="1:11" s="206" customFormat="1" ht="12.75">
      <c r="A468" s="205">
        <v>320</v>
      </c>
      <c r="B468" s="198">
        <v>100</v>
      </c>
      <c r="C468" s="198">
        <v>100</v>
      </c>
      <c r="D468" s="198">
        <v>100</v>
      </c>
      <c r="E468" s="198">
        <v>50</v>
      </c>
      <c r="F468" s="199">
        <v>20</v>
      </c>
      <c r="G468" s="232" t="s">
        <v>1124</v>
      </c>
      <c r="H468" s="201">
        <v>0</v>
      </c>
      <c r="I468" s="201">
        <v>0</v>
      </c>
      <c r="J468" s="202"/>
      <c r="K468" s="730"/>
    </row>
    <row r="469" spans="1:11" s="206" customFormat="1" ht="12.75">
      <c r="A469" s="205">
        <v>320</v>
      </c>
      <c r="B469" s="198">
        <v>100</v>
      </c>
      <c r="C469" s="198">
        <v>100</v>
      </c>
      <c r="D469" s="198">
        <v>100</v>
      </c>
      <c r="E469" s="198">
        <v>90</v>
      </c>
      <c r="F469" s="198"/>
      <c r="G469" s="233" t="s">
        <v>1125</v>
      </c>
      <c r="H469" s="190">
        <v>0</v>
      </c>
      <c r="I469" s="190">
        <v>0</v>
      </c>
      <c r="J469" s="202"/>
      <c r="K469" s="728"/>
    </row>
    <row r="470" spans="1:11" s="206" customFormat="1" ht="12.75">
      <c r="A470" s="205">
        <v>320</v>
      </c>
      <c r="B470" s="198">
        <v>100</v>
      </c>
      <c r="C470" s="198">
        <v>100</v>
      </c>
      <c r="D470" s="198">
        <v>100</v>
      </c>
      <c r="E470" s="198">
        <v>90</v>
      </c>
      <c r="F470" s="199">
        <v>5</v>
      </c>
      <c r="G470" s="232" t="s">
        <v>1126</v>
      </c>
      <c r="H470" s="201">
        <v>2721475</v>
      </c>
      <c r="I470" s="201">
        <v>2674404</v>
      </c>
      <c r="J470" s="202"/>
      <c r="K470" s="730"/>
    </row>
    <row r="471" spans="1:11">
      <c r="A471" s="205">
        <v>320</v>
      </c>
      <c r="B471" s="198">
        <v>100</v>
      </c>
      <c r="C471" s="198">
        <v>100</v>
      </c>
      <c r="D471" s="198">
        <v>100</v>
      </c>
      <c r="E471" s="198">
        <v>90</v>
      </c>
      <c r="F471" s="199">
        <v>10</v>
      </c>
      <c r="G471" s="232" t="s">
        <v>1127</v>
      </c>
      <c r="H471" s="201">
        <v>0</v>
      </c>
      <c r="I471" s="201">
        <v>0</v>
      </c>
      <c r="J471" s="202"/>
      <c r="K471" s="730"/>
    </row>
    <row r="472" spans="1:11" ht="25.5">
      <c r="A472" s="205">
        <v>320</v>
      </c>
      <c r="B472" s="198">
        <v>100</v>
      </c>
      <c r="C472" s="198">
        <v>100</v>
      </c>
      <c r="D472" s="198">
        <v>200</v>
      </c>
      <c r="E472" s="198"/>
      <c r="F472" s="198"/>
      <c r="G472" s="195" t="s">
        <v>1128</v>
      </c>
      <c r="H472" s="190">
        <v>0</v>
      </c>
      <c r="I472" s="190">
        <v>0</v>
      </c>
      <c r="J472" s="202" t="s">
        <v>1129</v>
      </c>
      <c r="K472" s="728"/>
    </row>
    <row r="473" spans="1:11" s="206" customFormat="1" ht="12.75">
      <c r="A473" s="205">
        <v>320</v>
      </c>
      <c r="B473" s="198">
        <v>100</v>
      </c>
      <c r="C473" s="198">
        <v>100</v>
      </c>
      <c r="D473" s="198">
        <v>200</v>
      </c>
      <c r="E473" s="199">
        <v>10</v>
      </c>
      <c r="F473" s="199"/>
      <c r="G473" s="232" t="s">
        <v>1112</v>
      </c>
      <c r="H473" s="201">
        <v>640783</v>
      </c>
      <c r="I473" s="201">
        <v>567572</v>
      </c>
      <c r="J473" s="202"/>
      <c r="K473" s="730"/>
    </row>
    <row r="474" spans="1:11">
      <c r="A474" s="205">
        <v>320</v>
      </c>
      <c r="B474" s="198">
        <v>100</v>
      </c>
      <c r="C474" s="198">
        <v>100</v>
      </c>
      <c r="D474" s="198">
        <v>200</v>
      </c>
      <c r="E474" s="199">
        <v>20</v>
      </c>
      <c r="F474" s="199"/>
      <c r="G474" s="232" t="s">
        <v>1113</v>
      </c>
      <c r="H474" s="201">
        <v>153103</v>
      </c>
      <c r="I474" s="201">
        <v>150223</v>
      </c>
      <c r="J474" s="202"/>
      <c r="K474" s="730"/>
    </row>
    <row r="475" spans="1:11">
      <c r="A475" s="205">
        <v>320</v>
      </c>
      <c r="B475" s="198">
        <v>100</v>
      </c>
      <c r="C475" s="198">
        <v>100</v>
      </c>
      <c r="D475" s="198">
        <v>200</v>
      </c>
      <c r="E475" s="198">
        <v>30</v>
      </c>
      <c r="F475" s="198"/>
      <c r="G475" s="233" t="s">
        <v>1114</v>
      </c>
      <c r="H475" s="190">
        <v>0</v>
      </c>
      <c r="I475" s="190">
        <v>0</v>
      </c>
      <c r="J475" s="202"/>
      <c r="K475" s="728"/>
    </row>
    <row r="476" spans="1:11">
      <c r="A476" s="205">
        <v>320</v>
      </c>
      <c r="B476" s="198">
        <v>100</v>
      </c>
      <c r="C476" s="198">
        <v>100</v>
      </c>
      <c r="D476" s="198">
        <v>200</v>
      </c>
      <c r="E476" s="198">
        <v>30</v>
      </c>
      <c r="F476" s="199">
        <v>5</v>
      </c>
      <c r="G476" s="232" t="s">
        <v>1115</v>
      </c>
      <c r="H476" s="201">
        <v>63716</v>
      </c>
      <c r="I476" s="201">
        <v>62612</v>
      </c>
      <c r="J476" s="202"/>
      <c r="K476" s="730"/>
    </row>
    <row r="477" spans="1:11">
      <c r="A477" s="205">
        <v>320</v>
      </c>
      <c r="B477" s="198">
        <v>100</v>
      </c>
      <c r="C477" s="198">
        <v>100</v>
      </c>
      <c r="D477" s="198">
        <v>200</v>
      </c>
      <c r="E477" s="198">
        <v>30</v>
      </c>
      <c r="F477" s="199">
        <v>10</v>
      </c>
      <c r="G477" s="232" t="s">
        <v>1116</v>
      </c>
      <c r="H477" s="201">
        <v>20754</v>
      </c>
      <c r="I477" s="201">
        <v>19449</v>
      </c>
      <c r="J477" s="202"/>
      <c r="K477" s="730"/>
    </row>
    <row r="478" spans="1:11">
      <c r="A478" s="205">
        <v>320</v>
      </c>
      <c r="B478" s="198">
        <v>100</v>
      </c>
      <c r="C478" s="198">
        <v>100</v>
      </c>
      <c r="D478" s="198">
        <v>200</v>
      </c>
      <c r="E478" s="198">
        <v>40</v>
      </c>
      <c r="F478" s="198"/>
      <c r="G478" s="233" t="s">
        <v>1117</v>
      </c>
      <c r="H478" s="190">
        <v>0</v>
      </c>
      <c r="I478" s="190">
        <v>0</v>
      </c>
      <c r="J478" s="202"/>
      <c r="K478" s="728"/>
    </row>
    <row r="479" spans="1:11" s="206" customFormat="1" ht="12.75">
      <c r="A479" s="205">
        <v>320</v>
      </c>
      <c r="B479" s="198">
        <v>100</v>
      </c>
      <c r="C479" s="198">
        <v>100</v>
      </c>
      <c r="D479" s="198">
        <v>200</v>
      </c>
      <c r="E479" s="198">
        <v>40</v>
      </c>
      <c r="F479" s="199">
        <v>5</v>
      </c>
      <c r="G479" s="232" t="s">
        <v>1118</v>
      </c>
      <c r="H479" s="201">
        <v>39328</v>
      </c>
      <c r="I479" s="201">
        <v>45013</v>
      </c>
      <c r="J479" s="202"/>
      <c r="K479" s="730"/>
    </row>
    <row r="480" spans="1:11" s="206" customFormat="1" ht="12.75">
      <c r="A480" s="205">
        <v>320</v>
      </c>
      <c r="B480" s="198">
        <v>100</v>
      </c>
      <c r="C480" s="198">
        <v>100</v>
      </c>
      <c r="D480" s="198">
        <v>200</v>
      </c>
      <c r="E480" s="198">
        <v>40</v>
      </c>
      <c r="F480" s="199">
        <v>10</v>
      </c>
      <c r="G480" s="232" t="s">
        <v>1119</v>
      </c>
      <c r="H480" s="201">
        <v>0</v>
      </c>
      <c r="I480" s="201">
        <v>1607</v>
      </c>
      <c r="J480" s="202"/>
      <c r="K480" s="730"/>
    </row>
    <row r="481" spans="1:11" s="206" customFormat="1" ht="12.75">
      <c r="A481" s="205">
        <v>320</v>
      </c>
      <c r="B481" s="198">
        <v>100</v>
      </c>
      <c r="C481" s="198">
        <v>100</v>
      </c>
      <c r="D481" s="198">
        <v>200</v>
      </c>
      <c r="E481" s="198">
        <v>50</v>
      </c>
      <c r="F481" s="198"/>
      <c r="G481" s="233" t="s">
        <v>1120</v>
      </c>
      <c r="H481" s="190">
        <v>0</v>
      </c>
      <c r="I481" s="190">
        <v>0</v>
      </c>
      <c r="J481" s="202"/>
      <c r="K481" s="728"/>
    </row>
    <row r="482" spans="1:11" s="206" customFormat="1" ht="12.75">
      <c r="A482" s="205">
        <v>320</v>
      </c>
      <c r="B482" s="198">
        <v>100</v>
      </c>
      <c r="C482" s="198">
        <v>100</v>
      </c>
      <c r="D482" s="198">
        <v>200</v>
      </c>
      <c r="E482" s="198">
        <v>50</v>
      </c>
      <c r="F482" s="199">
        <v>5</v>
      </c>
      <c r="G482" s="232" t="s">
        <v>1121</v>
      </c>
      <c r="H482" s="201">
        <v>0</v>
      </c>
      <c r="I482" s="201">
        <v>0</v>
      </c>
      <c r="J482" s="202"/>
      <c r="K482" s="730"/>
    </row>
    <row r="483" spans="1:11" s="206" customFormat="1" ht="12.75">
      <c r="A483" s="205">
        <v>320</v>
      </c>
      <c r="B483" s="198">
        <v>100</v>
      </c>
      <c r="C483" s="198">
        <v>100</v>
      </c>
      <c r="D483" s="198">
        <v>200</v>
      </c>
      <c r="E483" s="198">
        <v>50</v>
      </c>
      <c r="F483" s="199">
        <v>10</v>
      </c>
      <c r="G483" s="232" t="s">
        <v>1122</v>
      </c>
      <c r="H483" s="201">
        <v>0</v>
      </c>
      <c r="I483" s="201">
        <v>0</v>
      </c>
      <c r="J483" s="202"/>
      <c r="K483" s="730"/>
    </row>
    <row r="484" spans="1:11" s="206" customFormat="1" ht="12.75">
      <c r="A484" s="205">
        <v>320</v>
      </c>
      <c r="B484" s="198">
        <v>100</v>
      </c>
      <c r="C484" s="198">
        <v>100</v>
      </c>
      <c r="D484" s="198">
        <v>200</v>
      </c>
      <c r="E484" s="198">
        <v>50</v>
      </c>
      <c r="F484" s="199">
        <v>15</v>
      </c>
      <c r="G484" s="232" t="s">
        <v>1123</v>
      </c>
      <c r="H484" s="201">
        <v>5631</v>
      </c>
      <c r="I484" s="201">
        <v>1188</v>
      </c>
      <c r="J484" s="202"/>
      <c r="K484" s="730"/>
    </row>
    <row r="485" spans="1:11" s="206" customFormat="1" ht="12.75">
      <c r="A485" s="205">
        <v>320</v>
      </c>
      <c r="B485" s="198">
        <v>100</v>
      </c>
      <c r="C485" s="198">
        <v>100</v>
      </c>
      <c r="D485" s="198">
        <v>200</v>
      </c>
      <c r="E485" s="198">
        <v>50</v>
      </c>
      <c r="F485" s="199">
        <v>20</v>
      </c>
      <c r="G485" s="232" t="s">
        <v>1124</v>
      </c>
      <c r="H485" s="201">
        <v>194</v>
      </c>
      <c r="I485" s="201">
        <v>200</v>
      </c>
      <c r="J485" s="202"/>
      <c r="K485" s="730"/>
    </row>
    <row r="486" spans="1:11" s="206" customFormat="1" ht="12.75">
      <c r="A486" s="205">
        <v>320</v>
      </c>
      <c r="B486" s="198">
        <v>100</v>
      </c>
      <c r="C486" s="198">
        <v>100</v>
      </c>
      <c r="D486" s="198">
        <v>200</v>
      </c>
      <c r="E486" s="198">
        <v>90</v>
      </c>
      <c r="F486" s="198"/>
      <c r="G486" s="233" t="s">
        <v>1125</v>
      </c>
      <c r="H486" s="190">
        <v>0</v>
      </c>
      <c r="I486" s="190">
        <v>0</v>
      </c>
      <c r="J486" s="202"/>
      <c r="K486" s="728"/>
    </row>
    <row r="487" spans="1:11" s="206" customFormat="1" ht="12.75">
      <c r="A487" s="205">
        <v>320</v>
      </c>
      <c r="B487" s="198">
        <v>100</v>
      </c>
      <c r="C487" s="198">
        <v>100</v>
      </c>
      <c r="D487" s="198">
        <v>200</v>
      </c>
      <c r="E487" s="198">
        <v>90</v>
      </c>
      <c r="F487" s="199">
        <v>5</v>
      </c>
      <c r="G487" s="232" t="s">
        <v>1126</v>
      </c>
      <c r="H487" s="201">
        <v>272147</v>
      </c>
      <c r="I487" s="201">
        <v>253017</v>
      </c>
      <c r="J487" s="202"/>
      <c r="K487" s="730"/>
    </row>
    <row r="488" spans="1:11">
      <c r="A488" s="205">
        <v>320</v>
      </c>
      <c r="B488" s="198">
        <v>100</v>
      </c>
      <c r="C488" s="198">
        <v>100</v>
      </c>
      <c r="D488" s="198">
        <v>200</v>
      </c>
      <c r="E488" s="198">
        <v>90</v>
      </c>
      <c r="F488" s="199">
        <v>10</v>
      </c>
      <c r="G488" s="232" t="s">
        <v>1127</v>
      </c>
      <c r="H488" s="201">
        <v>8512</v>
      </c>
      <c r="I488" s="201">
        <v>9513</v>
      </c>
      <c r="J488" s="202"/>
      <c r="K488" s="730"/>
    </row>
    <row r="489" spans="1:11">
      <c r="A489" s="205">
        <v>320</v>
      </c>
      <c r="B489" s="198">
        <v>100</v>
      </c>
      <c r="C489" s="198">
        <v>100</v>
      </c>
      <c r="D489" s="199">
        <v>300</v>
      </c>
      <c r="E489" s="199"/>
      <c r="F489" s="199"/>
      <c r="G489" s="207" t="s">
        <v>1130</v>
      </c>
      <c r="H489" s="201">
        <v>0</v>
      </c>
      <c r="I489" s="201">
        <v>0</v>
      </c>
      <c r="J489" s="202" t="s">
        <v>1131</v>
      </c>
      <c r="K489" s="730"/>
    </row>
    <row r="490" spans="1:11">
      <c r="A490" s="205">
        <v>320</v>
      </c>
      <c r="B490" s="198">
        <v>100</v>
      </c>
      <c r="C490" s="198">
        <v>200</v>
      </c>
      <c r="D490" s="198"/>
      <c r="E490" s="198"/>
      <c r="F490" s="198"/>
      <c r="G490" s="195" t="s">
        <v>1132</v>
      </c>
      <c r="H490" s="190">
        <v>0</v>
      </c>
      <c r="I490" s="190">
        <v>0</v>
      </c>
      <c r="J490" s="202" t="s">
        <v>1133</v>
      </c>
      <c r="K490" s="728"/>
    </row>
    <row r="491" spans="1:11" ht="25.5">
      <c r="A491" s="205">
        <v>320</v>
      </c>
      <c r="B491" s="198">
        <v>100</v>
      </c>
      <c r="C491" s="198">
        <v>200</v>
      </c>
      <c r="D491" s="198">
        <v>100</v>
      </c>
      <c r="E491" s="198"/>
      <c r="F491" s="198"/>
      <c r="G491" s="195" t="s">
        <v>1134</v>
      </c>
      <c r="H491" s="190">
        <v>0</v>
      </c>
      <c r="I491" s="190">
        <v>0</v>
      </c>
      <c r="J491" s="202" t="s">
        <v>1135</v>
      </c>
      <c r="K491" s="728"/>
    </row>
    <row r="492" spans="1:11" s="206" customFormat="1" ht="12.75">
      <c r="A492" s="205">
        <v>320</v>
      </c>
      <c r="B492" s="198">
        <v>100</v>
      </c>
      <c r="C492" s="198">
        <v>200</v>
      </c>
      <c r="D492" s="198">
        <v>100</v>
      </c>
      <c r="E492" s="199">
        <v>10</v>
      </c>
      <c r="F492" s="199"/>
      <c r="G492" s="232" t="s">
        <v>1112</v>
      </c>
      <c r="H492" s="201">
        <v>793327</v>
      </c>
      <c r="I492" s="201">
        <v>719661</v>
      </c>
      <c r="J492" s="202"/>
      <c r="K492" s="730"/>
    </row>
    <row r="493" spans="1:11" s="206" customFormat="1" ht="12.75">
      <c r="A493" s="205">
        <v>320</v>
      </c>
      <c r="B493" s="198">
        <v>100</v>
      </c>
      <c r="C493" s="198">
        <v>200</v>
      </c>
      <c r="D493" s="198">
        <v>100</v>
      </c>
      <c r="E493" s="199">
        <v>20</v>
      </c>
      <c r="F493" s="199"/>
      <c r="G493" s="232" t="s">
        <v>1113</v>
      </c>
      <c r="H493" s="201">
        <v>146356</v>
      </c>
      <c r="I493" s="201">
        <v>142095</v>
      </c>
      <c r="J493" s="202"/>
      <c r="K493" s="730"/>
    </row>
    <row r="494" spans="1:11" s="206" customFormat="1" ht="12.75">
      <c r="A494" s="205">
        <v>320</v>
      </c>
      <c r="B494" s="198">
        <v>100</v>
      </c>
      <c r="C494" s="198">
        <v>200</v>
      </c>
      <c r="D494" s="198">
        <v>100</v>
      </c>
      <c r="E494" s="199">
        <v>30</v>
      </c>
      <c r="F494" s="199"/>
      <c r="G494" s="232" t="s">
        <v>1136</v>
      </c>
      <c r="H494" s="201">
        <v>62528</v>
      </c>
      <c r="I494" s="201">
        <v>53731</v>
      </c>
      <c r="J494" s="202"/>
      <c r="K494" s="730"/>
    </row>
    <row r="495" spans="1:11" s="206" customFormat="1" ht="12.75">
      <c r="A495" s="205">
        <v>320</v>
      </c>
      <c r="B495" s="198">
        <v>100</v>
      </c>
      <c r="C495" s="198">
        <v>200</v>
      </c>
      <c r="D495" s="198">
        <v>100</v>
      </c>
      <c r="E495" s="199">
        <v>40</v>
      </c>
      <c r="F495" s="199"/>
      <c r="G495" s="232" t="s">
        <v>1137</v>
      </c>
      <c r="H495" s="201">
        <v>18019</v>
      </c>
      <c r="I495" s="201">
        <v>12860</v>
      </c>
      <c r="J495" s="202"/>
      <c r="K495" s="730"/>
    </row>
    <row r="496" spans="1:11" s="206" customFormat="1" ht="12.75">
      <c r="A496" s="205">
        <v>320</v>
      </c>
      <c r="B496" s="198">
        <v>100</v>
      </c>
      <c r="C496" s="198">
        <v>200</v>
      </c>
      <c r="D496" s="198">
        <v>100</v>
      </c>
      <c r="E496" s="198">
        <v>50</v>
      </c>
      <c r="F496" s="198"/>
      <c r="G496" s="233" t="s">
        <v>1138</v>
      </c>
      <c r="H496" s="190">
        <v>0</v>
      </c>
      <c r="I496" s="190">
        <v>0</v>
      </c>
      <c r="J496" s="202"/>
      <c r="K496" s="728"/>
    </row>
    <row r="497" spans="1:11" s="206" customFormat="1" ht="12.75">
      <c r="A497" s="205">
        <v>320</v>
      </c>
      <c r="B497" s="198">
        <v>100</v>
      </c>
      <c r="C497" s="198">
        <v>200</v>
      </c>
      <c r="D497" s="198">
        <v>100</v>
      </c>
      <c r="E497" s="198">
        <v>50</v>
      </c>
      <c r="F497" s="199">
        <v>5</v>
      </c>
      <c r="G497" s="232" t="s">
        <v>1121</v>
      </c>
      <c r="H497" s="201">
        <v>0</v>
      </c>
      <c r="I497" s="201">
        <v>0</v>
      </c>
      <c r="J497" s="202"/>
      <c r="K497" s="730"/>
    </row>
    <row r="498" spans="1:11" s="206" customFormat="1" ht="12.75">
      <c r="A498" s="205">
        <v>320</v>
      </c>
      <c r="B498" s="198">
        <v>100</v>
      </c>
      <c r="C498" s="198">
        <v>200</v>
      </c>
      <c r="D498" s="198">
        <v>100</v>
      </c>
      <c r="E498" s="198">
        <v>50</v>
      </c>
      <c r="F498" s="199">
        <v>10</v>
      </c>
      <c r="G498" s="232" t="s">
        <v>1122</v>
      </c>
      <c r="H498" s="201">
        <v>0</v>
      </c>
      <c r="I498" s="201">
        <v>0</v>
      </c>
      <c r="J498" s="202"/>
      <c r="K498" s="730"/>
    </row>
    <row r="499" spans="1:11" s="206" customFormat="1" ht="12.75">
      <c r="A499" s="205">
        <v>320</v>
      </c>
      <c r="B499" s="198">
        <v>100</v>
      </c>
      <c r="C499" s="198">
        <v>200</v>
      </c>
      <c r="D499" s="198">
        <v>100</v>
      </c>
      <c r="E499" s="198">
        <v>50</v>
      </c>
      <c r="F499" s="199">
        <v>15</v>
      </c>
      <c r="G499" s="232" t="s">
        <v>1139</v>
      </c>
      <c r="H499" s="201">
        <v>3771</v>
      </c>
      <c r="I499" s="201">
        <v>947</v>
      </c>
      <c r="J499" s="202"/>
      <c r="K499" s="730"/>
    </row>
    <row r="500" spans="1:11">
      <c r="A500" s="205">
        <v>320</v>
      </c>
      <c r="B500" s="198">
        <v>100</v>
      </c>
      <c r="C500" s="198">
        <v>200</v>
      </c>
      <c r="D500" s="198">
        <v>100</v>
      </c>
      <c r="E500" s="199">
        <v>90</v>
      </c>
      <c r="F500" s="199"/>
      <c r="G500" s="232" t="s">
        <v>1140</v>
      </c>
      <c r="H500" s="201">
        <v>293857</v>
      </c>
      <c r="I500" s="201">
        <v>267564</v>
      </c>
      <c r="J500" s="202"/>
      <c r="K500" s="730"/>
    </row>
    <row r="501" spans="1:11" s="206" customFormat="1" ht="25.5">
      <c r="A501" s="205">
        <v>320</v>
      </c>
      <c r="B501" s="198">
        <v>100</v>
      </c>
      <c r="C501" s="198">
        <v>200</v>
      </c>
      <c r="D501" s="198">
        <v>200</v>
      </c>
      <c r="E501" s="198"/>
      <c r="F501" s="198"/>
      <c r="G501" s="195" t="s">
        <v>1141</v>
      </c>
      <c r="H501" s="190">
        <v>0</v>
      </c>
      <c r="I501" s="190">
        <v>0</v>
      </c>
      <c r="J501" s="202" t="s">
        <v>1142</v>
      </c>
      <c r="K501" s="728"/>
    </row>
    <row r="502" spans="1:11" s="206" customFormat="1" ht="12.75">
      <c r="A502" s="205">
        <v>320</v>
      </c>
      <c r="B502" s="198">
        <v>100</v>
      </c>
      <c r="C502" s="198">
        <v>200</v>
      </c>
      <c r="D502" s="198">
        <v>200</v>
      </c>
      <c r="E502" s="199">
        <v>10</v>
      </c>
      <c r="F502" s="199"/>
      <c r="G502" s="232" t="s">
        <v>1112</v>
      </c>
      <c r="H502" s="201">
        <v>167333</v>
      </c>
      <c r="I502" s="201">
        <v>163649</v>
      </c>
      <c r="J502" s="202"/>
      <c r="K502" s="730"/>
    </row>
    <row r="503" spans="1:11" s="206" customFormat="1" ht="12.75">
      <c r="A503" s="205">
        <v>320</v>
      </c>
      <c r="B503" s="198">
        <v>100</v>
      </c>
      <c r="C503" s="198">
        <v>200</v>
      </c>
      <c r="D503" s="198">
        <v>200</v>
      </c>
      <c r="E503" s="199">
        <v>20</v>
      </c>
      <c r="F503" s="199"/>
      <c r="G503" s="232" t="s">
        <v>1113</v>
      </c>
      <c r="H503" s="201">
        <v>6273</v>
      </c>
      <c r="I503" s="201">
        <v>5957</v>
      </c>
      <c r="J503" s="202"/>
      <c r="K503" s="730"/>
    </row>
    <row r="504" spans="1:11" s="206" customFormat="1" ht="12.75">
      <c r="A504" s="205">
        <v>320</v>
      </c>
      <c r="B504" s="198">
        <v>100</v>
      </c>
      <c r="C504" s="198">
        <v>200</v>
      </c>
      <c r="D504" s="198">
        <v>200</v>
      </c>
      <c r="E504" s="199">
        <v>30</v>
      </c>
      <c r="F504" s="199"/>
      <c r="G504" s="232" t="s">
        <v>1136</v>
      </c>
      <c r="H504" s="201">
        <v>16355</v>
      </c>
      <c r="I504" s="201">
        <v>15667</v>
      </c>
      <c r="J504" s="202"/>
      <c r="K504" s="730"/>
    </row>
    <row r="505" spans="1:11" s="206" customFormat="1" ht="12.75">
      <c r="A505" s="205">
        <v>320</v>
      </c>
      <c r="B505" s="198">
        <v>100</v>
      </c>
      <c r="C505" s="198">
        <v>200</v>
      </c>
      <c r="D505" s="198">
        <v>200</v>
      </c>
      <c r="E505" s="199">
        <v>40</v>
      </c>
      <c r="F505" s="199"/>
      <c r="G505" s="232" t="s">
        <v>1137</v>
      </c>
      <c r="H505" s="201">
        <v>5278</v>
      </c>
      <c r="I505" s="201">
        <v>5069</v>
      </c>
      <c r="J505" s="202"/>
      <c r="K505" s="730"/>
    </row>
    <row r="506" spans="1:11" s="206" customFormat="1" ht="12.75">
      <c r="A506" s="205">
        <v>320</v>
      </c>
      <c r="B506" s="198">
        <v>100</v>
      </c>
      <c r="C506" s="198">
        <v>200</v>
      </c>
      <c r="D506" s="198">
        <v>200</v>
      </c>
      <c r="E506" s="198">
        <v>50</v>
      </c>
      <c r="F506" s="198"/>
      <c r="G506" s="233" t="s">
        <v>1138</v>
      </c>
      <c r="H506" s="190">
        <v>0</v>
      </c>
      <c r="I506" s="190">
        <v>0</v>
      </c>
      <c r="J506" s="202"/>
      <c r="K506" s="728"/>
    </row>
    <row r="507" spans="1:11" s="206" customFormat="1" ht="12.75">
      <c r="A507" s="205">
        <v>320</v>
      </c>
      <c r="B507" s="198">
        <v>100</v>
      </c>
      <c r="C507" s="198">
        <v>200</v>
      </c>
      <c r="D507" s="198">
        <v>200</v>
      </c>
      <c r="E507" s="198">
        <v>50</v>
      </c>
      <c r="F507" s="199">
        <v>5</v>
      </c>
      <c r="G507" s="232" t="s">
        <v>1121</v>
      </c>
      <c r="H507" s="201">
        <v>0</v>
      </c>
      <c r="I507" s="201">
        <v>0</v>
      </c>
      <c r="J507" s="202"/>
      <c r="K507" s="730"/>
    </row>
    <row r="508" spans="1:11" s="206" customFormat="1" ht="12.75">
      <c r="A508" s="205">
        <v>320</v>
      </c>
      <c r="B508" s="198">
        <v>100</v>
      </c>
      <c r="C508" s="198">
        <v>200</v>
      </c>
      <c r="D508" s="198">
        <v>200</v>
      </c>
      <c r="E508" s="198">
        <v>50</v>
      </c>
      <c r="F508" s="199">
        <v>10</v>
      </c>
      <c r="G508" s="232" t="s">
        <v>1122</v>
      </c>
      <c r="H508" s="201">
        <v>0</v>
      </c>
      <c r="I508" s="201">
        <v>0</v>
      </c>
      <c r="J508" s="202"/>
      <c r="K508" s="730"/>
    </row>
    <row r="509" spans="1:11" s="206" customFormat="1" ht="12.75">
      <c r="A509" s="205">
        <v>320</v>
      </c>
      <c r="B509" s="198">
        <v>100</v>
      </c>
      <c r="C509" s="198">
        <v>200</v>
      </c>
      <c r="D509" s="198">
        <v>200</v>
      </c>
      <c r="E509" s="198">
        <v>50</v>
      </c>
      <c r="F509" s="199">
        <v>15</v>
      </c>
      <c r="G509" s="232" t="s">
        <v>1139</v>
      </c>
      <c r="H509" s="201">
        <v>862</v>
      </c>
      <c r="I509" s="201">
        <v>612</v>
      </c>
      <c r="J509" s="202"/>
      <c r="K509" s="730"/>
    </row>
    <row r="510" spans="1:11" s="206" customFormat="1" ht="12.75">
      <c r="A510" s="205">
        <v>320</v>
      </c>
      <c r="B510" s="198">
        <v>100</v>
      </c>
      <c r="C510" s="198">
        <v>200</v>
      </c>
      <c r="D510" s="198">
        <v>200</v>
      </c>
      <c r="E510" s="199">
        <v>90</v>
      </c>
      <c r="F510" s="199"/>
      <c r="G510" s="232" t="s">
        <v>1140</v>
      </c>
      <c r="H510" s="201">
        <v>61967</v>
      </c>
      <c r="I510" s="201">
        <v>61443</v>
      </c>
      <c r="J510" s="202"/>
      <c r="K510" s="730"/>
    </row>
    <row r="511" spans="1:11">
      <c r="A511" s="205">
        <v>320</v>
      </c>
      <c r="B511" s="198">
        <v>100</v>
      </c>
      <c r="C511" s="198">
        <v>200</v>
      </c>
      <c r="D511" s="199">
        <v>300</v>
      </c>
      <c r="E511" s="199"/>
      <c r="F511" s="199"/>
      <c r="G511" s="207" t="s">
        <v>1130</v>
      </c>
      <c r="H511" s="201">
        <v>0</v>
      </c>
      <c r="I511" s="201">
        <v>0</v>
      </c>
      <c r="J511" s="202" t="s">
        <v>1143</v>
      </c>
      <c r="K511" s="730"/>
    </row>
    <row r="512" spans="1:11" ht="25.5">
      <c r="A512" s="205">
        <v>320</v>
      </c>
      <c r="B512" s="198">
        <v>200</v>
      </c>
      <c r="C512" s="198"/>
      <c r="D512" s="198"/>
      <c r="E512" s="198"/>
      <c r="F512" s="198"/>
      <c r="G512" s="203" t="s">
        <v>1144</v>
      </c>
      <c r="H512" s="190">
        <v>0</v>
      </c>
      <c r="I512" s="190">
        <v>0</v>
      </c>
      <c r="J512" s="202" t="s">
        <v>1145</v>
      </c>
      <c r="K512" s="728"/>
    </row>
    <row r="513" spans="1:11" s="206" customFormat="1" ht="25.5">
      <c r="A513" s="205">
        <v>320</v>
      </c>
      <c r="B513" s="198">
        <v>200</v>
      </c>
      <c r="C513" s="198">
        <v>100</v>
      </c>
      <c r="D513" s="198"/>
      <c r="E513" s="198"/>
      <c r="F513" s="198"/>
      <c r="G513" s="195" t="s">
        <v>1146</v>
      </c>
      <c r="H513" s="190">
        <v>0</v>
      </c>
      <c r="I513" s="190">
        <v>0</v>
      </c>
      <c r="J513" s="202" t="s">
        <v>1147</v>
      </c>
      <c r="K513" s="728"/>
    </row>
    <row r="514" spans="1:11" s="206" customFormat="1" ht="12.75">
      <c r="A514" s="205">
        <v>320</v>
      </c>
      <c r="B514" s="198">
        <v>200</v>
      </c>
      <c r="C514" s="198">
        <v>100</v>
      </c>
      <c r="D514" s="199">
        <v>100</v>
      </c>
      <c r="E514" s="199"/>
      <c r="F514" s="199"/>
      <c r="G514" s="232" t="s">
        <v>1112</v>
      </c>
      <c r="H514" s="201">
        <v>7698039</v>
      </c>
      <c r="I514" s="201">
        <v>7382293</v>
      </c>
      <c r="J514" s="202"/>
      <c r="K514" s="730"/>
    </row>
    <row r="515" spans="1:11" s="206" customFormat="1" ht="12.75">
      <c r="A515" s="205">
        <v>320</v>
      </c>
      <c r="B515" s="198">
        <v>200</v>
      </c>
      <c r="C515" s="198">
        <v>100</v>
      </c>
      <c r="D515" s="199">
        <v>200</v>
      </c>
      <c r="E515" s="199"/>
      <c r="F515" s="199"/>
      <c r="G515" s="232" t="s">
        <v>1148</v>
      </c>
      <c r="H515" s="201">
        <v>98369</v>
      </c>
      <c r="I515" s="201">
        <v>82371</v>
      </c>
      <c r="J515" s="202"/>
      <c r="K515" s="730"/>
    </row>
    <row r="516" spans="1:11" s="206" customFormat="1" ht="12.75">
      <c r="A516" s="205"/>
      <c r="B516" s="198"/>
      <c r="C516" s="198"/>
      <c r="D516" s="199">
        <v>300</v>
      </c>
      <c r="E516" s="199"/>
      <c r="F516" s="199"/>
      <c r="G516" s="232" t="s">
        <v>1149</v>
      </c>
      <c r="H516" s="201">
        <v>549092</v>
      </c>
      <c r="I516" s="201">
        <v>1546915</v>
      </c>
      <c r="J516" s="202"/>
      <c r="K516" s="730"/>
    </row>
    <row r="517" spans="1:11" s="206" customFormat="1" ht="12.75">
      <c r="A517" s="205">
        <v>320</v>
      </c>
      <c r="B517" s="198">
        <v>200</v>
      </c>
      <c r="C517" s="198">
        <v>100</v>
      </c>
      <c r="D517" s="199">
        <v>400</v>
      </c>
      <c r="E517" s="199"/>
      <c r="F517" s="199"/>
      <c r="G517" s="232" t="s">
        <v>1150</v>
      </c>
      <c r="H517" s="201">
        <v>1655818</v>
      </c>
      <c r="I517" s="201">
        <v>590615</v>
      </c>
      <c r="J517" s="202"/>
      <c r="K517" s="730"/>
    </row>
    <row r="518" spans="1:11" s="206" customFormat="1" ht="12.75">
      <c r="A518" s="205">
        <v>320</v>
      </c>
      <c r="B518" s="198">
        <v>200</v>
      </c>
      <c r="C518" s="198">
        <v>100</v>
      </c>
      <c r="D518" s="199">
        <v>500</v>
      </c>
      <c r="E518" s="199"/>
      <c r="F518" s="199"/>
      <c r="G518" s="232" t="s">
        <v>1137</v>
      </c>
      <c r="H518" s="201">
        <v>621350</v>
      </c>
      <c r="I518" s="201">
        <v>576111</v>
      </c>
      <c r="J518" s="202"/>
      <c r="K518" s="730"/>
    </row>
    <row r="519" spans="1:11" s="206" customFormat="1" ht="12.75">
      <c r="A519" s="205">
        <v>320</v>
      </c>
      <c r="B519" s="198">
        <v>200</v>
      </c>
      <c r="C519" s="198">
        <v>100</v>
      </c>
      <c r="D519" s="198">
        <v>600</v>
      </c>
      <c r="E519" s="198"/>
      <c r="F519" s="198"/>
      <c r="G519" s="233" t="s">
        <v>1120</v>
      </c>
      <c r="H519" s="201">
        <v>0</v>
      </c>
      <c r="I519" s="201">
        <v>0</v>
      </c>
      <c r="J519" s="202"/>
      <c r="K519" s="730"/>
    </row>
    <row r="520" spans="1:11" s="206" customFormat="1" ht="12.75">
      <c r="A520" s="205">
        <v>320</v>
      </c>
      <c r="B520" s="198">
        <v>200</v>
      </c>
      <c r="C520" s="198">
        <v>100</v>
      </c>
      <c r="D520" s="199"/>
      <c r="E520" s="199">
        <v>5</v>
      </c>
      <c r="F520" s="199"/>
      <c r="G520" s="232" t="s">
        <v>1121</v>
      </c>
      <c r="H520" s="201">
        <v>0</v>
      </c>
      <c r="I520" s="201">
        <v>0</v>
      </c>
      <c r="J520" s="202"/>
      <c r="K520" s="730"/>
    </row>
    <row r="521" spans="1:11" s="206" customFormat="1" ht="12.75">
      <c r="A521" s="205">
        <v>320</v>
      </c>
      <c r="B521" s="198">
        <v>200</v>
      </c>
      <c r="C521" s="198">
        <v>100</v>
      </c>
      <c r="D521" s="199"/>
      <c r="E521" s="199">
        <v>10</v>
      </c>
      <c r="F521" s="199"/>
      <c r="G521" s="232" t="s">
        <v>1122</v>
      </c>
      <c r="H521" s="201">
        <v>0</v>
      </c>
      <c r="I521" s="201">
        <v>0</v>
      </c>
      <c r="J521" s="202"/>
      <c r="K521" s="730"/>
    </row>
    <row r="522" spans="1:11" s="206" customFormat="1" ht="12.75">
      <c r="A522" s="205"/>
      <c r="B522" s="198"/>
      <c r="C522" s="198"/>
      <c r="D522" s="199"/>
      <c r="E522" s="199">
        <v>15</v>
      </c>
      <c r="F522" s="199"/>
      <c r="G522" s="232" t="s">
        <v>1151</v>
      </c>
      <c r="H522" s="201">
        <v>2176</v>
      </c>
      <c r="I522" s="201">
        <v>7247</v>
      </c>
      <c r="J522" s="202"/>
      <c r="K522" s="730"/>
    </row>
    <row r="523" spans="1:11">
      <c r="A523" s="205">
        <v>320</v>
      </c>
      <c r="B523" s="198">
        <v>200</v>
      </c>
      <c r="C523" s="198">
        <v>100</v>
      </c>
      <c r="D523" s="199">
        <v>700</v>
      </c>
      <c r="E523" s="199"/>
      <c r="F523" s="199"/>
      <c r="G523" s="232" t="s">
        <v>1140</v>
      </c>
      <c r="H523" s="201">
        <v>3059792</v>
      </c>
      <c r="I523" s="201">
        <v>2973952</v>
      </c>
      <c r="J523" s="202"/>
      <c r="K523" s="730"/>
    </row>
    <row r="524" spans="1:11" s="206" customFormat="1" ht="25.5">
      <c r="A524" s="205">
        <v>320</v>
      </c>
      <c r="B524" s="198">
        <v>200</v>
      </c>
      <c r="C524" s="198">
        <v>200</v>
      </c>
      <c r="D524" s="198"/>
      <c r="E524" s="198"/>
      <c r="F524" s="198"/>
      <c r="G524" s="195" t="s">
        <v>1152</v>
      </c>
      <c r="H524" s="190">
        <v>0</v>
      </c>
      <c r="I524" s="190">
        <v>0</v>
      </c>
      <c r="J524" s="202" t="s">
        <v>1153</v>
      </c>
      <c r="K524" s="728"/>
    </row>
    <row r="525" spans="1:11" s="206" customFormat="1" ht="12.75">
      <c r="A525" s="205">
        <v>320</v>
      </c>
      <c r="B525" s="198">
        <v>200</v>
      </c>
      <c r="C525" s="198">
        <v>200</v>
      </c>
      <c r="D525" s="199">
        <v>100</v>
      </c>
      <c r="E525" s="199"/>
      <c r="F525" s="199"/>
      <c r="G525" s="232" t="s">
        <v>1112</v>
      </c>
      <c r="H525" s="201">
        <v>421898</v>
      </c>
      <c r="I525" s="201">
        <v>669797</v>
      </c>
      <c r="J525" s="202"/>
      <c r="K525" s="730"/>
    </row>
    <row r="526" spans="1:11" s="206" customFormat="1" ht="12.75">
      <c r="A526" s="205">
        <v>320</v>
      </c>
      <c r="B526" s="198">
        <v>200</v>
      </c>
      <c r="C526" s="198">
        <v>200</v>
      </c>
      <c r="D526" s="199">
        <v>200</v>
      </c>
      <c r="E526" s="199"/>
      <c r="F526" s="199"/>
      <c r="G526" s="232" t="s">
        <v>1148</v>
      </c>
      <c r="H526" s="201">
        <v>4663</v>
      </c>
      <c r="I526" s="201">
        <v>7268</v>
      </c>
      <c r="J526" s="202"/>
      <c r="K526" s="730"/>
    </row>
    <row r="527" spans="1:11" s="206" customFormat="1" ht="12.75">
      <c r="A527" s="205">
        <v>320</v>
      </c>
      <c r="B527" s="198">
        <v>200</v>
      </c>
      <c r="C527" s="198">
        <v>200</v>
      </c>
      <c r="D527" s="199">
        <v>300</v>
      </c>
      <c r="E527" s="199"/>
      <c r="F527" s="199"/>
      <c r="G527" s="232" t="s">
        <v>1149</v>
      </c>
      <c r="H527" s="201">
        <v>21389</v>
      </c>
      <c r="I527" s="201">
        <v>48897</v>
      </c>
      <c r="J527" s="202"/>
      <c r="K527" s="730"/>
    </row>
    <row r="528" spans="1:11" s="206" customFormat="1" ht="12.75">
      <c r="A528" s="205">
        <v>320</v>
      </c>
      <c r="B528" s="198">
        <v>200</v>
      </c>
      <c r="C528" s="198">
        <v>200</v>
      </c>
      <c r="D528" s="199">
        <v>400</v>
      </c>
      <c r="E528" s="199"/>
      <c r="F528" s="199"/>
      <c r="G528" s="232" t="s">
        <v>1150</v>
      </c>
      <c r="H528" s="201">
        <v>63696</v>
      </c>
      <c r="I528" s="201">
        <v>71251</v>
      </c>
      <c r="J528" s="202"/>
      <c r="K528" s="730"/>
    </row>
    <row r="529" spans="1:11" s="206" customFormat="1" ht="12.75">
      <c r="A529" s="205">
        <v>320</v>
      </c>
      <c r="B529" s="198">
        <v>200</v>
      </c>
      <c r="C529" s="198">
        <v>200</v>
      </c>
      <c r="D529" s="199">
        <v>500</v>
      </c>
      <c r="E529" s="199"/>
      <c r="F529" s="199"/>
      <c r="G529" s="232" t="s">
        <v>1137</v>
      </c>
      <c r="H529" s="201">
        <v>47500</v>
      </c>
      <c r="I529" s="201">
        <v>68937</v>
      </c>
      <c r="J529" s="202"/>
      <c r="K529" s="730"/>
    </row>
    <row r="530" spans="1:11" s="206" customFormat="1" ht="12.75">
      <c r="A530" s="205">
        <v>320</v>
      </c>
      <c r="B530" s="198">
        <v>200</v>
      </c>
      <c r="C530" s="198">
        <v>200</v>
      </c>
      <c r="D530" s="198">
        <v>600</v>
      </c>
      <c r="E530" s="198"/>
      <c r="F530" s="198"/>
      <c r="G530" s="233" t="s">
        <v>1120</v>
      </c>
      <c r="H530" s="190">
        <v>0</v>
      </c>
      <c r="I530" s="190">
        <v>0</v>
      </c>
      <c r="J530" s="202"/>
      <c r="K530" s="728"/>
    </row>
    <row r="531" spans="1:11" s="206" customFormat="1" ht="12.75">
      <c r="A531" s="205">
        <v>320</v>
      </c>
      <c r="B531" s="198">
        <v>200</v>
      </c>
      <c r="C531" s="198">
        <v>200</v>
      </c>
      <c r="D531" s="199"/>
      <c r="E531" s="199">
        <v>5</v>
      </c>
      <c r="F531" s="199"/>
      <c r="G531" s="232" t="s">
        <v>1121</v>
      </c>
      <c r="H531" s="201">
        <v>0</v>
      </c>
      <c r="I531" s="201">
        <v>0</v>
      </c>
      <c r="J531" s="202"/>
      <c r="K531" s="730"/>
    </row>
    <row r="532" spans="1:11" s="206" customFormat="1" ht="12.75">
      <c r="A532" s="205">
        <v>320</v>
      </c>
      <c r="B532" s="198">
        <v>200</v>
      </c>
      <c r="C532" s="198">
        <v>200</v>
      </c>
      <c r="D532" s="199"/>
      <c r="E532" s="199">
        <v>10</v>
      </c>
      <c r="F532" s="199"/>
      <c r="G532" s="232" t="s">
        <v>1122</v>
      </c>
      <c r="H532" s="201">
        <v>0</v>
      </c>
      <c r="I532" s="201">
        <v>0</v>
      </c>
      <c r="J532" s="202"/>
      <c r="K532" s="730"/>
    </row>
    <row r="533" spans="1:11" s="206" customFormat="1" ht="12.75">
      <c r="A533" s="205">
        <v>320</v>
      </c>
      <c r="B533" s="198">
        <v>200</v>
      </c>
      <c r="C533" s="198">
        <v>200</v>
      </c>
      <c r="D533" s="199"/>
      <c r="E533" s="199">
        <v>15</v>
      </c>
      <c r="F533" s="199"/>
      <c r="G533" s="232" t="s">
        <v>1151</v>
      </c>
      <c r="H533" s="201">
        <v>114</v>
      </c>
      <c r="I533" s="201">
        <v>185</v>
      </c>
      <c r="J533" s="202"/>
      <c r="K533" s="730"/>
    </row>
    <row r="534" spans="1:11">
      <c r="A534" s="205">
        <v>320</v>
      </c>
      <c r="B534" s="198">
        <v>200</v>
      </c>
      <c r="C534" s="198">
        <v>200</v>
      </c>
      <c r="D534" s="199">
        <v>700</v>
      </c>
      <c r="E534" s="199"/>
      <c r="F534" s="199"/>
      <c r="G534" s="232" t="s">
        <v>1140</v>
      </c>
      <c r="H534" s="201">
        <v>174653</v>
      </c>
      <c r="I534" s="201">
        <v>273718</v>
      </c>
      <c r="J534" s="202"/>
      <c r="K534" s="730"/>
    </row>
    <row r="535" spans="1:11" s="192" customFormat="1" ht="25.5">
      <c r="A535" s="205">
        <v>320</v>
      </c>
      <c r="B535" s="198">
        <v>200</v>
      </c>
      <c r="C535" s="199">
        <v>300</v>
      </c>
      <c r="D535" s="199"/>
      <c r="E535" s="199"/>
      <c r="F535" s="199"/>
      <c r="G535" s="207" t="s">
        <v>1154</v>
      </c>
      <c r="H535" s="201">
        <v>0</v>
      </c>
      <c r="I535" s="201">
        <v>0</v>
      </c>
      <c r="J535" s="202" t="s">
        <v>1155</v>
      </c>
      <c r="K535" s="730"/>
    </row>
    <row r="536" spans="1:11">
      <c r="A536" s="187">
        <v>325</v>
      </c>
      <c r="B536" s="188">
        <v>0</v>
      </c>
      <c r="C536" s="188">
        <v>0</v>
      </c>
      <c r="D536" s="188">
        <v>0</v>
      </c>
      <c r="E536" s="188">
        <v>0</v>
      </c>
      <c r="F536" s="188">
        <v>0</v>
      </c>
      <c r="G536" s="189" t="s">
        <v>1156</v>
      </c>
      <c r="H536" s="190">
        <v>0</v>
      </c>
      <c r="I536" s="190">
        <v>0</v>
      </c>
      <c r="J536" s="217" t="s">
        <v>1157</v>
      </c>
      <c r="K536" s="728"/>
    </row>
    <row r="537" spans="1:11" ht="25.5">
      <c r="A537" s="205">
        <v>325</v>
      </c>
      <c r="B537" s="198">
        <v>100</v>
      </c>
      <c r="C537" s="198"/>
      <c r="D537" s="198"/>
      <c r="E537" s="198"/>
      <c r="F537" s="198"/>
      <c r="G537" s="195" t="s">
        <v>1158</v>
      </c>
      <c r="H537" s="190">
        <v>0</v>
      </c>
      <c r="I537" s="190">
        <v>0</v>
      </c>
      <c r="J537" s="202" t="s">
        <v>1159</v>
      </c>
      <c r="K537" s="728"/>
    </row>
    <row r="538" spans="1:11" s="206" customFormat="1" ht="25.5">
      <c r="A538" s="205">
        <v>325</v>
      </c>
      <c r="B538" s="198">
        <v>100</v>
      </c>
      <c r="C538" s="198">
        <v>100</v>
      </c>
      <c r="D538" s="198"/>
      <c r="E538" s="198"/>
      <c r="F538" s="198"/>
      <c r="G538" s="195" t="s">
        <v>1160</v>
      </c>
      <c r="H538" s="190">
        <v>0</v>
      </c>
      <c r="I538" s="190">
        <v>0</v>
      </c>
      <c r="J538" s="202" t="s">
        <v>1161</v>
      </c>
      <c r="K538" s="728"/>
    </row>
    <row r="539" spans="1:11" s="206" customFormat="1" ht="12.75">
      <c r="A539" s="205">
        <v>325</v>
      </c>
      <c r="B539" s="198">
        <v>100</v>
      </c>
      <c r="C539" s="198">
        <v>100</v>
      </c>
      <c r="D539" s="199">
        <v>100</v>
      </c>
      <c r="E539" s="199"/>
      <c r="F539" s="199"/>
      <c r="G539" s="232" t="s">
        <v>1112</v>
      </c>
      <c r="H539" s="201">
        <v>43135</v>
      </c>
      <c r="I539" s="201">
        <v>75641</v>
      </c>
      <c r="J539" s="202"/>
      <c r="K539" s="730"/>
    </row>
    <row r="540" spans="1:11" s="206" customFormat="1" ht="12.75">
      <c r="A540" s="205">
        <v>325</v>
      </c>
      <c r="B540" s="198">
        <v>100</v>
      </c>
      <c r="C540" s="198">
        <v>100</v>
      </c>
      <c r="D540" s="199">
        <v>200</v>
      </c>
      <c r="E540" s="199"/>
      <c r="F540" s="199"/>
      <c r="G540" s="232" t="s">
        <v>1113</v>
      </c>
      <c r="H540" s="201">
        <v>11408</v>
      </c>
      <c r="I540" s="201">
        <v>42675</v>
      </c>
      <c r="J540" s="202"/>
      <c r="K540" s="730"/>
    </row>
    <row r="541" spans="1:11" s="206" customFormat="1" ht="12.75">
      <c r="A541" s="205">
        <v>325</v>
      </c>
      <c r="B541" s="198">
        <v>100</v>
      </c>
      <c r="C541" s="198">
        <v>100</v>
      </c>
      <c r="D541" s="199">
        <v>300</v>
      </c>
      <c r="E541" s="199"/>
      <c r="F541" s="199"/>
      <c r="G541" s="232" t="s">
        <v>1136</v>
      </c>
      <c r="H541" s="201">
        <v>6421</v>
      </c>
      <c r="I541" s="201">
        <v>6803</v>
      </c>
      <c r="J541" s="202"/>
      <c r="K541" s="730"/>
    </row>
    <row r="542" spans="1:11" s="206" customFormat="1" ht="12.75">
      <c r="A542" s="205">
        <v>325</v>
      </c>
      <c r="B542" s="198">
        <v>100</v>
      </c>
      <c r="C542" s="198">
        <v>100</v>
      </c>
      <c r="D542" s="199">
        <v>400</v>
      </c>
      <c r="E542" s="199"/>
      <c r="F542" s="199"/>
      <c r="G542" s="232" t="s">
        <v>1137</v>
      </c>
      <c r="H542" s="201">
        <v>58</v>
      </c>
      <c r="I542" s="201">
        <v>0</v>
      </c>
      <c r="J542" s="202"/>
      <c r="K542" s="730"/>
    </row>
    <row r="543" spans="1:11" s="206" customFormat="1" ht="12.75">
      <c r="A543" s="205">
        <v>325</v>
      </c>
      <c r="B543" s="198">
        <v>100</v>
      </c>
      <c r="C543" s="198">
        <v>100</v>
      </c>
      <c r="D543" s="198">
        <v>500</v>
      </c>
      <c r="E543" s="198"/>
      <c r="F543" s="198"/>
      <c r="G543" s="233" t="s">
        <v>1120</v>
      </c>
      <c r="H543" s="190">
        <v>0</v>
      </c>
      <c r="I543" s="190">
        <v>0</v>
      </c>
      <c r="J543" s="202"/>
      <c r="K543" s="728"/>
    </row>
    <row r="544" spans="1:11" s="206" customFormat="1" ht="12.75">
      <c r="A544" s="205">
        <v>325</v>
      </c>
      <c r="B544" s="198">
        <v>100</v>
      </c>
      <c r="C544" s="198">
        <v>100</v>
      </c>
      <c r="D544" s="198">
        <v>500</v>
      </c>
      <c r="E544" s="199">
        <v>5</v>
      </c>
      <c r="F544" s="199"/>
      <c r="G544" s="232" t="s">
        <v>1121</v>
      </c>
      <c r="H544" s="201">
        <v>0</v>
      </c>
      <c r="I544" s="201">
        <v>0</v>
      </c>
      <c r="J544" s="202"/>
      <c r="K544" s="730"/>
    </row>
    <row r="545" spans="1:11" s="206" customFormat="1" ht="12.75">
      <c r="A545" s="205">
        <v>325</v>
      </c>
      <c r="B545" s="198">
        <v>100</v>
      </c>
      <c r="C545" s="198">
        <v>100</v>
      </c>
      <c r="D545" s="198">
        <v>500</v>
      </c>
      <c r="E545" s="199">
        <v>10</v>
      </c>
      <c r="F545" s="199"/>
      <c r="G545" s="232" t="s">
        <v>1122</v>
      </c>
      <c r="H545" s="201">
        <v>0</v>
      </c>
      <c r="I545" s="201">
        <v>0</v>
      </c>
      <c r="J545" s="202"/>
      <c r="K545" s="730"/>
    </row>
    <row r="546" spans="1:11" s="206" customFormat="1" ht="12.75">
      <c r="A546" s="205">
        <v>325</v>
      </c>
      <c r="B546" s="198">
        <v>100</v>
      </c>
      <c r="C546" s="198">
        <v>100</v>
      </c>
      <c r="D546" s="198">
        <v>500</v>
      </c>
      <c r="E546" s="199">
        <v>15</v>
      </c>
      <c r="F546" s="199"/>
      <c r="G546" s="232" t="s">
        <v>1162</v>
      </c>
      <c r="H546" s="201">
        <v>9370</v>
      </c>
      <c r="I546" s="201">
        <v>4372</v>
      </c>
      <c r="J546" s="202"/>
      <c r="K546" s="730"/>
    </row>
    <row r="547" spans="1:11">
      <c r="A547" s="205">
        <v>325</v>
      </c>
      <c r="B547" s="198">
        <v>100</v>
      </c>
      <c r="C547" s="198">
        <v>100</v>
      </c>
      <c r="D547" s="199">
        <v>900</v>
      </c>
      <c r="E547" s="199"/>
      <c r="F547" s="199"/>
      <c r="G547" s="232" t="s">
        <v>1140</v>
      </c>
      <c r="H547" s="201">
        <v>14970</v>
      </c>
      <c r="I547" s="201">
        <v>32954</v>
      </c>
      <c r="J547" s="202"/>
      <c r="K547" s="730"/>
    </row>
    <row r="548" spans="1:11" s="206" customFormat="1" ht="25.5">
      <c r="A548" s="205">
        <v>325</v>
      </c>
      <c r="B548" s="198">
        <v>100</v>
      </c>
      <c r="C548" s="198">
        <v>200</v>
      </c>
      <c r="D548" s="198"/>
      <c r="E548" s="198"/>
      <c r="F548" s="198"/>
      <c r="G548" s="195" t="s">
        <v>1163</v>
      </c>
      <c r="H548" s="190">
        <v>0</v>
      </c>
      <c r="I548" s="190">
        <v>0</v>
      </c>
      <c r="J548" s="202" t="s">
        <v>1164</v>
      </c>
      <c r="K548" s="728"/>
    </row>
    <row r="549" spans="1:11" s="206" customFormat="1" ht="12.75">
      <c r="A549" s="205">
        <v>325</v>
      </c>
      <c r="B549" s="198">
        <v>100</v>
      </c>
      <c r="C549" s="198">
        <v>200</v>
      </c>
      <c r="D549" s="199">
        <v>100</v>
      </c>
      <c r="E549" s="199"/>
      <c r="F549" s="199"/>
      <c r="G549" s="232" t="s">
        <v>1112</v>
      </c>
      <c r="H549" s="201">
        <v>42941</v>
      </c>
      <c r="I549" s="201">
        <v>27124</v>
      </c>
      <c r="J549" s="202"/>
      <c r="K549" s="730"/>
    </row>
    <row r="550" spans="1:11" s="206" customFormat="1" ht="12.75">
      <c r="A550" s="205">
        <v>325</v>
      </c>
      <c r="B550" s="198">
        <v>100</v>
      </c>
      <c r="C550" s="198">
        <v>200</v>
      </c>
      <c r="D550" s="199">
        <v>200</v>
      </c>
      <c r="E550" s="199"/>
      <c r="F550" s="199"/>
      <c r="G550" s="232" t="s">
        <v>1113</v>
      </c>
      <c r="H550" s="201">
        <v>654</v>
      </c>
      <c r="I550" s="201">
        <v>415</v>
      </c>
      <c r="J550" s="202"/>
      <c r="K550" s="730"/>
    </row>
    <row r="551" spans="1:11" s="206" customFormat="1" ht="12.75">
      <c r="A551" s="205">
        <v>325</v>
      </c>
      <c r="B551" s="198">
        <v>100</v>
      </c>
      <c r="C551" s="198">
        <v>200</v>
      </c>
      <c r="D551" s="199">
        <v>300</v>
      </c>
      <c r="E551" s="199"/>
      <c r="F551" s="199"/>
      <c r="G551" s="232" t="s">
        <v>1136</v>
      </c>
      <c r="H551" s="201">
        <v>299</v>
      </c>
      <c r="I551" s="201">
        <v>302</v>
      </c>
      <c r="J551" s="202"/>
      <c r="K551" s="730"/>
    </row>
    <row r="552" spans="1:11" s="206" customFormat="1" ht="12.75">
      <c r="A552" s="205">
        <v>325</v>
      </c>
      <c r="B552" s="198">
        <v>100</v>
      </c>
      <c r="C552" s="198">
        <v>200</v>
      </c>
      <c r="D552" s="199">
        <v>400</v>
      </c>
      <c r="E552" s="199"/>
      <c r="F552" s="199"/>
      <c r="G552" s="232" t="s">
        <v>1137</v>
      </c>
      <c r="H552" s="201">
        <v>749</v>
      </c>
      <c r="I552" s="201">
        <v>0</v>
      </c>
      <c r="J552" s="202"/>
      <c r="K552" s="730"/>
    </row>
    <row r="553" spans="1:11" s="206" customFormat="1" ht="12.75">
      <c r="A553" s="205">
        <v>325</v>
      </c>
      <c r="B553" s="198">
        <v>100</v>
      </c>
      <c r="C553" s="198">
        <v>200</v>
      </c>
      <c r="D553" s="198">
        <v>500</v>
      </c>
      <c r="E553" s="198"/>
      <c r="F553" s="198"/>
      <c r="G553" s="233" t="s">
        <v>1120</v>
      </c>
      <c r="H553" s="190">
        <v>0</v>
      </c>
      <c r="I553" s="190">
        <v>0</v>
      </c>
      <c r="J553" s="202"/>
      <c r="K553" s="728"/>
    </row>
    <row r="554" spans="1:11" s="206" customFormat="1" ht="12.75">
      <c r="A554" s="205">
        <v>325</v>
      </c>
      <c r="B554" s="198">
        <v>100</v>
      </c>
      <c r="C554" s="198">
        <v>200</v>
      </c>
      <c r="D554" s="198">
        <v>500</v>
      </c>
      <c r="E554" s="199">
        <v>5</v>
      </c>
      <c r="F554" s="199"/>
      <c r="G554" s="232" t="s">
        <v>1121</v>
      </c>
      <c r="H554" s="201">
        <v>0</v>
      </c>
      <c r="I554" s="201">
        <v>0</v>
      </c>
      <c r="J554" s="202"/>
      <c r="K554" s="730"/>
    </row>
    <row r="555" spans="1:11" s="206" customFormat="1" ht="12.75">
      <c r="A555" s="205">
        <v>325</v>
      </c>
      <c r="B555" s="198">
        <v>100</v>
      </c>
      <c r="C555" s="198">
        <v>200</v>
      </c>
      <c r="D555" s="198">
        <v>500</v>
      </c>
      <c r="E555" s="199">
        <v>10</v>
      </c>
      <c r="F555" s="199"/>
      <c r="G555" s="232" t="s">
        <v>1122</v>
      </c>
      <c r="H555" s="201">
        <v>0</v>
      </c>
      <c r="I555" s="201">
        <v>0</v>
      </c>
      <c r="J555" s="202"/>
      <c r="K555" s="730"/>
    </row>
    <row r="556" spans="1:11" s="206" customFormat="1" ht="12.75">
      <c r="A556" s="205">
        <v>325</v>
      </c>
      <c r="B556" s="198">
        <v>100</v>
      </c>
      <c r="C556" s="198">
        <v>200</v>
      </c>
      <c r="D556" s="198">
        <v>500</v>
      </c>
      <c r="E556" s="199">
        <v>15</v>
      </c>
      <c r="F556" s="199"/>
      <c r="G556" s="232" t="s">
        <v>1162</v>
      </c>
      <c r="H556" s="201">
        <v>19</v>
      </c>
      <c r="I556" s="201">
        <v>69</v>
      </c>
      <c r="J556" s="202"/>
      <c r="K556" s="730"/>
    </row>
    <row r="557" spans="1:11">
      <c r="A557" s="205">
        <v>325</v>
      </c>
      <c r="B557" s="198">
        <v>100</v>
      </c>
      <c r="C557" s="198">
        <v>200</v>
      </c>
      <c r="D557" s="199">
        <v>900</v>
      </c>
      <c r="E557" s="199"/>
      <c r="F557" s="199"/>
      <c r="G557" s="232" t="s">
        <v>1140</v>
      </c>
      <c r="H557" s="201">
        <v>14844</v>
      </c>
      <c r="I557" s="201">
        <v>8830</v>
      </c>
      <c r="J557" s="202"/>
      <c r="K557" s="730"/>
    </row>
    <row r="558" spans="1:11" ht="25.5">
      <c r="A558" s="205">
        <v>325</v>
      </c>
      <c r="B558" s="198">
        <v>100</v>
      </c>
      <c r="C558" s="199">
        <v>300</v>
      </c>
      <c r="D558" s="199"/>
      <c r="E558" s="199"/>
      <c r="F558" s="199"/>
      <c r="G558" s="195" t="s">
        <v>1165</v>
      </c>
      <c r="H558" s="201">
        <v>0</v>
      </c>
      <c r="I558" s="201">
        <v>0</v>
      </c>
      <c r="J558" s="202" t="s">
        <v>1166</v>
      </c>
      <c r="K558" s="730"/>
    </row>
    <row r="559" spans="1:11" ht="25.5">
      <c r="A559" s="205">
        <v>325</v>
      </c>
      <c r="B559" s="198">
        <v>200</v>
      </c>
      <c r="C559" s="198"/>
      <c r="D559" s="198"/>
      <c r="E559" s="198"/>
      <c r="F559" s="198"/>
      <c r="G559" s="195" t="s">
        <v>1167</v>
      </c>
      <c r="H559" s="190">
        <v>0</v>
      </c>
      <c r="I559" s="190">
        <v>0</v>
      </c>
      <c r="J559" s="202" t="s">
        <v>1168</v>
      </c>
      <c r="K559" s="728"/>
    </row>
    <row r="560" spans="1:11" s="206" customFormat="1" ht="25.5">
      <c r="A560" s="205">
        <v>325</v>
      </c>
      <c r="B560" s="198">
        <v>200</v>
      </c>
      <c r="C560" s="198">
        <v>100</v>
      </c>
      <c r="D560" s="198"/>
      <c r="E560" s="198"/>
      <c r="F560" s="198"/>
      <c r="G560" s="195" t="s">
        <v>1169</v>
      </c>
      <c r="H560" s="190">
        <v>0</v>
      </c>
      <c r="I560" s="190">
        <v>0</v>
      </c>
      <c r="J560" s="202" t="s">
        <v>1170</v>
      </c>
      <c r="K560" s="728"/>
    </row>
    <row r="561" spans="1:11" s="206" customFormat="1" ht="12.75">
      <c r="A561" s="205">
        <v>325</v>
      </c>
      <c r="B561" s="198">
        <v>200</v>
      </c>
      <c r="C561" s="198">
        <v>100</v>
      </c>
      <c r="D561" s="199">
        <v>100</v>
      </c>
      <c r="E561" s="199"/>
      <c r="F561" s="199"/>
      <c r="G561" s="232" t="s">
        <v>1112</v>
      </c>
      <c r="H561" s="201">
        <v>0</v>
      </c>
      <c r="I561" s="201">
        <v>0</v>
      </c>
      <c r="J561" s="202"/>
      <c r="K561" s="730"/>
    </row>
    <row r="562" spans="1:11" s="206" customFormat="1" ht="12.75">
      <c r="A562" s="205">
        <v>325</v>
      </c>
      <c r="B562" s="198">
        <v>200</v>
      </c>
      <c r="C562" s="198">
        <v>100</v>
      </c>
      <c r="D562" s="199">
        <v>200</v>
      </c>
      <c r="E562" s="199"/>
      <c r="F562" s="199"/>
      <c r="G562" s="232" t="s">
        <v>1148</v>
      </c>
      <c r="H562" s="201">
        <v>0</v>
      </c>
      <c r="I562" s="201">
        <v>0</v>
      </c>
      <c r="J562" s="202"/>
      <c r="K562" s="730"/>
    </row>
    <row r="563" spans="1:11" s="206" customFormat="1" ht="12.75">
      <c r="A563" s="205">
        <v>325</v>
      </c>
      <c r="B563" s="198">
        <v>200</v>
      </c>
      <c r="C563" s="198">
        <v>100</v>
      </c>
      <c r="D563" s="199">
        <v>300</v>
      </c>
      <c r="E563" s="199"/>
      <c r="F563" s="199"/>
      <c r="G563" s="232" t="s">
        <v>1149</v>
      </c>
      <c r="H563" s="201">
        <v>0</v>
      </c>
      <c r="I563" s="201">
        <v>0</v>
      </c>
      <c r="J563" s="202"/>
      <c r="K563" s="730"/>
    </row>
    <row r="564" spans="1:11" s="206" customFormat="1" ht="12.75">
      <c r="A564" s="205">
        <v>325</v>
      </c>
      <c r="B564" s="198">
        <v>200</v>
      </c>
      <c r="C564" s="198">
        <v>100</v>
      </c>
      <c r="D564" s="199">
        <v>400</v>
      </c>
      <c r="E564" s="199"/>
      <c r="F564" s="199"/>
      <c r="G564" s="232" t="s">
        <v>1150</v>
      </c>
      <c r="H564" s="201">
        <v>0</v>
      </c>
      <c r="I564" s="201">
        <v>0</v>
      </c>
      <c r="J564" s="202"/>
      <c r="K564" s="730"/>
    </row>
    <row r="565" spans="1:11" s="206" customFormat="1" ht="12.75">
      <c r="A565" s="205">
        <v>325</v>
      </c>
      <c r="B565" s="198">
        <v>200</v>
      </c>
      <c r="C565" s="198">
        <v>100</v>
      </c>
      <c r="D565" s="199">
        <v>500</v>
      </c>
      <c r="E565" s="199"/>
      <c r="F565" s="199"/>
      <c r="G565" s="232" t="s">
        <v>1137</v>
      </c>
      <c r="H565" s="201">
        <v>0</v>
      </c>
      <c r="I565" s="201">
        <v>0</v>
      </c>
      <c r="J565" s="202"/>
      <c r="K565" s="730"/>
    </row>
    <row r="566" spans="1:11" s="206" customFormat="1" ht="12.75">
      <c r="A566" s="205">
        <v>325</v>
      </c>
      <c r="B566" s="198">
        <v>200</v>
      </c>
      <c r="C566" s="198">
        <v>100</v>
      </c>
      <c r="D566" s="198">
        <v>600</v>
      </c>
      <c r="E566" s="198"/>
      <c r="F566" s="198"/>
      <c r="G566" s="233" t="s">
        <v>1120</v>
      </c>
      <c r="H566" s="190">
        <v>0</v>
      </c>
      <c r="I566" s="190">
        <v>0</v>
      </c>
      <c r="J566" s="202"/>
      <c r="K566" s="728"/>
    </row>
    <row r="567" spans="1:11" s="206" customFormat="1" ht="12.75">
      <c r="A567" s="205">
        <v>325</v>
      </c>
      <c r="B567" s="198">
        <v>200</v>
      </c>
      <c r="C567" s="198">
        <v>100</v>
      </c>
      <c r="D567" s="198">
        <v>600</v>
      </c>
      <c r="E567" s="199">
        <v>5</v>
      </c>
      <c r="F567" s="199"/>
      <c r="G567" s="232" t="s">
        <v>1121</v>
      </c>
      <c r="H567" s="201">
        <v>0</v>
      </c>
      <c r="I567" s="201">
        <v>0</v>
      </c>
      <c r="J567" s="202"/>
      <c r="K567" s="730"/>
    </row>
    <row r="568" spans="1:11" s="206" customFormat="1" ht="12.75">
      <c r="A568" s="205">
        <v>325</v>
      </c>
      <c r="B568" s="198">
        <v>200</v>
      </c>
      <c r="C568" s="198">
        <v>100</v>
      </c>
      <c r="D568" s="198">
        <v>600</v>
      </c>
      <c r="E568" s="199">
        <v>10</v>
      </c>
      <c r="F568" s="199"/>
      <c r="G568" s="232" t="s">
        <v>1122</v>
      </c>
      <c r="H568" s="201">
        <v>0</v>
      </c>
      <c r="I568" s="201">
        <v>0</v>
      </c>
      <c r="J568" s="202"/>
      <c r="K568" s="730"/>
    </row>
    <row r="569" spans="1:11" s="206" customFormat="1" ht="12.75">
      <c r="A569" s="205">
        <v>325</v>
      </c>
      <c r="B569" s="198">
        <v>200</v>
      </c>
      <c r="C569" s="198">
        <v>100</v>
      </c>
      <c r="D569" s="198">
        <v>600</v>
      </c>
      <c r="E569" s="199">
        <v>15</v>
      </c>
      <c r="F569" s="199"/>
      <c r="G569" s="232" t="s">
        <v>1151</v>
      </c>
      <c r="H569" s="201">
        <v>0</v>
      </c>
      <c r="I569" s="201">
        <v>0</v>
      </c>
      <c r="J569" s="202"/>
      <c r="K569" s="730"/>
    </row>
    <row r="570" spans="1:11">
      <c r="A570" s="205">
        <v>325</v>
      </c>
      <c r="B570" s="198">
        <v>200</v>
      </c>
      <c r="C570" s="198">
        <v>100</v>
      </c>
      <c r="D570" s="199">
        <v>900</v>
      </c>
      <c r="E570" s="199"/>
      <c r="F570" s="199"/>
      <c r="G570" s="232" t="s">
        <v>1140</v>
      </c>
      <c r="H570" s="201">
        <v>0</v>
      </c>
      <c r="I570" s="201">
        <v>0</v>
      </c>
      <c r="J570" s="202"/>
      <c r="K570" s="730"/>
    </row>
    <row r="571" spans="1:11" s="206" customFormat="1" ht="25.5">
      <c r="A571" s="205">
        <v>325</v>
      </c>
      <c r="B571" s="198">
        <v>200</v>
      </c>
      <c r="C571" s="198">
        <v>200</v>
      </c>
      <c r="D571" s="198"/>
      <c r="E571" s="198"/>
      <c r="F571" s="198"/>
      <c r="G571" s="203" t="s">
        <v>1171</v>
      </c>
      <c r="H571" s="190">
        <v>0</v>
      </c>
      <c r="I571" s="190">
        <v>0</v>
      </c>
      <c r="J571" s="202" t="s">
        <v>1172</v>
      </c>
      <c r="K571" s="728"/>
    </row>
    <row r="572" spans="1:11" s="206" customFormat="1" ht="12.75">
      <c r="A572" s="205">
        <v>325</v>
      </c>
      <c r="B572" s="198">
        <v>200</v>
      </c>
      <c r="C572" s="198">
        <v>200</v>
      </c>
      <c r="D572" s="199">
        <v>100</v>
      </c>
      <c r="E572" s="199"/>
      <c r="F572" s="199"/>
      <c r="G572" s="232" t="s">
        <v>1112</v>
      </c>
      <c r="H572" s="201">
        <v>0</v>
      </c>
      <c r="I572" s="201">
        <v>0</v>
      </c>
      <c r="J572" s="202"/>
      <c r="K572" s="730"/>
    </row>
    <row r="573" spans="1:11" s="206" customFormat="1" ht="12.75">
      <c r="A573" s="205">
        <v>325</v>
      </c>
      <c r="B573" s="198">
        <v>200</v>
      </c>
      <c r="C573" s="198">
        <v>200</v>
      </c>
      <c r="D573" s="199">
        <v>200</v>
      </c>
      <c r="E573" s="199"/>
      <c r="F573" s="199"/>
      <c r="G573" s="232" t="s">
        <v>1148</v>
      </c>
      <c r="H573" s="201">
        <v>0</v>
      </c>
      <c r="I573" s="201">
        <v>0</v>
      </c>
      <c r="J573" s="202"/>
      <c r="K573" s="730"/>
    </row>
    <row r="574" spans="1:11" s="206" customFormat="1" ht="12.75">
      <c r="A574" s="205">
        <v>325</v>
      </c>
      <c r="B574" s="198">
        <v>200</v>
      </c>
      <c r="C574" s="198">
        <v>200</v>
      </c>
      <c r="D574" s="199">
        <v>300</v>
      </c>
      <c r="E574" s="199"/>
      <c r="F574" s="199"/>
      <c r="G574" s="232" t="s">
        <v>1149</v>
      </c>
      <c r="H574" s="201">
        <v>0</v>
      </c>
      <c r="I574" s="201">
        <v>0</v>
      </c>
      <c r="J574" s="202"/>
      <c r="K574" s="730"/>
    </row>
    <row r="575" spans="1:11" s="206" customFormat="1" ht="12.75">
      <c r="A575" s="205">
        <v>325</v>
      </c>
      <c r="B575" s="198">
        <v>200</v>
      </c>
      <c r="C575" s="198">
        <v>200</v>
      </c>
      <c r="D575" s="199">
        <v>400</v>
      </c>
      <c r="E575" s="199"/>
      <c r="F575" s="199"/>
      <c r="G575" s="232" t="s">
        <v>1150</v>
      </c>
      <c r="H575" s="201">
        <v>0</v>
      </c>
      <c r="I575" s="201">
        <v>0</v>
      </c>
      <c r="J575" s="202"/>
      <c r="K575" s="730"/>
    </row>
    <row r="576" spans="1:11" s="206" customFormat="1" ht="12.75">
      <c r="A576" s="205">
        <v>325</v>
      </c>
      <c r="B576" s="198">
        <v>200</v>
      </c>
      <c r="C576" s="198">
        <v>200</v>
      </c>
      <c r="D576" s="199">
        <v>500</v>
      </c>
      <c r="E576" s="199"/>
      <c r="F576" s="199"/>
      <c r="G576" s="232" t="s">
        <v>1137</v>
      </c>
      <c r="H576" s="201">
        <v>0</v>
      </c>
      <c r="I576" s="201">
        <v>0</v>
      </c>
      <c r="J576" s="202"/>
      <c r="K576" s="730"/>
    </row>
    <row r="577" spans="1:11" s="206" customFormat="1" ht="12.75">
      <c r="A577" s="205">
        <v>325</v>
      </c>
      <c r="B577" s="198">
        <v>200</v>
      </c>
      <c r="C577" s="198">
        <v>200</v>
      </c>
      <c r="D577" s="198">
        <v>600</v>
      </c>
      <c r="E577" s="198"/>
      <c r="F577" s="198"/>
      <c r="G577" s="233" t="s">
        <v>1120</v>
      </c>
      <c r="H577" s="190">
        <v>0</v>
      </c>
      <c r="I577" s="190">
        <v>0</v>
      </c>
      <c r="J577" s="202"/>
      <c r="K577" s="728"/>
    </row>
    <row r="578" spans="1:11" s="206" customFormat="1" ht="12.75">
      <c r="A578" s="205">
        <v>325</v>
      </c>
      <c r="B578" s="198">
        <v>200</v>
      </c>
      <c r="C578" s="198">
        <v>200</v>
      </c>
      <c r="D578" s="198">
        <v>600</v>
      </c>
      <c r="E578" s="199">
        <v>5</v>
      </c>
      <c r="F578" s="199"/>
      <c r="G578" s="232" t="s">
        <v>1121</v>
      </c>
      <c r="H578" s="201">
        <v>0</v>
      </c>
      <c r="I578" s="201">
        <v>0</v>
      </c>
      <c r="J578" s="202"/>
      <c r="K578" s="730"/>
    </row>
    <row r="579" spans="1:11" s="206" customFormat="1" ht="12.75">
      <c r="A579" s="205">
        <v>325</v>
      </c>
      <c r="B579" s="198">
        <v>200</v>
      </c>
      <c r="C579" s="198">
        <v>200</v>
      </c>
      <c r="D579" s="198">
        <v>600</v>
      </c>
      <c r="E579" s="199">
        <v>10</v>
      </c>
      <c r="F579" s="199"/>
      <c r="G579" s="232" t="s">
        <v>1122</v>
      </c>
      <c r="H579" s="201">
        <v>0</v>
      </c>
      <c r="I579" s="201">
        <v>0</v>
      </c>
      <c r="J579" s="202"/>
      <c r="K579" s="730"/>
    </row>
    <row r="580" spans="1:11" s="206" customFormat="1" ht="12.75">
      <c r="A580" s="205">
        <v>325</v>
      </c>
      <c r="B580" s="198">
        <v>200</v>
      </c>
      <c r="C580" s="198">
        <v>200</v>
      </c>
      <c r="D580" s="198">
        <v>600</v>
      </c>
      <c r="E580" s="199">
        <v>15</v>
      </c>
      <c r="F580" s="199"/>
      <c r="G580" s="232" t="s">
        <v>1151</v>
      </c>
      <c r="H580" s="201">
        <v>0</v>
      </c>
      <c r="I580" s="201">
        <v>0</v>
      </c>
      <c r="J580" s="202"/>
      <c r="K580" s="730"/>
    </row>
    <row r="581" spans="1:11">
      <c r="A581" s="205">
        <v>325</v>
      </c>
      <c r="B581" s="198">
        <v>200</v>
      </c>
      <c r="C581" s="198">
        <v>200</v>
      </c>
      <c r="D581" s="199">
        <v>900</v>
      </c>
      <c r="E581" s="199"/>
      <c r="F581" s="199"/>
      <c r="G581" s="232" t="s">
        <v>1140</v>
      </c>
      <c r="H581" s="201">
        <v>0</v>
      </c>
      <c r="I581" s="201">
        <v>0</v>
      </c>
      <c r="J581" s="202"/>
      <c r="K581" s="730"/>
    </row>
    <row r="582" spans="1:11" s="192" customFormat="1" ht="25.5">
      <c r="A582" s="205">
        <v>325</v>
      </c>
      <c r="B582" s="198">
        <v>200</v>
      </c>
      <c r="C582" s="199">
        <v>300</v>
      </c>
      <c r="D582" s="199"/>
      <c r="E582" s="199"/>
      <c r="F582" s="199"/>
      <c r="G582" s="195" t="s">
        <v>1173</v>
      </c>
      <c r="H582" s="201">
        <v>0</v>
      </c>
      <c r="I582" s="201">
        <v>0</v>
      </c>
      <c r="J582" s="202" t="s">
        <v>1174</v>
      </c>
      <c r="K582" s="730"/>
    </row>
    <row r="583" spans="1:11">
      <c r="A583" s="187">
        <v>330</v>
      </c>
      <c r="B583" s="188">
        <v>0</v>
      </c>
      <c r="C583" s="188">
        <v>0</v>
      </c>
      <c r="D583" s="188">
        <v>0</v>
      </c>
      <c r="E583" s="188">
        <v>0</v>
      </c>
      <c r="F583" s="188">
        <v>0</v>
      </c>
      <c r="G583" s="189" t="s">
        <v>1175</v>
      </c>
      <c r="H583" s="190">
        <v>0</v>
      </c>
      <c r="I583" s="190">
        <v>0</v>
      </c>
      <c r="J583" s="217" t="s">
        <v>1176</v>
      </c>
      <c r="K583" s="728"/>
    </row>
    <row r="584" spans="1:11">
      <c r="A584" s="205">
        <v>330</v>
      </c>
      <c r="B584" s="198">
        <v>100</v>
      </c>
      <c r="C584" s="198"/>
      <c r="D584" s="198"/>
      <c r="E584" s="198"/>
      <c r="F584" s="198"/>
      <c r="G584" s="195" t="s">
        <v>1177</v>
      </c>
      <c r="H584" s="190">
        <v>0</v>
      </c>
      <c r="I584" s="190">
        <v>0</v>
      </c>
      <c r="J584" s="202" t="s">
        <v>1178</v>
      </c>
      <c r="K584" s="728"/>
    </row>
    <row r="585" spans="1:11" s="206" customFormat="1" ht="25.5">
      <c r="A585" s="205">
        <v>330</v>
      </c>
      <c r="B585" s="198">
        <v>100</v>
      </c>
      <c r="C585" s="198">
        <v>100</v>
      </c>
      <c r="D585" s="198"/>
      <c r="E585" s="198"/>
      <c r="F585" s="198"/>
      <c r="G585" s="195" t="s">
        <v>1179</v>
      </c>
      <c r="H585" s="190">
        <v>0</v>
      </c>
      <c r="I585" s="190">
        <v>0</v>
      </c>
      <c r="J585" s="202" t="s">
        <v>1180</v>
      </c>
      <c r="K585" s="728"/>
    </row>
    <row r="586" spans="1:11" s="206" customFormat="1" ht="12.75">
      <c r="A586" s="205">
        <v>330</v>
      </c>
      <c r="B586" s="198">
        <v>100</v>
      </c>
      <c r="C586" s="198">
        <v>100</v>
      </c>
      <c r="D586" s="199">
        <v>100</v>
      </c>
      <c r="E586" s="199"/>
      <c r="F586" s="199"/>
      <c r="G586" s="232" t="s">
        <v>1112</v>
      </c>
      <c r="H586" s="201">
        <v>43124</v>
      </c>
      <c r="I586" s="201">
        <v>43004</v>
      </c>
      <c r="J586" s="202"/>
      <c r="K586" s="730"/>
    </row>
    <row r="587" spans="1:11" s="206" customFormat="1" ht="12.75">
      <c r="A587" s="205">
        <v>330</v>
      </c>
      <c r="B587" s="198">
        <v>100</v>
      </c>
      <c r="C587" s="198">
        <v>100</v>
      </c>
      <c r="D587" s="199">
        <v>200</v>
      </c>
      <c r="E587" s="199"/>
      <c r="F587" s="199"/>
      <c r="G587" s="232" t="s">
        <v>1113</v>
      </c>
      <c r="H587" s="201">
        <v>13377</v>
      </c>
      <c r="I587" s="201">
        <v>13240</v>
      </c>
      <c r="J587" s="202"/>
      <c r="K587" s="730"/>
    </row>
    <row r="588" spans="1:11" s="206" customFormat="1" ht="12.75">
      <c r="A588" s="205">
        <v>330</v>
      </c>
      <c r="B588" s="198">
        <v>100</v>
      </c>
      <c r="C588" s="198">
        <v>100</v>
      </c>
      <c r="D588" s="199">
        <v>300</v>
      </c>
      <c r="E588" s="199"/>
      <c r="F588" s="199"/>
      <c r="G588" s="232" t="s">
        <v>1136</v>
      </c>
      <c r="H588" s="201">
        <v>3374</v>
      </c>
      <c r="I588" s="201">
        <v>3230</v>
      </c>
      <c r="J588" s="202"/>
      <c r="K588" s="730"/>
    </row>
    <row r="589" spans="1:11" s="206" customFormat="1" ht="12.75">
      <c r="A589" s="205">
        <v>330</v>
      </c>
      <c r="B589" s="198">
        <v>100</v>
      </c>
      <c r="C589" s="198">
        <v>100</v>
      </c>
      <c r="D589" s="199">
        <v>400</v>
      </c>
      <c r="E589" s="199"/>
      <c r="F589" s="199"/>
      <c r="G589" s="232" t="s">
        <v>1137</v>
      </c>
      <c r="H589" s="201">
        <v>129</v>
      </c>
      <c r="I589" s="201">
        <v>0</v>
      </c>
      <c r="J589" s="202"/>
      <c r="K589" s="730"/>
    </row>
    <row r="590" spans="1:11" s="206" customFormat="1" ht="12.75">
      <c r="A590" s="205">
        <v>330</v>
      </c>
      <c r="B590" s="198">
        <v>100</v>
      </c>
      <c r="C590" s="198">
        <v>100</v>
      </c>
      <c r="D590" s="198">
        <v>500</v>
      </c>
      <c r="E590" s="198"/>
      <c r="F590" s="198"/>
      <c r="G590" s="233" t="s">
        <v>1120</v>
      </c>
      <c r="H590" s="190">
        <v>0</v>
      </c>
      <c r="I590" s="190">
        <v>0</v>
      </c>
      <c r="J590" s="202"/>
      <c r="K590" s="728"/>
    </row>
    <row r="591" spans="1:11" s="206" customFormat="1" ht="12.75">
      <c r="A591" s="205">
        <v>330</v>
      </c>
      <c r="B591" s="198">
        <v>100</v>
      </c>
      <c r="C591" s="198">
        <v>100</v>
      </c>
      <c r="D591" s="198">
        <v>500</v>
      </c>
      <c r="E591" s="199">
        <v>5</v>
      </c>
      <c r="F591" s="199"/>
      <c r="G591" s="232" t="s">
        <v>1121</v>
      </c>
      <c r="H591" s="201">
        <v>0</v>
      </c>
      <c r="I591" s="201">
        <v>0</v>
      </c>
      <c r="J591" s="202"/>
      <c r="K591" s="730"/>
    </row>
    <row r="592" spans="1:11" s="206" customFormat="1" ht="12.75">
      <c r="A592" s="205">
        <v>330</v>
      </c>
      <c r="B592" s="198">
        <v>100</v>
      </c>
      <c r="C592" s="198">
        <v>100</v>
      </c>
      <c r="D592" s="198">
        <v>500</v>
      </c>
      <c r="E592" s="199">
        <v>10</v>
      </c>
      <c r="F592" s="199"/>
      <c r="G592" s="232" t="s">
        <v>1122</v>
      </c>
      <c r="H592" s="201">
        <v>0</v>
      </c>
      <c r="I592" s="201">
        <v>0</v>
      </c>
      <c r="J592" s="202"/>
      <c r="K592" s="730"/>
    </row>
    <row r="593" spans="1:11" s="206" customFormat="1" ht="12.75">
      <c r="A593" s="205">
        <v>330</v>
      </c>
      <c r="B593" s="198">
        <v>100</v>
      </c>
      <c r="C593" s="198">
        <v>100</v>
      </c>
      <c r="D593" s="198">
        <v>500</v>
      </c>
      <c r="E593" s="199">
        <v>15</v>
      </c>
      <c r="F593" s="199"/>
      <c r="G593" s="232" t="s">
        <v>1181</v>
      </c>
      <c r="H593" s="201">
        <v>0</v>
      </c>
      <c r="I593" s="201">
        <v>31</v>
      </c>
      <c r="J593" s="202"/>
      <c r="K593" s="730"/>
    </row>
    <row r="594" spans="1:11">
      <c r="A594" s="205">
        <v>330</v>
      </c>
      <c r="B594" s="198">
        <v>100</v>
      </c>
      <c r="C594" s="198">
        <v>100</v>
      </c>
      <c r="D594" s="199">
        <v>900</v>
      </c>
      <c r="E594" s="199"/>
      <c r="F594" s="199"/>
      <c r="G594" s="232" t="s">
        <v>1140</v>
      </c>
      <c r="H594" s="201">
        <v>19472</v>
      </c>
      <c r="I594" s="201">
        <v>19024</v>
      </c>
      <c r="J594" s="202"/>
      <c r="K594" s="730"/>
    </row>
    <row r="595" spans="1:11" s="206" customFormat="1" ht="25.5">
      <c r="A595" s="205">
        <v>330</v>
      </c>
      <c r="B595" s="198">
        <v>100</v>
      </c>
      <c r="C595" s="198">
        <v>200</v>
      </c>
      <c r="D595" s="198"/>
      <c r="E595" s="198"/>
      <c r="F595" s="198"/>
      <c r="G595" s="195" t="s">
        <v>1182</v>
      </c>
      <c r="H595" s="190">
        <v>0</v>
      </c>
      <c r="I595" s="190">
        <v>0</v>
      </c>
      <c r="J595" s="202" t="s">
        <v>1183</v>
      </c>
      <c r="K595" s="728"/>
    </row>
    <row r="596" spans="1:11" s="206" customFormat="1" ht="12.75">
      <c r="A596" s="205">
        <v>330</v>
      </c>
      <c r="B596" s="198">
        <v>100</v>
      </c>
      <c r="C596" s="198">
        <v>200</v>
      </c>
      <c r="D596" s="199">
        <v>100</v>
      </c>
      <c r="E596" s="199"/>
      <c r="F596" s="199"/>
      <c r="G596" s="232" t="s">
        <v>1112</v>
      </c>
      <c r="H596" s="201">
        <v>85619</v>
      </c>
      <c r="I596" s="201">
        <v>31836</v>
      </c>
      <c r="J596" s="202"/>
      <c r="K596" s="730"/>
    </row>
    <row r="597" spans="1:11" s="206" customFormat="1" ht="12.75">
      <c r="A597" s="205">
        <v>330</v>
      </c>
      <c r="B597" s="198">
        <v>100</v>
      </c>
      <c r="C597" s="198">
        <v>200</v>
      </c>
      <c r="D597" s="199">
        <v>200</v>
      </c>
      <c r="E597" s="199"/>
      <c r="F597" s="199"/>
      <c r="G597" s="232" t="s">
        <v>1113</v>
      </c>
      <c r="H597" s="201">
        <v>1309</v>
      </c>
      <c r="I597" s="201">
        <v>487</v>
      </c>
      <c r="J597" s="202"/>
      <c r="K597" s="730"/>
    </row>
    <row r="598" spans="1:11" s="206" customFormat="1" ht="12.75">
      <c r="A598" s="205">
        <v>330</v>
      </c>
      <c r="B598" s="198">
        <v>100</v>
      </c>
      <c r="C598" s="198">
        <v>200</v>
      </c>
      <c r="D598" s="199">
        <v>300</v>
      </c>
      <c r="E598" s="199"/>
      <c r="F598" s="199"/>
      <c r="G598" s="232" t="s">
        <v>1136</v>
      </c>
      <c r="H598" s="201">
        <v>763</v>
      </c>
      <c r="I598" s="201">
        <v>598</v>
      </c>
      <c r="J598" s="202"/>
      <c r="K598" s="730"/>
    </row>
    <row r="599" spans="1:11" s="206" customFormat="1" ht="12.75">
      <c r="A599" s="205">
        <v>330</v>
      </c>
      <c r="B599" s="198">
        <v>100</v>
      </c>
      <c r="C599" s="198">
        <v>200</v>
      </c>
      <c r="D599" s="199">
        <v>400</v>
      </c>
      <c r="E599" s="199"/>
      <c r="F599" s="199"/>
      <c r="G599" s="232" t="s">
        <v>1137</v>
      </c>
      <c r="H599" s="201">
        <v>0</v>
      </c>
      <c r="I599" s="201">
        <v>0</v>
      </c>
      <c r="J599" s="202"/>
      <c r="K599" s="730"/>
    </row>
    <row r="600" spans="1:11" s="206" customFormat="1" ht="12.75">
      <c r="A600" s="205">
        <v>330</v>
      </c>
      <c r="B600" s="198">
        <v>100</v>
      </c>
      <c r="C600" s="198">
        <v>200</v>
      </c>
      <c r="D600" s="198">
        <v>500</v>
      </c>
      <c r="E600" s="198"/>
      <c r="F600" s="198"/>
      <c r="G600" s="233" t="s">
        <v>1120</v>
      </c>
      <c r="H600" s="190">
        <v>0</v>
      </c>
      <c r="I600" s="190">
        <v>0</v>
      </c>
      <c r="J600" s="202"/>
      <c r="K600" s="728"/>
    </row>
    <row r="601" spans="1:11" s="206" customFormat="1" ht="12.75">
      <c r="A601" s="205">
        <v>330</v>
      </c>
      <c r="B601" s="198">
        <v>100</v>
      </c>
      <c r="C601" s="198">
        <v>200</v>
      </c>
      <c r="D601" s="198">
        <v>500</v>
      </c>
      <c r="E601" s="199">
        <v>5</v>
      </c>
      <c r="F601" s="199"/>
      <c r="G601" s="232" t="s">
        <v>1121</v>
      </c>
      <c r="H601" s="201">
        <v>0</v>
      </c>
      <c r="I601" s="201">
        <v>0</v>
      </c>
      <c r="J601" s="202"/>
      <c r="K601" s="730"/>
    </row>
    <row r="602" spans="1:11" s="206" customFormat="1" ht="12.75">
      <c r="A602" s="205">
        <v>330</v>
      </c>
      <c r="B602" s="198">
        <v>100</v>
      </c>
      <c r="C602" s="198">
        <v>200</v>
      </c>
      <c r="D602" s="198">
        <v>500</v>
      </c>
      <c r="E602" s="199">
        <v>10</v>
      </c>
      <c r="F602" s="199"/>
      <c r="G602" s="232" t="s">
        <v>1122</v>
      </c>
      <c r="H602" s="201">
        <v>0</v>
      </c>
      <c r="I602" s="201">
        <v>0</v>
      </c>
      <c r="J602" s="202"/>
      <c r="K602" s="730"/>
    </row>
    <row r="603" spans="1:11" s="206" customFormat="1" ht="12.75">
      <c r="A603" s="205">
        <v>330</v>
      </c>
      <c r="B603" s="198">
        <v>100</v>
      </c>
      <c r="C603" s="198">
        <v>200</v>
      </c>
      <c r="D603" s="198">
        <v>500</v>
      </c>
      <c r="E603" s="199">
        <v>15</v>
      </c>
      <c r="F603" s="199"/>
      <c r="G603" s="232" t="s">
        <v>1181</v>
      </c>
      <c r="H603" s="201">
        <v>0</v>
      </c>
      <c r="I603" s="201">
        <v>0</v>
      </c>
      <c r="J603" s="202"/>
      <c r="K603" s="730"/>
    </row>
    <row r="604" spans="1:11">
      <c r="A604" s="205">
        <v>330</v>
      </c>
      <c r="B604" s="198">
        <v>100</v>
      </c>
      <c r="C604" s="198">
        <v>200</v>
      </c>
      <c r="D604" s="199">
        <v>900</v>
      </c>
      <c r="E604" s="199"/>
      <c r="F604" s="199"/>
      <c r="G604" s="232" t="s">
        <v>1140</v>
      </c>
      <c r="H604" s="201">
        <v>28052</v>
      </c>
      <c r="I604" s="201">
        <v>10232</v>
      </c>
      <c r="J604" s="202"/>
      <c r="K604" s="730"/>
    </row>
    <row r="605" spans="1:11" ht="25.5">
      <c r="A605" s="205">
        <v>330</v>
      </c>
      <c r="B605" s="198">
        <v>100</v>
      </c>
      <c r="C605" s="199">
        <v>300</v>
      </c>
      <c r="D605" s="199"/>
      <c r="E605" s="199"/>
      <c r="F605" s="199"/>
      <c r="G605" s="195" t="s">
        <v>1184</v>
      </c>
      <c r="H605" s="201">
        <v>0</v>
      </c>
      <c r="I605" s="201">
        <v>0</v>
      </c>
      <c r="J605" s="202" t="s">
        <v>1185</v>
      </c>
      <c r="K605" s="730"/>
    </row>
    <row r="606" spans="1:11">
      <c r="A606" s="205">
        <v>330</v>
      </c>
      <c r="B606" s="198">
        <v>200</v>
      </c>
      <c r="C606" s="198"/>
      <c r="D606" s="198"/>
      <c r="E606" s="198"/>
      <c r="F606" s="198"/>
      <c r="G606" s="195" t="s">
        <v>1186</v>
      </c>
      <c r="H606" s="190">
        <v>0</v>
      </c>
      <c r="I606" s="190">
        <v>0</v>
      </c>
      <c r="J606" s="202" t="s">
        <v>1187</v>
      </c>
      <c r="K606" s="728"/>
    </row>
    <row r="607" spans="1:11" s="206" customFormat="1" ht="25.5">
      <c r="A607" s="205">
        <v>330</v>
      </c>
      <c r="B607" s="198">
        <v>200</v>
      </c>
      <c r="C607" s="198">
        <v>100</v>
      </c>
      <c r="D607" s="198"/>
      <c r="E607" s="198"/>
      <c r="F607" s="198"/>
      <c r="G607" s="195" t="s">
        <v>1188</v>
      </c>
      <c r="H607" s="190">
        <v>0</v>
      </c>
      <c r="I607" s="190">
        <v>0</v>
      </c>
      <c r="J607" s="202" t="s">
        <v>1189</v>
      </c>
      <c r="K607" s="728"/>
    </row>
    <row r="608" spans="1:11" s="206" customFormat="1" ht="12.75">
      <c r="A608" s="205">
        <v>330</v>
      </c>
      <c r="B608" s="198">
        <v>200</v>
      </c>
      <c r="C608" s="198">
        <v>100</v>
      </c>
      <c r="D608" s="199">
        <v>100</v>
      </c>
      <c r="E608" s="199"/>
      <c r="F608" s="199"/>
      <c r="G608" s="232" t="s">
        <v>1112</v>
      </c>
      <c r="H608" s="201">
        <v>2387952</v>
      </c>
      <c r="I608" s="201">
        <v>2329804</v>
      </c>
      <c r="J608" s="202"/>
      <c r="K608" s="730"/>
    </row>
    <row r="609" spans="1:11" s="206" customFormat="1" ht="12.75">
      <c r="A609" s="205">
        <v>330</v>
      </c>
      <c r="B609" s="198">
        <v>200</v>
      </c>
      <c r="C609" s="198">
        <v>100</v>
      </c>
      <c r="D609" s="199">
        <v>200</v>
      </c>
      <c r="E609" s="199"/>
      <c r="F609" s="199"/>
      <c r="G609" s="232" t="s">
        <v>1148</v>
      </c>
      <c r="H609" s="201">
        <v>25016</v>
      </c>
      <c r="I609" s="201">
        <v>24447</v>
      </c>
      <c r="J609" s="202"/>
      <c r="K609" s="730"/>
    </row>
    <row r="610" spans="1:11" s="206" customFormat="1" ht="12.75">
      <c r="A610" s="205">
        <v>330</v>
      </c>
      <c r="B610" s="198">
        <v>200</v>
      </c>
      <c r="C610" s="198">
        <v>100</v>
      </c>
      <c r="D610" s="199">
        <v>300</v>
      </c>
      <c r="E610" s="199"/>
      <c r="F610" s="199"/>
      <c r="G610" s="232" t="s">
        <v>1149</v>
      </c>
      <c r="H610" s="201">
        <v>43759</v>
      </c>
      <c r="I610" s="201">
        <v>244555</v>
      </c>
      <c r="J610" s="202"/>
      <c r="K610" s="730"/>
    </row>
    <row r="611" spans="1:11" s="206" customFormat="1" ht="12.75">
      <c r="A611" s="205">
        <v>330</v>
      </c>
      <c r="B611" s="198">
        <v>200</v>
      </c>
      <c r="C611" s="198">
        <v>100</v>
      </c>
      <c r="D611" s="199">
        <v>400</v>
      </c>
      <c r="E611" s="199"/>
      <c r="F611" s="199"/>
      <c r="G611" s="232" t="s">
        <v>1150</v>
      </c>
      <c r="H611" s="201">
        <v>414746</v>
      </c>
      <c r="I611" s="201">
        <v>217286</v>
      </c>
      <c r="J611" s="202"/>
      <c r="K611" s="730"/>
    </row>
    <row r="612" spans="1:11" s="206" customFormat="1" ht="12.75">
      <c r="A612" s="205">
        <v>330</v>
      </c>
      <c r="B612" s="198">
        <v>200</v>
      </c>
      <c r="C612" s="198">
        <v>100</v>
      </c>
      <c r="D612" s="199">
        <v>500</v>
      </c>
      <c r="E612" s="199"/>
      <c r="F612" s="199"/>
      <c r="G612" s="232" t="s">
        <v>1137</v>
      </c>
      <c r="H612" s="201">
        <v>192860</v>
      </c>
      <c r="I612" s="201">
        <v>168414</v>
      </c>
      <c r="J612" s="202"/>
      <c r="K612" s="730"/>
    </row>
    <row r="613" spans="1:11" s="206" customFormat="1" ht="12.75">
      <c r="A613" s="205">
        <v>330</v>
      </c>
      <c r="B613" s="198">
        <v>200</v>
      </c>
      <c r="C613" s="198">
        <v>100</v>
      </c>
      <c r="D613" s="198">
        <v>600</v>
      </c>
      <c r="E613" s="198"/>
      <c r="F613" s="198"/>
      <c r="G613" s="233" t="s">
        <v>1120</v>
      </c>
      <c r="H613" s="190">
        <v>0</v>
      </c>
      <c r="I613" s="190">
        <v>0</v>
      </c>
      <c r="J613" s="202"/>
      <c r="K613" s="728"/>
    </row>
    <row r="614" spans="1:11" s="206" customFormat="1" ht="12.75">
      <c r="A614" s="205">
        <v>330</v>
      </c>
      <c r="B614" s="198">
        <v>200</v>
      </c>
      <c r="C614" s="198">
        <v>100</v>
      </c>
      <c r="D614" s="198">
        <v>600</v>
      </c>
      <c r="E614" s="199">
        <v>5</v>
      </c>
      <c r="F614" s="199"/>
      <c r="G614" s="232" t="s">
        <v>1121</v>
      </c>
      <c r="H614" s="201">
        <v>0</v>
      </c>
      <c r="I614" s="201">
        <v>0</v>
      </c>
      <c r="J614" s="202"/>
      <c r="K614" s="730"/>
    </row>
    <row r="615" spans="1:11" s="206" customFormat="1" ht="12.75">
      <c r="A615" s="205">
        <v>330</v>
      </c>
      <c r="B615" s="198">
        <v>200</v>
      </c>
      <c r="C615" s="198">
        <v>100</v>
      </c>
      <c r="D615" s="198">
        <v>600</v>
      </c>
      <c r="E615" s="199">
        <v>10</v>
      </c>
      <c r="F615" s="199"/>
      <c r="G615" s="232" t="s">
        <v>1122</v>
      </c>
      <c r="H615" s="201">
        <v>0</v>
      </c>
      <c r="I615" s="201">
        <v>0</v>
      </c>
      <c r="J615" s="202"/>
      <c r="K615" s="730"/>
    </row>
    <row r="616" spans="1:11" s="206" customFormat="1" ht="12.75">
      <c r="A616" s="205">
        <v>330</v>
      </c>
      <c r="B616" s="198">
        <v>200</v>
      </c>
      <c r="C616" s="198">
        <v>100</v>
      </c>
      <c r="D616" s="198">
        <v>600</v>
      </c>
      <c r="E616" s="199">
        <v>15</v>
      </c>
      <c r="F616" s="199"/>
      <c r="G616" s="232" t="s">
        <v>1151</v>
      </c>
      <c r="H616" s="201">
        <v>7347</v>
      </c>
      <c r="I616" s="201">
        <v>587</v>
      </c>
      <c r="J616" s="202"/>
      <c r="K616" s="730"/>
    </row>
    <row r="617" spans="1:11">
      <c r="A617" s="205">
        <v>330</v>
      </c>
      <c r="B617" s="198">
        <v>200</v>
      </c>
      <c r="C617" s="198">
        <v>100</v>
      </c>
      <c r="D617" s="199">
        <v>900</v>
      </c>
      <c r="E617" s="199"/>
      <c r="F617" s="199"/>
      <c r="G617" s="232" t="s">
        <v>1140</v>
      </c>
      <c r="H617" s="201">
        <v>882849</v>
      </c>
      <c r="I617" s="201">
        <v>874358</v>
      </c>
      <c r="J617" s="202"/>
      <c r="K617" s="730"/>
    </row>
    <row r="618" spans="1:11" s="206" customFormat="1" ht="25.5">
      <c r="A618" s="205">
        <v>330</v>
      </c>
      <c r="B618" s="198">
        <v>200</v>
      </c>
      <c r="C618" s="198">
        <v>200</v>
      </c>
      <c r="D618" s="198"/>
      <c r="E618" s="198"/>
      <c r="F618" s="198"/>
      <c r="G618" s="195" t="s">
        <v>1190</v>
      </c>
      <c r="H618" s="190">
        <v>0</v>
      </c>
      <c r="I618" s="190">
        <v>0</v>
      </c>
      <c r="J618" s="202" t="s">
        <v>1191</v>
      </c>
      <c r="K618" s="728"/>
    </row>
    <row r="619" spans="1:11" s="206" customFormat="1" ht="12.75">
      <c r="A619" s="205">
        <v>330</v>
      </c>
      <c r="B619" s="198">
        <v>200</v>
      </c>
      <c r="C619" s="198">
        <v>200</v>
      </c>
      <c r="D619" s="199">
        <v>100</v>
      </c>
      <c r="E619" s="199"/>
      <c r="F619" s="199"/>
      <c r="G619" s="232" t="s">
        <v>1112</v>
      </c>
      <c r="H619" s="201">
        <v>70250</v>
      </c>
      <c r="I619" s="201">
        <v>97196</v>
      </c>
      <c r="J619" s="202"/>
      <c r="K619" s="730"/>
    </row>
    <row r="620" spans="1:11" s="206" customFormat="1" ht="12.75">
      <c r="A620" s="205">
        <v>330</v>
      </c>
      <c r="B620" s="198">
        <v>200</v>
      </c>
      <c r="C620" s="198">
        <v>200</v>
      </c>
      <c r="D620" s="199">
        <v>200</v>
      </c>
      <c r="E620" s="199"/>
      <c r="F620" s="199"/>
      <c r="G620" s="232" t="s">
        <v>1148</v>
      </c>
      <c r="H620" s="201">
        <v>649</v>
      </c>
      <c r="I620" s="201">
        <v>453</v>
      </c>
      <c r="J620" s="202"/>
      <c r="K620" s="730"/>
    </row>
    <row r="621" spans="1:11" s="206" customFormat="1" ht="12.75">
      <c r="A621" s="205">
        <v>330</v>
      </c>
      <c r="B621" s="198">
        <v>200</v>
      </c>
      <c r="C621" s="198">
        <v>200</v>
      </c>
      <c r="D621" s="199">
        <v>300</v>
      </c>
      <c r="E621" s="199"/>
      <c r="F621" s="199"/>
      <c r="G621" s="232" t="s">
        <v>1149</v>
      </c>
      <c r="H621" s="201">
        <v>1210</v>
      </c>
      <c r="I621" s="201">
        <v>3059</v>
      </c>
      <c r="J621" s="202"/>
      <c r="K621" s="730"/>
    </row>
    <row r="622" spans="1:11" s="206" customFormat="1" ht="12.75">
      <c r="A622" s="205">
        <v>330</v>
      </c>
      <c r="B622" s="198">
        <v>200</v>
      </c>
      <c r="C622" s="198">
        <v>200</v>
      </c>
      <c r="D622" s="199">
        <v>400</v>
      </c>
      <c r="E622" s="199"/>
      <c r="F622" s="199"/>
      <c r="G622" s="232" t="s">
        <v>1150</v>
      </c>
      <c r="H622" s="201">
        <v>7956</v>
      </c>
      <c r="I622" s="201">
        <v>8542</v>
      </c>
      <c r="J622" s="202"/>
      <c r="K622" s="730"/>
    </row>
    <row r="623" spans="1:11" s="206" customFormat="1" ht="12.75">
      <c r="A623" s="205">
        <v>330</v>
      </c>
      <c r="B623" s="198">
        <v>200</v>
      </c>
      <c r="C623" s="198">
        <v>200</v>
      </c>
      <c r="D623" s="199">
        <v>500</v>
      </c>
      <c r="E623" s="199"/>
      <c r="F623" s="199"/>
      <c r="G623" s="232" t="s">
        <v>1137</v>
      </c>
      <c r="H623" s="201">
        <v>3119</v>
      </c>
      <c r="I623" s="201">
        <v>5893</v>
      </c>
      <c r="J623" s="202"/>
      <c r="K623" s="730"/>
    </row>
    <row r="624" spans="1:11" s="206" customFormat="1" ht="12.75">
      <c r="A624" s="205">
        <v>330</v>
      </c>
      <c r="B624" s="198">
        <v>200</v>
      </c>
      <c r="C624" s="198">
        <v>200</v>
      </c>
      <c r="D624" s="198">
        <v>600</v>
      </c>
      <c r="E624" s="198"/>
      <c r="F624" s="198"/>
      <c r="G624" s="233" t="s">
        <v>1120</v>
      </c>
      <c r="H624" s="190">
        <v>0</v>
      </c>
      <c r="I624" s="190">
        <v>0</v>
      </c>
      <c r="J624" s="202"/>
      <c r="K624" s="728"/>
    </row>
    <row r="625" spans="1:11" s="206" customFormat="1" ht="12.75">
      <c r="A625" s="205">
        <v>330</v>
      </c>
      <c r="B625" s="198">
        <v>200</v>
      </c>
      <c r="C625" s="198">
        <v>200</v>
      </c>
      <c r="D625" s="198">
        <v>600</v>
      </c>
      <c r="E625" s="199">
        <v>5</v>
      </c>
      <c r="F625" s="199"/>
      <c r="G625" s="232" t="s">
        <v>1121</v>
      </c>
      <c r="H625" s="201">
        <v>0</v>
      </c>
      <c r="I625" s="201">
        <v>0</v>
      </c>
      <c r="J625" s="202"/>
      <c r="K625" s="730"/>
    </row>
    <row r="626" spans="1:11" s="206" customFormat="1" ht="12.75">
      <c r="A626" s="205">
        <v>330</v>
      </c>
      <c r="B626" s="198">
        <v>200</v>
      </c>
      <c r="C626" s="198">
        <v>200</v>
      </c>
      <c r="D626" s="198">
        <v>600</v>
      </c>
      <c r="E626" s="199">
        <v>10</v>
      </c>
      <c r="F626" s="199"/>
      <c r="G626" s="232" t="s">
        <v>1122</v>
      </c>
      <c r="H626" s="201">
        <v>0</v>
      </c>
      <c r="I626" s="201">
        <v>0</v>
      </c>
      <c r="J626" s="202"/>
      <c r="K626" s="730"/>
    </row>
    <row r="627" spans="1:11" s="206" customFormat="1" ht="12.75">
      <c r="A627" s="205">
        <v>330</v>
      </c>
      <c r="B627" s="198">
        <v>200</v>
      </c>
      <c r="C627" s="198">
        <v>200</v>
      </c>
      <c r="D627" s="198">
        <v>600</v>
      </c>
      <c r="E627" s="199">
        <v>15</v>
      </c>
      <c r="F627" s="199"/>
      <c r="G627" s="232" t="s">
        <v>1151</v>
      </c>
      <c r="H627" s="201">
        <v>0</v>
      </c>
      <c r="I627" s="201">
        <v>0</v>
      </c>
      <c r="J627" s="202"/>
      <c r="K627" s="730"/>
    </row>
    <row r="628" spans="1:11">
      <c r="A628" s="205">
        <v>330</v>
      </c>
      <c r="B628" s="198">
        <v>200</v>
      </c>
      <c r="C628" s="198">
        <v>200</v>
      </c>
      <c r="D628" s="199">
        <v>900</v>
      </c>
      <c r="E628" s="199"/>
      <c r="F628" s="199"/>
      <c r="G628" s="232" t="s">
        <v>1140</v>
      </c>
      <c r="H628" s="201">
        <v>25794</v>
      </c>
      <c r="I628" s="201">
        <v>36278</v>
      </c>
      <c r="J628" s="202"/>
      <c r="K628" s="730"/>
    </row>
    <row r="629" spans="1:11" s="192" customFormat="1" ht="25.5">
      <c r="A629" s="205">
        <v>330</v>
      </c>
      <c r="B629" s="198">
        <v>200</v>
      </c>
      <c r="C629" s="199">
        <v>300</v>
      </c>
      <c r="D629" s="199"/>
      <c r="E629" s="199"/>
      <c r="F629" s="199"/>
      <c r="G629" s="195" t="s">
        <v>1192</v>
      </c>
      <c r="H629" s="201">
        <v>0</v>
      </c>
      <c r="I629" s="201">
        <v>0</v>
      </c>
      <c r="J629" s="202" t="s">
        <v>1193</v>
      </c>
      <c r="K629" s="730"/>
    </row>
    <row r="630" spans="1:11">
      <c r="A630" s="187">
        <v>335</v>
      </c>
      <c r="B630" s="188">
        <v>0</v>
      </c>
      <c r="C630" s="188">
        <v>0</v>
      </c>
      <c r="D630" s="188">
        <v>0</v>
      </c>
      <c r="E630" s="188">
        <v>0</v>
      </c>
      <c r="F630" s="188">
        <v>0</v>
      </c>
      <c r="G630" s="189" t="s">
        <v>1194</v>
      </c>
      <c r="H630" s="190">
        <v>0</v>
      </c>
      <c r="I630" s="190"/>
      <c r="J630" s="217" t="s">
        <v>1195</v>
      </c>
      <c r="K630" s="728"/>
    </row>
    <row r="631" spans="1:11" ht="25.5">
      <c r="A631" s="205">
        <v>335</v>
      </c>
      <c r="B631" s="198">
        <v>100</v>
      </c>
      <c r="C631" s="198"/>
      <c r="D631" s="198"/>
      <c r="E631" s="198"/>
      <c r="F631" s="198"/>
      <c r="G631" s="195" t="s">
        <v>1196</v>
      </c>
      <c r="H631" s="190">
        <v>0</v>
      </c>
      <c r="I631" s="190">
        <v>0</v>
      </c>
      <c r="J631" s="202" t="s">
        <v>1197</v>
      </c>
      <c r="K631" s="728"/>
    </row>
    <row r="632" spans="1:11" s="206" customFormat="1" ht="25.5">
      <c r="A632" s="205">
        <v>335</v>
      </c>
      <c r="B632" s="198">
        <v>100</v>
      </c>
      <c r="C632" s="198">
        <v>100</v>
      </c>
      <c r="D632" s="198"/>
      <c r="E632" s="198"/>
      <c r="F632" s="198"/>
      <c r="G632" s="195" t="s">
        <v>1198</v>
      </c>
      <c r="H632" s="190">
        <v>0</v>
      </c>
      <c r="I632" s="190">
        <v>0</v>
      </c>
      <c r="J632" s="202" t="s">
        <v>1199</v>
      </c>
      <c r="K632" s="728"/>
    </row>
    <row r="633" spans="1:11" s="206" customFormat="1" ht="12.75">
      <c r="A633" s="205">
        <v>335</v>
      </c>
      <c r="B633" s="198">
        <v>100</v>
      </c>
      <c r="C633" s="198">
        <v>100</v>
      </c>
      <c r="D633" s="199">
        <v>100</v>
      </c>
      <c r="E633" s="199"/>
      <c r="F633" s="199"/>
      <c r="G633" s="232" t="s">
        <v>1112</v>
      </c>
      <c r="H633" s="201">
        <v>154626</v>
      </c>
      <c r="I633" s="201">
        <v>104249</v>
      </c>
      <c r="J633" s="202"/>
      <c r="K633" s="730"/>
    </row>
    <row r="634" spans="1:11" s="206" customFormat="1" ht="12.75">
      <c r="A634" s="205">
        <v>335</v>
      </c>
      <c r="B634" s="198">
        <v>100</v>
      </c>
      <c r="C634" s="198">
        <v>100</v>
      </c>
      <c r="D634" s="199">
        <v>200</v>
      </c>
      <c r="E634" s="199"/>
      <c r="F634" s="199"/>
      <c r="G634" s="232" t="s">
        <v>1113</v>
      </c>
      <c r="H634" s="201">
        <v>62157</v>
      </c>
      <c r="I634" s="201">
        <v>52655</v>
      </c>
      <c r="J634" s="202"/>
      <c r="K634" s="730"/>
    </row>
    <row r="635" spans="1:11" s="206" customFormat="1" ht="12.75">
      <c r="A635" s="205">
        <v>335</v>
      </c>
      <c r="B635" s="198">
        <v>100</v>
      </c>
      <c r="C635" s="198">
        <v>100</v>
      </c>
      <c r="D635" s="199">
        <v>300</v>
      </c>
      <c r="E635" s="199"/>
      <c r="F635" s="199"/>
      <c r="G635" s="232" t="s">
        <v>1136</v>
      </c>
      <c r="H635" s="201">
        <v>9957</v>
      </c>
      <c r="I635" s="201">
        <v>9422</v>
      </c>
      <c r="J635" s="202"/>
      <c r="K635" s="730"/>
    </row>
    <row r="636" spans="1:11" s="206" customFormat="1" ht="12.75">
      <c r="A636" s="205">
        <v>335</v>
      </c>
      <c r="B636" s="198">
        <v>100</v>
      </c>
      <c r="C636" s="198">
        <v>100</v>
      </c>
      <c r="D636" s="199">
        <v>400</v>
      </c>
      <c r="E636" s="199"/>
      <c r="F636" s="199"/>
      <c r="G636" s="232" t="s">
        <v>1137</v>
      </c>
      <c r="H636" s="201">
        <v>0</v>
      </c>
      <c r="I636" s="201">
        <v>0</v>
      </c>
      <c r="J636" s="202"/>
      <c r="K636" s="730"/>
    </row>
    <row r="637" spans="1:11" s="206" customFormat="1" ht="12.75">
      <c r="A637" s="205">
        <v>335</v>
      </c>
      <c r="B637" s="198">
        <v>100</v>
      </c>
      <c r="C637" s="198">
        <v>100</v>
      </c>
      <c r="D637" s="198">
        <v>500</v>
      </c>
      <c r="E637" s="198"/>
      <c r="F637" s="198"/>
      <c r="G637" s="233" t="s">
        <v>1120</v>
      </c>
      <c r="H637" s="190">
        <v>0</v>
      </c>
      <c r="I637" s="190">
        <v>0</v>
      </c>
      <c r="J637" s="202"/>
      <c r="K637" s="728"/>
    </row>
    <row r="638" spans="1:11" s="206" customFormat="1" ht="12.75">
      <c r="A638" s="205">
        <v>335</v>
      </c>
      <c r="B638" s="198">
        <v>100</v>
      </c>
      <c r="C638" s="198">
        <v>100</v>
      </c>
      <c r="D638" s="198">
        <v>500</v>
      </c>
      <c r="E638" s="199">
        <v>5</v>
      </c>
      <c r="F638" s="199"/>
      <c r="G638" s="232" t="s">
        <v>1121</v>
      </c>
      <c r="H638" s="201">
        <v>0</v>
      </c>
      <c r="I638" s="201">
        <v>0</v>
      </c>
      <c r="J638" s="202"/>
      <c r="K638" s="730"/>
    </row>
    <row r="639" spans="1:11" s="206" customFormat="1" ht="12.75">
      <c r="A639" s="205">
        <v>335</v>
      </c>
      <c r="B639" s="198">
        <v>100</v>
      </c>
      <c r="C639" s="198">
        <v>100</v>
      </c>
      <c r="D639" s="198">
        <v>500</v>
      </c>
      <c r="E639" s="199">
        <v>10</v>
      </c>
      <c r="F639" s="199"/>
      <c r="G639" s="232" t="s">
        <v>1122</v>
      </c>
      <c r="H639" s="201">
        <v>0</v>
      </c>
      <c r="I639" s="201">
        <v>0</v>
      </c>
      <c r="J639" s="202"/>
      <c r="K639" s="730"/>
    </row>
    <row r="640" spans="1:11" s="206" customFormat="1" ht="12.75">
      <c r="A640" s="205">
        <v>335</v>
      </c>
      <c r="B640" s="198">
        <v>100</v>
      </c>
      <c r="C640" s="198">
        <v>100</v>
      </c>
      <c r="D640" s="198">
        <v>500</v>
      </c>
      <c r="E640" s="199">
        <v>15</v>
      </c>
      <c r="F640" s="199"/>
      <c r="G640" s="232" t="s">
        <v>1200</v>
      </c>
      <c r="H640" s="201">
        <v>203</v>
      </c>
      <c r="I640" s="201">
        <v>427</v>
      </c>
      <c r="J640" s="202"/>
      <c r="K640" s="730"/>
    </row>
    <row r="641" spans="1:11">
      <c r="A641" s="205">
        <v>335</v>
      </c>
      <c r="B641" s="198">
        <v>100</v>
      </c>
      <c r="C641" s="198">
        <v>100</v>
      </c>
      <c r="D641" s="199">
        <v>900</v>
      </c>
      <c r="E641" s="199"/>
      <c r="F641" s="199"/>
      <c r="G641" s="232" t="s">
        <v>1140</v>
      </c>
      <c r="H641" s="201">
        <v>56932</v>
      </c>
      <c r="I641" s="201">
        <v>40485</v>
      </c>
      <c r="J641" s="202"/>
      <c r="K641" s="730"/>
    </row>
    <row r="642" spans="1:11" ht="25.5">
      <c r="A642" s="205">
        <v>335</v>
      </c>
      <c r="B642" s="198">
        <v>100</v>
      </c>
      <c r="C642" s="198">
        <v>200</v>
      </c>
      <c r="D642" s="198"/>
      <c r="E642" s="198"/>
      <c r="F642" s="198"/>
      <c r="G642" s="195" t="s">
        <v>1201</v>
      </c>
      <c r="H642" s="190">
        <v>0</v>
      </c>
      <c r="I642" s="190">
        <v>0</v>
      </c>
      <c r="J642" s="202" t="s">
        <v>1202</v>
      </c>
      <c r="K642" s="728"/>
    </row>
    <row r="643" spans="1:11">
      <c r="A643" s="205">
        <v>335</v>
      </c>
      <c r="B643" s="198">
        <v>100</v>
      </c>
      <c r="C643" s="198">
        <v>200</v>
      </c>
      <c r="D643" s="199">
        <v>100</v>
      </c>
      <c r="E643" s="199"/>
      <c r="F643" s="199"/>
      <c r="G643" s="232" t="s">
        <v>1112</v>
      </c>
      <c r="H643" s="201">
        <v>129886</v>
      </c>
      <c r="I643" s="201">
        <v>101436</v>
      </c>
      <c r="J643" s="202"/>
      <c r="K643" s="730"/>
    </row>
    <row r="644" spans="1:11">
      <c r="A644" s="205">
        <v>335</v>
      </c>
      <c r="B644" s="198">
        <v>100</v>
      </c>
      <c r="C644" s="198">
        <v>200</v>
      </c>
      <c r="D644" s="199">
        <v>200</v>
      </c>
      <c r="E644" s="199"/>
      <c r="F644" s="199"/>
      <c r="G644" s="232" t="s">
        <v>1113</v>
      </c>
      <c r="H644" s="201">
        <v>37824</v>
      </c>
      <c r="I644" s="201">
        <v>16931</v>
      </c>
      <c r="J644" s="202"/>
      <c r="K644" s="730"/>
    </row>
    <row r="645" spans="1:11">
      <c r="A645" s="205">
        <v>335</v>
      </c>
      <c r="B645" s="198">
        <v>100</v>
      </c>
      <c r="C645" s="198">
        <v>200</v>
      </c>
      <c r="D645" s="199">
        <v>300</v>
      </c>
      <c r="E645" s="199"/>
      <c r="F645" s="199"/>
      <c r="G645" s="232" t="s">
        <v>1136</v>
      </c>
      <c r="H645" s="201">
        <v>7131</v>
      </c>
      <c r="I645" s="201">
        <v>6759</v>
      </c>
      <c r="J645" s="202"/>
      <c r="K645" s="730"/>
    </row>
    <row r="646" spans="1:11">
      <c r="A646" s="205">
        <v>335</v>
      </c>
      <c r="B646" s="198">
        <v>100</v>
      </c>
      <c r="C646" s="198">
        <v>200</v>
      </c>
      <c r="D646" s="199">
        <v>400</v>
      </c>
      <c r="E646" s="199"/>
      <c r="F646" s="199"/>
      <c r="G646" s="232" t="s">
        <v>1137</v>
      </c>
      <c r="H646" s="201">
        <v>0</v>
      </c>
      <c r="I646" s="201">
        <v>0</v>
      </c>
      <c r="J646" s="202"/>
      <c r="K646" s="730"/>
    </row>
    <row r="647" spans="1:11">
      <c r="A647" s="205">
        <v>335</v>
      </c>
      <c r="B647" s="198">
        <v>100</v>
      </c>
      <c r="C647" s="198">
        <v>200</v>
      </c>
      <c r="D647" s="198">
        <v>500</v>
      </c>
      <c r="E647" s="198"/>
      <c r="F647" s="198"/>
      <c r="G647" s="233" t="s">
        <v>1120</v>
      </c>
      <c r="H647" s="190">
        <v>0</v>
      </c>
      <c r="I647" s="190">
        <v>0</v>
      </c>
      <c r="J647" s="202"/>
      <c r="K647" s="728"/>
    </row>
    <row r="648" spans="1:11">
      <c r="A648" s="205">
        <v>335</v>
      </c>
      <c r="B648" s="198">
        <v>100</v>
      </c>
      <c r="C648" s="198">
        <v>200</v>
      </c>
      <c r="D648" s="198">
        <v>500</v>
      </c>
      <c r="E648" s="199">
        <v>5</v>
      </c>
      <c r="F648" s="199"/>
      <c r="G648" s="232" t="s">
        <v>1121</v>
      </c>
      <c r="H648" s="201">
        <v>0</v>
      </c>
      <c r="I648" s="201">
        <v>0</v>
      </c>
      <c r="J648" s="202"/>
      <c r="K648" s="730"/>
    </row>
    <row r="649" spans="1:11">
      <c r="A649" s="205">
        <v>335</v>
      </c>
      <c r="B649" s="198">
        <v>100</v>
      </c>
      <c r="C649" s="198">
        <v>200</v>
      </c>
      <c r="D649" s="198">
        <v>500</v>
      </c>
      <c r="E649" s="199">
        <v>10</v>
      </c>
      <c r="F649" s="199"/>
      <c r="G649" s="232" t="s">
        <v>1122</v>
      </c>
      <c r="H649" s="201">
        <v>0</v>
      </c>
      <c r="I649" s="201">
        <v>0</v>
      </c>
      <c r="J649" s="202"/>
      <c r="K649" s="730"/>
    </row>
    <row r="650" spans="1:11">
      <c r="A650" s="205">
        <v>335</v>
      </c>
      <c r="B650" s="198">
        <v>100</v>
      </c>
      <c r="C650" s="198">
        <v>200</v>
      </c>
      <c r="D650" s="198">
        <v>500</v>
      </c>
      <c r="E650" s="199">
        <v>15</v>
      </c>
      <c r="F650" s="199"/>
      <c r="G650" s="232" t="s">
        <v>1200</v>
      </c>
      <c r="H650" s="201">
        <v>444</v>
      </c>
      <c r="I650" s="201">
        <v>847</v>
      </c>
      <c r="J650" s="202"/>
      <c r="K650" s="730"/>
    </row>
    <row r="651" spans="1:11">
      <c r="A651" s="205">
        <v>335</v>
      </c>
      <c r="B651" s="198">
        <v>100</v>
      </c>
      <c r="C651" s="198">
        <v>200</v>
      </c>
      <c r="D651" s="199">
        <v>900</v>
      </c>
      <c r="E651" s="199"/>
      <c r="F651" s="199"/>
      <c r="G651" s="232" t="s">
        <v>1140</v>
      </c>
      <c r="H651" s="201">
        <v>49175</v>
      </c>
      <c r="I651" s="201">
        <v>35685</v>
      </c>
      <c r="J651" s="202"/>
      <c r="K651" s="730"/>
    </row>
    <row r="652" spans="1:11" ht="25.5">
      <c r="A652" s="205">
        <v>335</v>
      </c>
      <c r="B652" s="198">
        <v>100</v>
      </c>
      <c r="C652" s="199">
        <v>300</v>
      </c>
      <c r="D652" s="199"/>
      <c r="E652" s="199"/>
      <c r="F652" s="199"/>
      <c r="G652" s="195" t="s">
        <v>1203</v>
      </c>
      <c r="H652" s="201">
        <v>0</v>
      </c>
      <c r="I652" s="201">
        <v>0</v>
      </c>
      <c r="J652" s="202" t="s">
        <v>1204</v>
      </c>
      <c r="K652" s="730"/>
    </row>
    <row r="653" spans="1:11" ht="25.5">
      <c r="A653" s="205">
        <v>335</v>
      </c>
      <c r="B653" s="198">
        <v>200</v>
      </c>
      <c r="C653" s="198"/>
      <c r="D653" s="198"/>
      <c r="E653" s="198"/>
      <c r="F653" s="198"/>
      <c r="G653" s="195" t="s">
        <v>1205</v>
      </c>
      <c r="H653" s="190">
        <v>0</v>
      </c>
      <c r="I653" s="190">
        <v>0</v>
      </c>
      <c r="J653" s="202" t="s">
        <v>1206</v>
      </c>
      <c r="K653" s="728"/>
    </row>
    <row r="654" spans="1:11" ht="25.5">
      <c r="A654" s="205">
        <v>335</v>
      </c>
      <c r="B654" s="198">
        <v>200</v>
      </c>
      <c r="C654" s="198">
        <v>100</v>
      </c>
      <c r="D654" s="198"/>
      <c r="E654" s="198"/>
      <c r="F654" s="198"/>
      <c r="G654" s="195" t="s">
        <v>1207</v>
      </c>
      <c r="H654" s="190">
        <v>0</v>
      </c>
      <c r="I654" s="190">
        <v>0</v>
      </c>
      <c r="J654" s="202" t="s">
        <v>1208</v>
      </c>
      <c r="K654" s="728"/>
    </row>
    <row r="655" spans="1:11">
      <c r="A655" s="205">
        <v>335</v>
      </c>
      <c r="B655" s="198">
        <v>200</v>
      </c>
      <c r="C655" s="198">
        <v>100</v>
      </c>
      <c r="D655" s="199">
        <v>100</v>
      </c>
      <c r="E655" s="199"/>
      <c r="F655" s="199"/>
      <c r="G655" s="232" t="s">
        <v>1112</v>
      </c>
      <c r="H655" s="201">
        <v>1380165</v>
      </c>
      <c r="I655" s="201">
        <v>1339672</v>
      </c>
      <c r="J655" s="202"/>
      <c r="K655" s="730"/>
    </row>
    <row r="656" spans="1:11">
      <c r="A656" s="205">
        <v>335</v>
      </c>
      <c r="B656" s="198">
        <v>200</v>
      </c>
      <c r="C656" s="198">
        <v>100</v>
      </c>
      <c r="D656" s="199">
        <v>200</v>
      </c>
      <c r="E656" s="199"/>
      <c r="F656" s="199"/>
      <c r="G656" s="232" t="s">
        <v>1148</v>
      </c>
      <c r="H656" s="201">
        <v>7730</v>
      </c>
      <c r="I656" s="201">
        <v>4857</v>
      </c>
      <c r="J656" s="202"/>
      <c r="K656" s="730"/>
    </row>
    <row r="657" spans="1:11">
      <c r="A657" s="205">
        <v>335</v>
      </c>
      <c r="B657" s="198">
        <v>200</v>
      </c>
      <c r="C657" s="198">
        <v>100</v>
      </c>
      <c r="D657" s="199">
        <v>300</v>
      </c>
      <c r="E657" s="199"/>
      <c r="F657" s="199"/>
      <c r="G657" s="232" t="s">
        <v>1149</v>
      </c>
      <c r="H657" s="201">
        <v>69952</v>
      </c>
      <c r="I657" s="201">
        <v>267957</v>
      </c>
      <c r="J657" s="202"/>
      <c r="K657" s="730"/>
    </row>
    <row r="658" spans="1:11">
      <c r="A658" s="205">
        <v>335</v>
      </c>
      <c r="B658" s="198">
        <v>200</v>
      </c>
      <c r="C658" s="198">
        <v>100</v>
      </c>
      <c r="D658" s="199">
        <v>400</v>
      </c>
      <c r="E658" s="199"/>
      <c r="F658" s="199"/>
      <c r="G658" s="232" t="s">
        <v>1150</v>
      </c>
      <c r="H658" s="201">
        <v>241481</v>
      </c>
      <c r="I658" s="201">
        <v>64462</v>
      </c>
      <c r="J658" s="202"/>
      <c r="K658" s="730"/>
    </row>
    <row r="659" spans="1:11">
      <c r="A659" s="205">
        <v>335</v>
      </c>
      <c r="B659" s="198">
        <v>200</v>
      </c>
      <c r="C659" s="198">
        <v>100</v>
      </c>
      <c r="D659" s="199">
        <v>500</v>
      </c>
      <c r="E659" s="199"/>
      <c r="F659" s="199"/>
      <c r="G659" s="232" t="s">
        <v>1137</v>
      </c>
      <c r="H659" s="201">
        <v>9837</v>
      </c>
      <c r="I659" s="201">
        <v>4853</v>
      </c>
      <c r="J659" s="202"/>
      <c r="K659" s="730"/>
    </row>
    <row r="660" spans="1:11">
      <c r="A660" s="205">
        <v>335</v>
      </c>
      <c r="B660" s="198">
        <v>200</v>
      </c>
      <c r="C660" s="198">
        <v>100</v>
      </c>
      <c r="D660" s="198">
        <v>600</v>
      </c>
      <c r="E660" s="198"/>
      <c r="F660" s="198"/>
      <c r="G660" s="233" t="s">
        <v>1120</v>
      </c>
      <c r="H660" s="190">
        <v>0</v>
      </c>
      <c r="I660" s="190">
        <v>0</v>
      </c>
      <c r="J660" s="202"/>
      <c r="K660" s="728"/>
    </row>
    <row r="661" spans="1:11">
      <c r="A661" s="205">
        <v>335</v>
      </c>
      <c r="B661" s="198">
        <v>200</v>
      </c>
      <c r="C661" s="198">
        <v>100</v>
      </c>
      <c r="D661" s="198">
        <v>600</v>
      </c>
      <c r="E661" s="199">
        <v>5</v>
      </c>
      <c r="F661" s="199"/>
      <c r="G661" s="232" t="s">
        <v>1121</v>
      </c>
      <c r="H661" s="201">
        <v>0</v>
      </c>
      <c r="I661" s="201">
        <v>0</v>
      </c>
      <c r="J661" s="202"/>
      <c r="K661" s="730"/>
    </row>
    <row r="662" spans="1:11">
      <c r="A662" s="205">
        <v>335</v>
      </c>
      <c r="B662" s="198">
        <v>200</v>
      </c>
      <c r="C662" s="198">
        <v>100</v>
      </c>
      <c r="D662" s="198">
        <v>600</v>
      </c>
      <c r="E662" s="199">
        <v>10</v>
      </c>
      <c r="F662" s="199"/>
      <c r="G662" s="232" t="s">
        <v>1122</v>
      </c>
      <c r="H662" s="201">
        <v>0</v>
      </c>
      <c r="I662" s="201">
        <v>0</v>
      </c>
      <c r="J662" s="202"/>
      <c r="K662" s="730"/>
    </row>
    <row r="663" spans="1:11">
      <c r="A663" s="205">
        <v>335</v>
      </c>
      <c r="B663" s="198">
        <v>200</v>
      </c>
      <c r="C663" s="198">
        <v>100</v>
      </c>
      <c r="D663" s="198">
        <v>600</v>
      </c>
      <c r="E663" s="199">
        <v>15</v>
      </c>
      <c r="F663" s="199"/>
      <c r="G663" s="232" t="s">
        <v>1151</v>
      </c>
      <c r="H663" s="201">
        <v>1657</v>
      </c>
      <c r="I663" s="201">
        <v>1167</v>
      </c>
      <c r="J663" s="202"/>
      <c r="K663" s="730"/>
    </row>
    <row r="664" spans="1:11">
      <c r="A664" s="205">
        <v>335</v>
      </c>
      <c r="B664" s="198">
        <v>200</v>
      </c>
      <c r="C664" s="198">
        <v>100</v>
      </c>
      <c r="D664" s="199">
        <v>900</v>
      </c>
      <c r="E664" s="199"/>
      <c r="F664" s="199"/>
      <c r="G664" s="232" t="s">
        <v>1140</v>
      </c>
      <c r="H664" s="201">
        <v>490175</v>
      </c>
      <c r="I664" s="201">
        <v>484308</v>
      </c>
      <c r="J664" s="202"/>
      <c r="K664" s="730"/>
    </row>
    <row r="665" spans="1:11" ht="25.5">
      <c r="A665" s="205">
        <v>335</v>
      </c>
      <c r="B665" s="198">
        <v>200</v>
      </c>
      <c r="C665" s="198">
        <v>200</v>
      </c>
      <c r="D665" s="198"/>
      <c r="E665" s="198"/>
      <c r="F665" s="198"/>
      <c r="G665" s="195" t="s">
        <v>1209</v>
      </c>
      <c r="H665" s="190">
        <v>0</v>
      </c>
      <c r="I665" s="190">
        <v>0</v>
      </c>
      <c r="J665" s="202" t="s">
        <v>1210</v>
      </c>
      <c r="K665" s="728"/>
    </row>
    <row r="666" spans="1:11">
      <c r="A666" s="205">
        <v>335</v>
      </c>
      <c r="B666" s="198">
        <v>200</v>
      </c>
      <c r="C666" s="198">
        <v>200</v>
      </c>
      <c r="D666" s="199">
        <v>100</v>
      </c>
      <c r="E666" s="199"/>
      <c r="F666" s="199"/>
      <c r="G666" s="232" t="s">
        <v>1112</v>
      </c>
      <c r="H666" s="201">
        <v>46196</v>
      </c>
      <c r="I666" s="201">
        <v>43354</v>
      </c>
      <c r="J666" s="202"/>
      <c r="K666" s="730"/>
    </row>
    <row r="667" spans="1:11">
      <c r="A667" s="205">
        <v>335</v>
      </c>
      <c r="B667" s="198">
        <v>200</v>
      </c>
      <c r="C667" s="198">
        <v>200</v>
      </c>
      <c r="D667" s="199">
        <v>200</v>
      </c>
      <c r="E667" s="199"/>
      <c r="F667" s="199"/>
      <c r="G667" s="232" t="s">
        <v>1148</v>
      </c>
      <c r="H667" s="201">
        <v>0</v>
      </c>
      <c r="I667" s="201">
        <v>0</v>
      </c>
      <c r="J667" s="202"/>
      <c r="K667" s="730"/>
    </row>
    <row r="668" spans="1:11">
      <c r="A668" s="205">
        <v>335</v>
      </c>
      <c r="B668" s="198">
        <v>200</v>
      </c>
      <c r="C668" s="198">
        <v>200</v>
      </c>
      <c r="D668" s="199">
        <v>300</v>
      </c>
      <c r="E668" s="199"/>
      <c r="F668" s="199"/>
      <c r="G668" s="232" t="s">
        <v>1149</v>
      </c>
      <c r="H668" s="201">
        <v>1860</v>
      </c>
      <c r="I668" s="201">
        <v>1890</v>
      </c>
      <c r="J668" s="202"/>
      <c r="K668" s="730"/>
    </row>
    <row r="669" spans="1:11">
      <c r="A669" s="205">
        <v>335</v>
      </c>
      <c r="B669" s="198">
        <v>200</v>
      </c>
      <c r="C669" s="198">
        <v>200</v>
      </c>
      <c r="D669" s="199">
        <v>400</v>
      </c>
      <c r="E669" s="199"/>
      <c r="F669" s="199"/>
      <c r="G669" s="232" t="s">
        <v>1150</v>
      </c>
      <c r="H669" s="201">
        <v>2600</v>
      </c>
      <c r="I669" s="201">
        <v>1547</v>
      </c>
      <c r="J669" s="202"/>
      <c r="K669" s="730"/>
    </row>
    <row r="670" spans="1:11">
      <c r="A670" s="205">
        <v>335</v>
      </c>
      <c r="B670" s="198">
        <v>200</v>
      </c>
      <c r="C670" s="198">
        <v>200</v>
      </c>
      <c r="D670" s="199">
        <v>500</v>
      </c>
      <c r="E670" s="199"/>
      <c r="F670" s="199"/>
      <c r="G670" s="232" t="s">
        <v>1137</v>
      </c>
      <c r="H670" s="201">
        <v>570</v>
      </c>
      <c r="I670" s="201">
        <v>210</v>
      </c>
      <c r="J670" s="202"/>
      <c r="K670" s="730"/>
    </row>
    <row r="671" spans="1:11">
      <c r="A671" s="205">
        <v>335</v>
      </c>
      <c r="B671" s="198">
        <v>200</v>
      </c>
      <c r="C671" s="198">
        <v>200</v>
      </c>
      <c r="D671" s="198">
        <v>600</v>
      </c>
      <c r="E671" s="198"/>
      <c r="F671" s="198"/>
      <c r="G671" s="233" t="s">
        <v>1120</v>
      </c>
      <c r="H671" s="190">
        <v>0</v>
      </c>
      <c r="I671" s="190">
        <v>0</v>
      </c>
      <c r="J671" s="202"/>
      <c r="K671" s="728"/>
    </row>
    <row r="672" spans="1:11">
      <c r="A672" s="205">
        <v>335</v>
      </c>
      <c r="B672" s="198">
        <v>200</v>
      </c>
      <c r="C672" s="198">
        <v>200</v>
      </c>
      <c r="D672" s="198">
        <v>600</v>
      </c>
      <c r="E672" s="199">
        <v>5</v>
      </c>
      <c r="F672" s="199"/>
      <c r="G672" s="232" t="s">
        <v>1121</v>
      </c>
      <c r="H672" s="201">
        <v>0</v>
      </c>
      <c r="I672" s="201">
        <v>0</v>
      </c>
      <c r="J672" s="202"/>
      <c r="K672" s="730"/>
    </row>
    <row r="673" spans="1:11">
      <c r="A673" s="205">
        <v>335</v>
      </c>
      <c r="B673" s="198">
        <v>200</v>
      </c>
      <c r="C673" s="198">
        <v>200</v>
      </c>
      <c r="D673" s="198">
        <v>600</v>
      </c>
      <c r="E673" s="199">
        <v>10</v>
      </c>
      <c r="F673" s="199"/>
      <c r="G673" s="232" t="s">
        <v>1122</v>
      </c>
      <c r="H673" s="201">
        <v>0</v>
      </c>
      <c r="I673" s="201">
        <v>0</v>
      </c>
      <c r="J673" s="202"/>
      <c r="K673" s="730"/>
    </row>
    <row r="674" spans="1:11">
      <c r="A674" s="205">
        <v>335</v>
      </c>
      <c r="B674" s="198">
        <v>200</v>
      </c>
      <c r="C674" s="198">
        <v>200</v>
      </c>
      <c r="D674" s="198">
        <v>600</v>
      </c>
      <c r="E674" s="199">
        <v>15</v>
      </c>
      <c r="F674" s="199"/>
      <c r="G674" s="232" t="s">
        <v>1151</v>
      </c>
      <c r="H674" s="201">
        <v>0</v>
      </c>
      <c r="I674" s="201">
        <v>0</v>
      </c>
      <c r="J674" s="202"/>
      <c r="K674" s="730"/>
    </row>
    <row r="675" spans="1:11">
      <c r="A675" s="205">
        <v>335</v>
      </c>
      <c r="B675" s="198">
        <v>200</v>
      </c>
      <c r="C675" s="198">
        <v>200</v>
      </c>
      <c r="D675" s="199">
        <v>900</v>
      </c>
      <c r="E675" s="199"/>
      <c r="F675" s="199"/>
      <c r="G675" s="232" t="s">
        <v>1140</v>
      </c>
      <c r="H675" s="201">
        <v>15756</v>
      </c>
      <c r="I675" s="201">
        <v>14234</v>
      </c>
      <c r="J675" s="202"/>
      <c r="K675" s="730"/>
    </row>
    <row r="676" spans="1:11" s="192" customFormat="1" ht="25.5">
      <c r="A676" s="205">
        <v>335</v>
      </c>
      <c r="B676" s="198">
        <v>200</v>
      </c>
      <c r="C676" s="199">
        <v>300</v>
      </c>
      <c r="D676" s="199"/>
      <c r="E676" s="199"/>
      <c r="F676" s="199"/>
      <c r="G676" s="195" t="s">
        <v>1211</v>
      </c>
      <c r="H676" s="201">
        <v>0</v>
      </c>
      <c r="I676" s="201">
        <v>0</v>
      </c>
      <c r="J676" s="202" t="s">
        <v>1212</v>
      </c>
      <c r="K676" s="730"/>
    </row>
    <row r="677" spans="1:11">
      <c r="A677" s="187">
        <v>340</v>
      </c>
      <c r="B677" s="188">
        <v>0</v>
      </c>
      <c r="C677" s="188">
        <v>0</v>
      </c>
      <c r="D677" s="188">
        <v>0</v>
      </c>
      <c r="E677" s="188">
        <v>0</v>
      </c>
      <c r="F677" s="188">
        <v>0</v>
      </c>
      <c r="G677" s="189" t="s">
        <v>68</v>
      </c>
      <c r="H677" s="190">
        <v>0</v>
      </c>
      <c r="I677" s="190"/>
      <c r="J677" s="217" t="s">
        <v>1213</v>
      </c>
      <c r="K677" s="728"/>
    </row>
    <row r="678" spans="1:11">
      <c r="A678" s="205">
        <v>340</v>
      </c>
      <c r="B678" s="198">
        <v>100</v>
      </c>
      <c r="C678" s="198"/>
      <c r="D678" s="198"/>
      <c r="E678" s="198"/>
      <c r="F678" s="198"/>
      <c r="G678" s="195" t="s">
        <v>1214</v>
      </c>
      <c r="H678" s="190">
        <v>0</v>
      </c>
      <c r="I678" s="190"/>
      <c r="J678" s="202" t="s">
        <v>1215</v>
      </c>
      <c r="K678" s="728"/>
    </row>
    <row r="679" spans="1:11">
      <c r="A679" s="205">
        <v>340</v>
      </c>
      <c r="B679" s="198">
        <v>100</v>
      </c>
      <c r="C679" s="199">
        <v>100</v>
      </c>
      <c r="D679" s="199"/>
      <c r="E679" s="199"/>
      <c r="F679" s="199"/>
      <c r="G679" s="207" t="s">
        <v>1216</v>
      </c>
      <c r="H679" s="219">
        <v>0</v>
      </c>
      <c r="I679" s="219"/>
      <c r="J679" s="202"/>
      <c r="K679" s="731"/>
    </row>
    <row r="680" spans="1:11">
      <c r="A680" s="205">
        <v>340</v>
      </c>
      <c r="B680" s="198">
        <v>100</v>
      </c>
      <c r="C680" s="199">
        <v>200</v>
      </c>
      <c r="D680" s="199"/>
      <c r="E680" s="199"/>
      <c r="F680" s="199"/>
      <c r="G680" s="207" t="s">
        <v>1217</v>
      </c>
      <c r="H680" s="219">
        <v>20100</v>
      </c>
      <c r="I680" s="219">
        <v>9443</v>
      </c>
      <c r="J680" s="202"/>
      <c r="K680" s="731"/>
    </row>
    <row r="681" spans="1:11">
      <c r="A681" s="205">
        <v>340</v>
      </c>
      <c r="B681" s="198">
        <v>100</v>
      </c>
      <c r="C681" s="199">
        <v>300</v>
      </c>
      <c r="D681" s="199"/>
      <c r="E681" s="199"/>
      <c r="F681" s="199"/>
      <c r="G681" s="207" t="s">
        <v>1218</v>
      </c>
      <c r="H681" s="219">
        <v>0</v>
      </c>
      <c r="I681" s="219">
        <v>0</v>
      </c>
      <c r="J681" s="202"/>
      <c r="K681" s="731"/>
    </row>
    <row r="682" spans="1:11">
      <c r="A682" s="205">
        <v>340</v>
      </c>
      <c r="B682" s="198">
        <v>100</v>
      </c>
      <c r="C682" s="199">
        <v>400</v>
      </c>
      <c r="D682" s="199"/>
      <c r="E682" s="199"/>
      <c r="F682" s="199"/>
      <c r="G682" s="207" t="s">
        <v>1219</v>
      </c>
      <c r="H682" s="219">
        <v>91208</v>
      </c>
      <c r="I682" s="219">
        <v>89346</v>
      </c>
      <c r="J682" s="202"/>
      <c r="K682" s="731"/>
    </row>
    <row r="683" spans="1:11">
      <c r="A683" s="205">
        <v>340</v>
      </c>
      <c r="B683" s="198">
        <v>100</v>
      </c>
      <c r="C683" s="199">
        <v>500</v>
      </c>
      <c r="D683" s="199"/>
      <c r="E683" s="199"/>
      <c r="F683" s="199"/>
      <c r="G683" s="207" t="s">
        <v>1220</v>
      </c>
      <c r="H683" s="219">
        <v>0</v>
      </c>
      <c r="I683" s="219"/>
      <c r="J683" s="202"/>
      <c r="K683" s="731"/>
    </row>
    <row r="684" spans="1:11">
      <c r="A684" s="205">
        <v>340</v>
      </c>
      <c r="B684" s="198">
        <v>100</v>
      </c>
      <c r="C684" s="199">
        <v>600</v>
      </c>
      <c r="D684" s="199"/>
      <c r="E684" s="199"/>
      <c r="F684" s="199"/>
      <c r="G684" s="207" t="s">
        <v>1221</v>
      </c>
      <c r="H684" s="219">
        <v>0</v>
      </c>
      <c r="I684" s="219"/>
      <c r="J684" s="202"/>
      <c r="K684" s="731"/>
    </row>
    <row r="685" spans="1:11">
      <c r="A685" s="205">
        <v>340</v>
      </c>
      <c r="B685" s="198">
        <v>100</v>
      </c>
      <c r="C685" s="199">
        <v>900</v>
      </c>
      <c r="D685" s="199"/>
      <c r="E685" s="199"/>
      <c r="F685" s="199"/>
      <c r="G685" s="207" t="s">
        <v>1222</v>
      </c>
      <c r="H685" s="219">
        <v>12152</v>
      </c>
      <c r="I685" s="219">
        <v>5496</v>
      </c>
      <c r="J685" s="202"/>
      <c r="K685" s="731"/>
    </row>
    <row r="686" spans="1:11">
      <c r="A686" s="205">
        <v>340</v>
      </c>
      <c r="B686" s="199">
        <v>200</v>
      </c>
      <c r="C686" s="199"/>
      <c r="D686" s="199"/>
      <c r="E686" s="199"/>
      <c r="F686" s="199"/>
      <c r="G686" s="195" t="s">
        <v>1223</v>
      </c>
      <c r="H686" s="219">
        <v>0</v>
      </c>
      <c r="I686" s="219"/>
      <c r="J686" s="202" t="s">
        <v>1224</v>
      </c>
      <c r="K686" s="731"/>
    </row>
    <row r="687" spans="1:11">
      <c r="A687" s="205">
        <v>340</v>
      </c>
      <c r="B687" s="198">
        <v>300</v>
      </c>
      <c r="C687" s="198"/>
      <c r="D687" s="198"/>
      <c r="E687" s="198"/>
      <c r="F687" s="198"/>
      <c r="G687" s="195" t="s">
        <v>1225</v>
      </c>
      <c r="H687" s="190">
        <v>0</v>
      </c>
      <c r="I687" s="190"/>
      <c r="J687" s="202" t="s">
        <v>1226</v>
      </c>
      <c r="K687" s="728"/>
    </row>
    <row r="688" spans="1:11" s="206" customFormat="1" ht="25.5">
      <c r="A688" s="205">
        <v>340</v>
      </c>
      <c r="B688" s="198">
        <v>300</v>
      </c>
      <c r="C688" s="198">
        <v>100</v>
      </c>
      <c r="D688" s="198"/>
      <c r="E688" s="198"/>
      <c r="F688" s="198"/>
      <c r="G688" s="195" t="s">
        <v>1227</v>
      </c>
      <c r="H688" s="190">
        <v>0</v>
      </c>
      <c r="I688" s="190"/>
      <c r="J688" s="202" t="s">
        <v>1228</v>
      </c>
      <c r="K688" s="728"/>
    </row>
    <row r="689" spans="1:11" s="206" customFormat="1" ht="12.75">
      <c r="A689" s="205">
        <v>340</v>
      </c>
      <c r="B689" s="198">
        <v>300</v>
      </c>
      <c r="C689" s="198">
        <v>100</v>
      </c>
      <c r="D689" s="198">
        <v>100</v>
      </c>
      <c r="E689" s="198"/>
      <c r="F689" s="198"/>
      <c r="G689" s="195" t="s">
        <v>1229</v>
      </c>
      <c r="H689" s="190">
        <v>0</v>
      </c>
      <c r="I689" s="190"/>
      <c r="J689" s="202"/>
      <c r="K689" s="728"/>
    </row>
    <row r="690" spans="1:11" s="206" customFormat="1" ht="12.75">
      <c r="A690" s="205">
        <v>340</v>
      </c>
      <c r="B690" s="198">
        <v>300</v>
      </c>
      <c r="C690" s="198">
        <v>100</v>
      </c>
      <c r="D690" s="198">
        <v>100</v>
      </c>
      <c r="E690" s="199">
        <v>10</v>
      </c>
      <c r="F690" s="199"/>
      <c r="G690" s="207" t="s">
        <v>1230</v>
      </c>
      <c r="H690" s="219">
        <v>566912</v>
      </c>
      <c r="I690" s="219">
        <v>614199</v>
      </c>
      <c r="J690" s="202"/>
      <c r="K690" s="731"/>
    </row>
    <row r="691" spans="1:11" s="206" customFormat="1" ht="12.75">
      <c r="A691" s="205">
        <v>340</v>
      </c>
      <c r="B691" s="198">
        <v>300</v>
      </c>
      <c r="C691" s="198">
        <v>100</v>
      </c>
      <c r="D691" s="198">
        <v>100</v>
      </c>
      <c r="E691" s="199">
        <v>30</v>
      </c>
      <c r="F691" s="199"/>
      <c r="G691" s="207" t="s">
        <v>637</v>
      </c>
      <c r="H691" s="219">
        <v>102212</v>
      </c>
      <c r="I691" s="219">
        <v>150386</v>
      </c>
      <c r="J691" s="202"/>
      <c r="K691" s="731"/>
    </row>
    <row r="692" spans="1:11" s="206" customFormat="1" ht="12.75">
      <c r="A692" s="205">
        <v>340</v>
      </c>
      <c r="B692" s="198">
        <v>300</v>
      </c>
      <c r="C692" s="198">
        <v>100</v>
      </c>
      <c r="D692" s="198">
        <v>100</v>
      </c>
      <c r="E692" s="199">
        <v>90</v>
      </c>
      <c r="F692" s="199"/>
      <c r="G692" s="207" t="s">
        <v>1231</v>
      </c>
      <c r="H692" s="219">
        <v>3720</v>
      </c>
      <c r="I692" s="219">
        <v>5049</v>
      </c>
      <c r="J692" s="202"/>
      <c r="K692" s="731"/>
    </row>
    <row r="693" spans="1:11" s="206" customFormat="1" ht="12.75">
      <c r="A693" s="205">
        <v>340</v>
      </c>
      <c r="B693" s="198">
        <v>300</v>
      </c>
      <c r="C693" s="198">
        <v>100</v>
      </c>
      <c r="D693" s="198">
        <v>200</v>
      </c>
      <c r="E693" s="198"/>
      <c r="F693" s="198"/>
      <c r="G693" s="195" t="s">
        <v>1232</v>
      </c>
      <c r="H693" s="190">
        <v>0</v>
      </c>
      <c r="I693" s="190"/>
      <c r="J693" s="202"/>
      <c r="K693" s="728"/>
    </row>
    <row r="694" spans="1:11" s="206" customFormat="1" ht="12.75">
      <c r="A694" s="205">
        <v>340</v>
      </c>
      <c r="B694" s="198">
        <v>300</v>
      </c>
      <c r="C694" s="198">
        <v>100</v>
      </c>
      <c r="D694" s="198">
        <v>200</v>
      </c>
      <c r="E694" s="199">
        <v>10</v>
      </c>
      <c r="F694" s="199"/>
      <c r="G694" s="207" t="s">
        <v>1230</v>
      </c>
      <c r="H694" s="219">
        <v>59113</v>
      </c>
      <c r="I694" s="219">
        <v>63051</v>
      </c>
      <c r="J694" s="202"/>
      <c r="K694" s="731"/>
    </row>
    <row r="695" spans="1:11" s="206" customFormat="1" ht="12.75">
      <c r="A695" s="205">
        <v>340</v>
      </c>
      <c r="B695" s="198">
        <v>300</v>
      </c>
      <c r="C695" s="198">
        <v>100</v>
      </c>
      <c r="D695" s="198">
        <v>200</v>
      </c>
      <c r="E695" s="199">
        <v>30</v>
      </c>
      <c r="F695" s="199"/>
      <c r="G695" s="207" t="s">
        <v>637</v>
      </c>
      <c r="H695" s="219">
        <v>0</v>
      </c>
      <c r="I695" s="219">
        <v>6294</v>
      </c>
      <c r="J695" s="202"/>
      <c r="K695" s="731"/>
    </row>
    <row r="696" spans="1:11" s="206" customFormat="1" ht="12.75">
      <c r="A696" s="205">
        <v>340</v>
      </c>
      <c r="B696" s="198">
        <v>300</v>
      </c>
      <c r="C696" s="198">
        <v>100</v>
      </c>
      <c r="D696" s="198">
        <v>200</v>
      </c>
      <c r="E696" s="199">
        <v>90</v>
      </c>
      <c r="F696" s="199"/>
      <c r="G696" s="207" t="s">
        <v>1233</v>
      </c>
      <c r="H696" s="219">
        <v>4074</v>
      </c>
      <c r="I696" s="219"/>
      <c r="J696" s="202"/>
      <c r="K696" s="731"/>
    </row>
    <row r="697" spans="1:11" s="206" customFormat="1" ht="12.75">
      <c r="A697" s="205">
        <v>340</v>
      </c>
      <c r="B697" s="198">
        <v>300</v>
      </c>
      <c r="C697" s="198">
        <v>100</v>
      </c>
      <c r="D697" s="198">
        <v>300</v>
      </c>
      <c r="E697" s="198"/>
      <c r="F697" s="198"/>
      <c r="G697" s="195" t="s">
        <v>1234</v>
      </c>
      <c r="H697" s="190">
        <v>0</v>
      </c>
      <c r="I697" s="190"/>
      <c r="J697" s="202"/>
      <c r="K697" s="728"/>
    </row>
    <row r="698" spans="1:11" s="206" customFormat="1" ht="12.75">
      <c r="A698" s="205">
        <v>340</v>
      </c>
      <c r="B698" s="198">
        <v>300</v>
      </c>
      <c r="C698" s="198">
        <v>100</v>
      </c>
      <c r="D698" s="198">
        <v>300</v>
      </c>
      <c r="E698" s="199">
        <v>10</v>
      </c>
      <c r="F698" s="199"/>
      <c r="G698" s="207" t="s">
        <v>1230</v>
      </c>
      <c r="H698" s="219">
        <v>14400</v>
      </c>
      <c r="I698" s="219">
        <v>2400</v>
      </c>
      <c r="J698" s="202"/>
      <c r="K698" s="731"/>
    </row>
    <row r="699" spans="1:11" s="206" customFormat="1" ht="12.75">
      <c r="A699" s="205">
        <v>340</v>
      </c>
      <c r="B699" s="198">
        <v>300</v>
      </c>
      <c r="C699" s="198">
        <v>100</v>
      </c>
      <c r="D699" s="198">
        <v>300</v>
      </c>
      <c r="E699" s="199">
        <v>30</v>
      </c>
      <c r="F699" s="199"/>
      <c r="G699" s="207" t="s">
        <v>637</v>
      </c>
      <c r="H699" s="219">
        <v>0</v>
      </c>
      <c r="I699" s="219">
        <v>1225</v>
      </c>
      <c r="J699" s="202"/>
      <c r="K699" s="731"/>
    </row>
    <row r="700" spans="1:11">
      <c r="A700" s="205">
        <v>340</v>
      </c>
      <c r="B700" s="198">
        <v>300</v>
      </c>
      <c r="C700" s="198">
        <v>100</v>
      </c>
      <c r="D700" s="198">
        <v>300</v>
      </c>
      <c r="E700" s="199">
        <v>90</v>
      </c>
      <c r="F700" s="199"/>
      <c r="G700" s="207" t="s">
        <v>1235</v>
      </c>
      <c r="H700" s="219">
        <v>0</v>
      </c>
      <c r="I700" s="219"/>
      <c r="J700" s="202"/>
      <c r="K700" s="731"/>
    </row>
    <row r="701" spans="1:11" s="206" customFormat="1" ht="12.75">
      <c r="A701" s="205">
        <v>340</v>
      </c>
      <c r="B701" s="198">
        <v>300</v>
      </c>
      <c r="C701" s="198">
        <v>200</v>
      </c>
      <c r="D701" s="198"/>
      <c r="E701" s="198"/>
      <c r="F701" s="198"/>
      <c r="G701" s="195" t="s">
        <v>1225</v>
      </c>
      <c r="H701" s="190">
        <v>0</v>
      </c>
      <c r="I701" s="190"/>
      <c r="J701" s="202" t="s">
        <v>1236</v>
      </c>
      <c r="K701" s="728"/>
    </row>
    <row r="702" spans="1:11" s="206" customFormat="1" ht="12.75">
      <c r="A702" s="205">
        <v>340</v>
      </c>
      <c r="B702" s="198">
        <v>300</v>
      </c>
      <c r="C702" s="198">
        <v>200</v>
      </c>
      <c r="D702" s="199">
        <v>100</v>
      </c>
      <c r="E702" s="199"/>
      <c r="F702" s="199"/>
      <c r="G702" s="207" t="s">
        <v>1237</v>
      </c>
      <c r="H702" s="219">
        <v>0</v>
      </c>
      <c r="I702" s="219"/>
      <c r="J702" s="202"/>
      <c r="K702" s="731"/>
    </row>
    <row r="703" spans="1:11" s="206" customFormat="1" ht="12.75">
      <c r="A703" s="205">
        <v>340</v>
      </c>
      <c r="B703" s="198">
        <v>300</v>
      </c>
      <c r="C703" s="198">
        <v>200</v>
      </c>
      <c r="D703" s="199">
        <v>200</v>
      </c>
      <c r="E703" s="199"/>
      <c r="F703" s="199"/>
      <c r="G703" s="207" t="s">
        <v>1238</v>
      </c>
      <c r="H703" s="219">
        <v>0</v>
      </c>
      <c r="I703" s="219"/>
      <c r="J703" s="202"/>
      <c r="K703" s="731"/>
    </row>
    <row r="704" spans="1:11" s="206" customFormat="1" ht="12.75">
      <c r="A704" s="205">
        <v>340</v>
      </c>
      <c r="B704" s="198">
        <v>300</v>
      </c>
      <c r="C704" s="198">
        <v>200</v>
      </c>
      <c r="D704" s="199">
        <v>900</v>
      </c>
      <c r="E704" s="199"/>
      <c r="F704" s="199"/>
      <c r="G704" s="207" t="s">
        <v>1225</v>
      </c>
      <c r="H704" s="219">
        <v>10</v>
      </c>
      <c r="I704" s="219"/>
      <c r="J704" s="202"/>
      <c r="K704" s="731"/>
    </row>
    <row r="705" spans="1:11" s="206" customFormat="1" ht="25.5">
      <c r="A705" s="205">
        <v>340</v>
      </c>
      <c r="B705" s="198">
        <v>300</v>
      </c>
      <c r="C705" s="198">
        <v>300</v>
      </c>
      <c r="D705" s="199"/>
      <c r="E705" s="199"/>
      <c r="F705" s="199"/>
      <c r="G705" s="207" t="s">
        <v>1239</v>
      </c>
      <c r="H705" s="219">
        <v>0</v>
      </c>
      <c r="I705" s="219"/>
      <c r="J705" s="202" t="s">
        <v>1240</v>
      </c>
      <c r="K705" s="731"/>
    </row>
    <row r="706" spans="1:11" s="192" customFormat="1" ht="25.5">
      <c r="A706" s="205">
        <v>340</v>
      </c>
      <c r="B706" s="198">
        <v>300</v>
      </c>
      <c r="C706" s="198">
        <v>400</v>
      </c>
      <c r="D706" s="199"/>
      <c r="E706" s="199"/>
      <c r="F706" s="199"/>
      <c r="G706" s="207" t="s">
        <v>1241</v>
      </c>
      <c r="H706" s="219">
        <v>0</v>
      </c>
      <c r="I706" s="219"/>
      <c r="J706" s="202" t="s">
        <v>1242</v>
      </c>
      <c r="K706" s="731"/>
    </row>
    <row r="707" spans="1:11" s="206" customFormat="1" ht="25.5">
      <c r="A707" s="187">
        <v>345</v>
      </c>
      <c r="B707" s="188">
        <v>0</v>
      </c>
      <c r="C707" s="188">
        <v>0</v>
      </c>
      <c r="D707" s="188">
        <v>0</v>
      </c>
      <c r="E707" s="188">
        <v>0</v>
      </c>
      <c r="F707" s="188">
        <v>0</v>
      </c>
      <c r="G707" s="189" t="s">
        <v>1243</v>
      </c>
      <c r="H707" s="190">
        <v>0</v>
      </c>
      <c r="I707" s="190"/>
      <c r="J707" s="217" t="s">
        <v>1244</v>
      </c>
      <c r="K707" s="728"/>
    </row>
    <row r="708" spans="1:11" s="206" customFormat="1" ht="25.5">
      <c r="A708" s="205">
        <v>345</v>
      </c>
      <c r="B708" s="199">
        <v>100</v>
      </c>
      <c r="C708" s="199"/>
      <c r="D708" s="199"/>
      <c r="E708" s="199"/>
      <c r="F708" s="199"/>
      <c r="G708" s="207" t="s">
        <v>1245</v>
      </c>
      <c r="H708" s="219">
        <v>0</v>
      </c>
      <c r="I708" s="219"/>
      <c r="J708" s="202"/>
      <c r="K708" s="731"/>
    </row>
    <row r="709" spans="1:11" s="206" customFormat="1" ht="12.75">
      <c r="A709" s="205">
        <v>345</v>
      </c>
      <c r="B709" s="199">
        <v>200</v>
      </c>
      <c r="C709" s="199"/>
      <c r="D709" s="199"/>
      <c r="E709" s="199"/>
      <c r="F709" s="199"/>
      <c r="G709" s="207" t="s">
        <v>1246</v>
      </c>
      <c r="H709" s="219">
        <v>0</v>
      </c>
      <c r="I709" s="219"/>
      <c r="J709" s="202"/>
      <c r="K709" s="731"/>
    </row>
    <row r="710" spans="1:11" s="206" customFormat="1" ht="38.25">
      <c r="A710" s="205">
        <v>345</v>
      </c>
      <c r="B710" s="199">
        <v>300</v>
      </c>
      <c r="C710" s="199"/>
      <c r="D710" s="199"/>
      <c r="E710" s="199"/>
      <c r="F710" s="199"/>
      <c r="G710" s="207" t="s">
        <v>1247</v>
      </c>
      <c r="H710" s="219">
        <v>0</v>
      </c>
      <c r="I710" s="219"/>
      <c r="J710" s="202"/>
      <c r="K710" s="731"/>
    </row>
    <row r="711" spans="1:11" s="206" customFormat="1" ht="25.5">
      <c r="A711" s="205">
        <v>345</v>
      </c>
      <c r="B711" s="199">
        <v>400</v>
      </c>
      <c r="C711" s="199"/>
      <c r="D711" s="199"/>
      <c r="E711" s="199"/>
      <c r="F711" s="199"/>
      <c r="G711" s="207" t="s">
        <v>1248</v>
      </c>
      <c r="H711" s="219">
        <v>0</v>
      </c>
      <c r="I711" s="219"/>
      <c r="J711" s="202"/>
      <c r="K711" s="731"/>
    </row>
    <row r="712" spans="1:11" s="206" customFormat="1" ht="25.5">
      <c r="A712" s="205">
        <v>345</v>
      </c>
      <c r="B712" s="199">
        <v>500</v>
      </c>
      <c r="C712" s="199"/>
      <c r="D712" s="199"/>
      <c r="E712" s="199"/>
      <c r="F712" s="199"/>
      <c r="G712" s="207" t="s">
        <v>1249</v>
      </c>
      <c r="H712" s="219">
        <v>854</v>
      </c>
      <c r="I712" s="219">
        <v>1647</v>
      </c>
      <c r="J712" s="202"/>
      <c r="K712" s="731"/>
    </row>
    <row r="713" spans="1:11" s="206" customFormat="1" ht="12.75">
      <c r="A713" s="205">
        <v>345</v>
      </c>
      <c r="B713" s="199">
        <v>600</v>
      </c>
      <c r="C713" s="199"/>
      <c r="D713" s="199"/>
      <c r="E713" s="199"/>
      <c r="F713" s="199"/>
      <c r="G713" s="207" t="s">
        <v>1250</v>
      </c>
      <c r="H713" s="219">
        <v>0</v>
      </c>
      <c r="I713" s="219"/>
      <c r="J713" s="202"/>
      <c r="K713" s="731"/>
    </row>
    <row r="714" spans="1:11" s="206" customFormat="1" ht="12.75">
      <c r="A714" s="205">
        <v>345</v>
      </c>
      <c r="B714" s="199">
        <v>700</v>
      </c>
      <c r="C714" s="199"/>
      <c r="D714" s="199"/>
      <c r="E714" s="199"/>
      <c r="F714" s="199"/>
      <c r="G714" s="207" t="s">
        <v>1251</v>
      </c>
      <c r="H714" s="219">
        <v>0</v>
      </c>
      <c r="I714" s="219"/>
      <c r="J714" s="202"/>
      <c r="K714" s="731"/>
    </row>
    <row r="715" spans="1:11" s="206" customFormat="1" ht="25.5">
      <c r="A715" s="205">
        <v>345</v>
      </c>
      <c r="B715" s="199">
        <v>900</v>
      </c>
      <c r="C715" s="199"/>
      <c r="D715" s="199"/>
      <c r="E715" s="199"/>
      <c r="F715" s="199"/>
      <c r="G715" s="207" t="s">
        <v>1252</v>
      </c>
      <c r="H715" s="219">
        <v>0</v>
      </c>
      <c r="I715" s="219"/>
      <c r="J715" s="202"/>
      <c r="K715" s="731"/>
    </row>
    <row r="716" spans="1:11" ht="25.5">
      <c r="A716" s="187">
        <v>350</v>
      </c>
      <c r="B716" s="188">
        <v>0</v>
      </c>
      <c r="C716" s="188">
        <v>0</v>
      </c>
      <c r="D716" s="188">
        <v>0</v>
      </c>
      <c r="E716" s="188">
        <v>0</v>
      </c>
      <c r="F716" s="188">
        <v>0</v>
      </c>
      <c r="G716" s="189" t="s">
        <v>1253</v>
      </c>
      <c r="H716" s="190">
        <v>0</v>
      </c>
      <c r="I716" s="190"/>
      <c r="J716" s="217" t="s">
        <v>1254</v>
      </c>
      <c r="K716" s="728"/>
    </row>
    <row r="717" spans="1:11">
      <c r="A717" s="205">
        <v>350</v>
      </c>
      <c r="B717" s="198">
        <v>100</v>
      </c>
      <c r="C717" s="198"/>
      <c r="D717" s="198"/>
      <c r="E717" s="198"/>
      <c r="F717" s="198"/>
      <c r="G717" s="195" t="s">
        <v>1255</v>
      </c>
      <c r="H717" s="190">
        <v>0</v>
      </c>
      <c r="I717" s="190">
        <v>0</v>
      </c>
      <c r="J717" s="202" t="s">
        <v>1256</v>
      </c>
      <c r="K717" s="728"/>
    </row>
    <row r="718" spans="1:11" ht="25.5">
      <c r="A718" s="205">
        <v>350</v>
      </c>
      <c r="B718" s="198">
        <v>100</v>
      </c>
      <c r="C718" s="199">
        <v>100</v>
      </c>
      <c r="D718" s="199"/>
      <c r="E718" s="199"/>
      <c r="F718" s="199"/>
      <c r="G718" s="207" t="s">
        <v>1257</v>
      </c>
      <c r="H718" s="201">
        <v>47707</v>
      </c>
      <c r="I718" s="201">
        <v>48286</v>
      </c>
      <c r="J718" s="202" t="s">
        <v>1258</v>
      </c>
      <c r="K718" s="730"/>
    </row>
    <row r="719" spans="1:11" ht="25.5">
      <c r="A719" s="205">
        <v>350</v>
      </c>
      <c r="B719" s="198">
        <v>100</v>
      </c>
      <c r="C719" s="199">
        <v>200</v>
      </c>
      <c r="D719" s="199"/>
      <c r="E719" s="199"/>
      <c r="F719" s="199"/>
      <c r="G719" s="207" t="s">
        <v>1259</v>
      </c>
      <c r="H719" s="201">
        <v>751301</v>
      </c>
      <c r="I719" s="201">
        <v>751248</v>
      </c>
      <c r="J719" s="202" t="s">
        <v>1260</v>
      </c>
      <c r="K719" s="730"/>
    </row>
    <row r="720" spans="1:11" ht="25.5">
      <c r="A720" s="205">
        <v>350</v>
      </c>
      <c r="B720" s="198">
        <v>200</v>
      </c>
      <c r="C720" s="198"/>
      <c r="D720" s="198"/>
      <c r="E720" s="198"/>
      <c r="F720" s="198"/>
      <c r="G720" s="195" t="s">
        <v>1261</v>
      </c>
      <c r="H720" s="190">
        <v>0</v>
      </c>
      <c r="I720" s="190">
        <v>0</v>
      </c>
      <c r="J720" s="202" t="s">
        <v>1262</v>
      </c>
      <c r="K720" s="728"/>
    </row>
    <row r="721" spans="1:11">
      <c r="A721" s="205">
        <v>350</v>
      </c>
      <c r="B721" s="198">
        <v>200</v>
      </c>
      <c r="C721" s="199">
        <v>100</v>
      </c>
      <c r="D721" s="199"/>
      <c r="E721" s="199"/>
      <c r="F721" s="199"/>
      <c r="G721" s="207" t="s">
        <v>1263</v>
      </c>
      <c r="H721" s="219">
        <v>227</v>
      </c>
      <c r="I721" s="219">
        <v>227</v>
      </c>
      <c r="J721" s="202"/>
      <c r="K721" s="731"/>
    </row>
    <row r="722" spans="1:11" ht="25.5">
      <c r="A722" s="205">
        <v>350</v>
      </c>
      <c r="B722" s="198">
        <v>200</v>
      </c>
      <c r="C722" s="199">
        <v>200</v>
      </c>
      <c r="D722" s="199"/>
      <c r="E722" s="199"/>
      <c r="F722" s="199"/>
      <c r="G722" s="207" t="s">
        <v>1264</v>
      </c>
      <c r="H722" s="219">
        <v>706499</v>
      </c>
      <c r="I722" s="219">
        <v>804868</v>
      </c>
      <c r="J722" s="202"/>
      <c r="K722" s="731"/>
    </row>
    <row r="723" spans="1:11">
      <c r="A723" s="205">
        <v>350</v>
      </c>
      <c r="B723" s="198">
        <v>200</v>
      </c>
      <c r="C723" s="199">
        <v>300</v>
      </c>
      <c r="D723" s="199"/>
      <c r="E723" s="199"/>
      <c r="F723" s="199"/>
      <c r="G723" s="207" t="s">
        <v>1265</v>
      </c>
      <c r="H723" s="219">
        <v>18937</v>
      </c>
      <c r="I723" s="219">
        <v>51489</v>
      </c>
      <c r="J723" s="202"/>
      <c r="K723" s="731"/>
    </row>
    <row r="724" spans="1:11">
      <c r="A724" s="205">
        <v>350</v>
      </c>
      <c r="B724" s="198">
        <v>200</v>
      </c>
      <c r="C724" s="199">
        <v>400</v>
      </c>
      <c r="D724" s="199"/>
      <c r="E724" s="199"/>
      <c r="F724" s="199"/>
      <c r="G724" s="207" t="s">
        <v>1266</v>
      </c>
      <c r="H724" s="219">
        <v>1619</v>
      </c>
      <c r="I724" s="219">
        <v>0</v>
      </c>
      <c r="J724" s="202"/>
      <c r="K724" s="731"/>
    </row>
    <row r="725" spans="1:11" s="192" customFormat="1" ht="25.5">
      <c r="A725" s="205">
        <v>350</v>
      </c>
      <c r="B725" s="198">
        <v>200</v>
      </c>
      <c r="C725" s="199">
        <v>500</v>
      </c>
      <c r="D725" s="199"/>
      <c r="E725" s="199"/>
      <c r="F725" s="199"/>
      <c r="G725" s="207" t="s">
        <v>1267</v>
      </c>
      <c r="H725" s="219">
        <v>197454</v>
      </c>
      <c r="I725" s="219">
        <v>152974</v>
      </c>
      <c r="J725" s="202"/>
      <c r="K725" s="731"/>
    </row>
    <row r="726" spans="1:11" ht="25.5">
      <c r="A726" s="187">
        <v>355</v>
      </c>
      <c r="B726" s="188">
        <v>0</v>
      </c>
      <c r="C726" s="188">
        <v>0</v>
      </c>
      <c r="D726" s="188">
        <v>0</v>
      </c>
      <c r="E726" s="188">
        <v>0</v>
      </c>
      <c r="F726" s="188">
        <v>0</v>
      </c>
      <c r="G726" s="189" t="s">
        <v>1268</v>
      </c>
      <c r="H726" s="190">
        <v>0</v>
      </c>
      <c r="I726" s="190"/>
      <c r="J726" s="217" t="s">
        <v>1269</v>
      </c>
      <c r="K726" s="728"/>
    </row>
    <row r="727" spans="1:11" ht="25.5">
      <c r="A727" s="205">
        <v>355</v>
      </c>
      <c r="B727" s="198">
        <v>100</v>
      </c>
      <c r="C727" s="198"/>
      <c r="D727" s="198"/>
      <c r="E727" s="198"/>
      <c r="F727" s="198"/>
      <c r="G727" s="195" t="s">
        <v>1270</v>
      </c>
      <c r="H727" s="190">
        <v>0</v>
      </c>
      <c r="I727" s="190"/>
      <c r="J727" s="202" t="s">
        <v>1271</v>
      </c>
      <c r="K727" s="728"/>
    </row>
    <row r="728" spans="1:11">
      <c r="A728" s="205">
        <v>355</v>
      </c>
      <c r="B728" s="198">
        <v>100</v>
      </c>
      <c r="C728" s="198">
        <v>100</v>
      </c>
      <c r="D728" s="198"/>
      <c r="E728" s="198"/>
      <c r="F728" s="198"/>
      <c r="G728" s="233" t="s">
        <v>1272</v>
      </c>
      <c r="H728" s="190">
        <v>0</v>
      </c>
      <c r="I728" s="190"/>
      <c r="J728" s="202"/>
      <c r="K728" s="728"/>
    </row>
    <row r="729" spans="1:11">
      <c r="A729" s="205">
        <v>355</v>
      </c>
      <c r="B729" s="198">
        <v>100</v>
      </c>
      <c r="C729" s="198">
        <v>100</v>
      </c>
      <c r="D729" s="199">
        <v>100</v>
      </c>
      <c r="E729" s="199"/>
      <c r="F729" s="199"/>
      <c r="G729" s="232" t="s">
        <v>1273</v>
      </c>
      <c r="H729" s="219">
        <v>0</v>
      </c>
      <c r="I729" s="219"/>
      <c r="J729" s="202"/>
      <c r="K729" s="731"/>
    </row>
    <row r="730" spans="1:11">
      <c r="A730" s="205">
        <v>355</v>
      </c>
      <c r="B730" s="198">
        <v>100</v>
      </c>
      <c r="C730" s="198">
        <v>100</v>
      </c>
      <c r="D730" s="199">
        <v>200</v>
      </c>
      <c r="E730" s="199"/>
      <c r="F730" s="199"/>
      <c r="G730" s="232" t="s">
        <v>1274</v>
      </c>
      <c r="H730" s="219">
        <v>0</v>
      </c>
      <c r="I730" s="219"/>
      <c r="J730" s="202"/>
      <c r="K730" s="731"/>
    </row>
    <row r="731" spans="1:11">
      <c r="A731" s="205">
        <v>355</v>
      </c>
      <c r="B731" s="198">
        <v>100</v>
      </c>
      <c r="C731" s="198">
        <v>100</v>
      </c>
      <c r="D731" s="199">
        <v>300</v>
      </c>
      <c r="E731" s="199"/>
      <c r="F731" s="199"/>
      <c r="G731" s="232" t="s">
        <v>1275</v>
      </c>
      <c r="H731" s="219">
        <v>0</v>
      </c>
      <c r="I731" s="219"/>
      <c r="J731" s="202"/>
      <c r="K731" s="731"/>
    </row>
    <row r="732" spans="1:11">
      <c r="A732" s="205">
        <v>355</v>
      </c>
      <c r="B732" s="198">
        <v>100</v>
      </c>
      <c r="C732" s="198">
        <v>100</v>
      </c>
      <c r="D732" s="199">
        <v>400</v>
      </c>
      <c r="E732" s="199"/>
      <c r="F732" s="199"/>
      <c r="G732" s="232" t="s">
        <v>1276</v>
      </c>
      <c r="H732" s="219">
        <v>0</v>
      </c>
      <c r="I732" s="219"/>
      <c r="J732" s="202"/>
      <c r="K732" s="731"/>
    </row>
    <row r="733" spans="1:11">
      <c r="A733" s="205">
        <v>355</v>
      </c>
      <c r="B733" s="198">
        <v>100</v>
      </c>
      <c r="C733" s="198">
        <v>200</v>
      </c>
      <c r="D733" s="198"/>
      <c r="E733" s="198"/>
      <c r="F733" s="198"/>
      <c r="G733" s="233" t="s">
        <v>1277</v>
      </c>
      <c r="H733" s="190">
        <v>0</v>
      </c>
      <c r="I733" s="190"/>
      <c r="J733" s="202"/>
      <c r="K733" s="728"/>
    </row>
    <row r="734" spans="1:11">
      <c r="A734" s="205">
        <v>355</v>
      </c>
      <c r="B734" s="198">
        <v>100</v>
      </c>
      <c r="C734" s="198">
        <v>200</v>
      </c>
      <c r="D734" s="199">
        <v>50</v>
      </c>
      <c r="E734" s="199"/>
      <c r="F734" s="199"/>
      <c r="G734" s="232" t="s">
        <v>1278</v>
      </c>
      <c r="H734" s="219">
        <v>0</v>
      </c>
      <c r="I734" s="219"/>
      <c r="J734" s="202"/>
      <c r="K734" s="731"/>
    </row>
    <row r="735" spans="1:11">
      <c r="A735" s="205">
        <v>355</v>
      </c>
      <c r="B735" s="198">
        <v>100</v>
      </c>
      <c r="C735" s="198">
        <v>200</v>
      </c>
      <c r="D735" s="199">
        <v>100</v>
      </c>
      <c r="E735" s="199"/>
      <c r="F735" s="199"/>
      <c r="G735" s="232" t="s">
        <v>1279</v>
      </c>
      <c r="H735" s="219">
        <v>0</v>
      </c>
      <c r="I735" s="219"/>
      <c r="J735" s="202"/>
      <c r="K735" s="731"/>
    </row>
    <row r="736" spans="1:11">
      <c r="A736" s="205">
        <v>355</v>
      </c>
      <c r="B736" s="198">
        <v>100</v>
      </c>
      <c r="C736" s="198">
        <v>200</v>
      </c>
      <c r="D736" s="199">
        <v>150</v>
      </c>
      <c r="E736" s="199"/>
      <c r="F736" s="199"/>
      <c r="G736" s="232" t="s">
        <v>1280</v>
      </c>
      <c r="H736" s="219">
        <v>0</v>
      </c>
      <c r="I736" s="219"/>
      <c r="J736" s="202"/>
      <c r="K736" s="731"/>
    </row>
    <row r="737" spans="1:11">
      <c r="A737" s="205">
        <v>355</v>
      </c>
      <c r="B737" s="198">
        <v>100</v>
      </c>
      <c r="C737" s="198">
        <v>200</v>
      </c>
      <c r="D737" s="199">
        <v>200</v>
      </c>
      <c r="E737" s="199"/>
      <c r="F737" s="199"/>
      <c r="G737" s="232" t="s">
        <v>1281</v>
      </c>
      <c r="H737" s="219">
        <v>0</v>
      </c>
      <c r="I737" s="219"/>
      <c r="J737" s="202"/>
      <c r="K737" s="731"/>
    </row>
    <row r="738" spans="1:11">
      <c r="A738" s="205">
        <v>355</v>
      </c>
      <c r="B738" s="198">
        <v>100</v>
      </c>
      <c r="C738" s="198">
        <v>200</v>
      </c>
      <c r="D738" s="199">
        <v>250</v>
      </c>
      <c r="E738" s="199"/>
      <c r="F738" s="199"/>
      <c r="G738" s="232" t="s">
        <v>1282</v>
      </c>
      <c r="H738" s="219">
        <v>0</v>
      </c>
      <c r="I738" s="219"/>
      <c r="J738" s="202"/>
      <c r="K738" s="731"/>
    </row>
    <row r="739" spans="1:11">
      <c r="A739" s="205">
        <v>355</v>
      </c>
      <c r="B739" s="198">
        <v>100</v>
      </c>
      <c r="C739" s="198">
        <v>200</v>
      </c>
      <c r="D739" s="199">
        <v>300</v>
      </c>
      <c r="E739" s="199"/>
      <c r="F739" s="199"/>
      <c r="G739" s="232" t="s">
        <v>1283</v>
      </c>
      <c r="H739" s="219">
        <v>0</v>
      </c>
      <c r="I739" s="219"/>
      <c r="J739" s="202"/>
      <c r="K739" s="731"/>
    </row>
    <row r="740" spans="1:11">
      <c r="A740" s="205">
        <v>355</v>
      </c>
      <c r="B740" s="198">
        <v>100</v>
      </c>
      <c r="C740" s="198">
        <v>200</v>
      </c>
      <c r="D740" s="199">
        <v>350</v>
      </c>
      <c r="E740" s="199"/>
      <c r="F740" s="199"/>
      <c r="G740" s="232" t="s">
        <v>1284</v>
      </c>
      <c r="H740" s="219">
        <v>0</v>
      </c>
      <c r="I740" s="219"/>
      <c r="J740" s="202"/>
      <c r="K740" s="731"/>
    </row>
    <row r="741" spans="1:11">
      <c r="A741" s="205">
        <v>355</v>
      </c>
      <c r="B741" s="198">
        <v>100</v>
      </c>
      <c r="C741" s="198">
        <v>200</v>
      </c>
      <c r="D741" s="199">
        <v>400</v>
      </c>
      <c r="E741" s="199"/>
      <c r="F741" s="199"/>
      <c r="G741" s="232" t="s">
        <v>1285</v>
      </c>
      <c r="H741" s="219">
        <v>0</v>
      </c>
      <c r="I741" s="219"/>
      <c r="J741" s="202"/>
      <c r="K741" s="731"/>
    </row>
    <row r="742" spans="1:11">
      <c r="A742" s="205">
        <v>355</v>
      </c>
      <c r="B742" s="198">
        <v>100</v>
      </c>
      <c r="C742" s="198">
        <v>200</v>
      </c>
      <c r="D742" s="199">
        <v>450</v>
      </c>
      <c r="E742" s="199"/>
      <c r="F742" s="199"/>
      <c r="G742" s="232" t="s">
        <v>1286</v>
      </c>
      <c r="H742" s="219">
        <v>0</v>
      </c>
      <c r="I742" s="219"/>
      <c r="J742" s="202"/>
      <c r="K742" s="731"/>
    </row>
    <row r="743" spans="1:11">
      <c r="A743" s="205">
        <v>355</v>
      </c>
      <c r="B743" s="198">
        <v>100</v>
      </c>
      <c r="C743" s="198">
        <v>200</v>
      </c>
      <c r="D743" s="199">
        <v>500</v>
      </c>
      <c r="E743" s="199"/>
      <c r="F743" s="199"/>
      <c r="G743" s="232" t="s">
        <v>1287</v>
      </c>
      <c r="H743" s="219">
        <v>0</v>
      </c>
      <c r="I743" s="219"/>
      <c r="J743" s="202"/>
      <c r="K743" s="731"/>
    </row>
    <row r="744" spans="1:11">
      <c r="A744" s="205">
        <v>355</v>
      </c>
      <c r="B744" s="198">
        <v>200</v>
      </c>
      <c r="C744" s="198"/>
      <c r="D744" s="198"/>
      <c r="E744" s="198"/>
      <c r="F744" s="198"/>
      <c r="G744" s="195" t="s">
        <v>1288</v>
      </c>
      <c r="H744" s="190">
        <v>0</v>
      </c>
      <c r="I744" s="190"/>
      <c r="J744" s="202" t="s">
        <v>1289</v>
      </c>
      <c r="K744" s="728"/>
    </row>
    <row r="745" spans="1:11">
      <c r="A745" s="205">
        <v>355</v>
      </c>
      <c r="B745" s="198">
        <v>200</v>
      </c>
      <c r="C745" s="199">
        <v>100</v>
      </c>
      <c r="D745" s="199"/>
      <c r="E745" s="199"/>
      <c r="F745" s="199"/>
      <c r="G745" s="232" t="s">
        <v>1290</v>
      </c>
      <c r="H745" s="219">
        <v>0</v>
      </c>
      <c r="I745" s="219"/>
      <c r="J745" s="202"/>
      <c r="K745" s="731"/>
    </row>
    <row r="746" spans="1:11">
      <c r="A746" s="205">
        <v>355</v>
      </c>
      <c r="B746" s="198">
        <v>200</v>
      </c>
      <c r="C746" s="199">
        <v>101</v>
      </c>
      <c r="D746" s="199"/>
      <c r="E746" s="199"/>
      <c r="F746" s="199"/>
      <c r="G746" s="232" t="s">
        <v>1291</v>
      </c>
      <c r="H746" s="219">
        <v>0</v>
      </c>
      <c r="I746" s="219"/>
      <c r="J746" s="202"/>
      <c r="K746" s="731"/>
    </row>
    <row r="747" spans="1:11">
      <c r="A747" s="205">
        <v>355</v>
      </c>
      <c r="B747" s="198">
        <v>200</v>
      </c>
      <c r="C747" s="199">
        <v>102</v>
      </c>
      <c r="D747" s="199"/>
      <c r="E747" s="199"/>
      <c r="F747" s="199"/>
      <c r="G747" s="232" t="s">
        <v>1292</v>
      </c>
      <c r="H747" s="219">
        <v>0</v>
      </c>
      <c r="I747" s="219"/>
      <c r="J747" s="202"/>
      <c r="K747" s="731"/>
    </row>
    <row r="748" spans="1:11">
      <c r="A748" s="205">
        <v>355</v>
      </c>
      <c r="B748" s="198">
        <v>200</v>
      </c>
      <c r="C748" s="199">
        <v>103</v>
      </c>
      <c r="D748" s="199"/>
      <c r="E748" s="199"/>
      <c r="F748" s="199"/>
      <c r="G748" s="232" t="s">
        <v>1293</v>
      </c>
      <c r="H748" s="219">
        <v>0</v>
      </c>
      <c r="I748" s="219"/>
      <c r="J748" s="202"/>
      <c r="K748" s="731"/>
    </row>
    <row r="749" spans="1:11">
      <c r="A749" s="205">
        <v>355</v>
      </c>
      <c r="B749" s="198">
        <v>200</v>
      </c>
      <c r="C749" s="199">
        <v>200</v>
      </c>
      <c r="D749" s="199"/>
      <c r="E749" s="199"/>
      <c r="F749" s="199"/>
      <c r="G749" s="232" t="s">
        <v>1294</v>
      </c>
      <c r="H749" s="219">
        <v>0</v>
      </c>
      <c r="I749" s="219"/>
      <c r="J749" s="202"/>
      <c r="K749" s="731"/>
    </row>
    <row r="750" spans="1:11">
      <c r="A750" s="205">
        <v>355</v>
      </c>
      <c r="B750" s="198">
        <v>200</v>
      </c>
      <c r="C750" s="199">
        <v>201</v>
      </c>
      <c r="D750" s="199"/>
      <c r="E750" s="199"/>
      <c r="F750" s="199"/>
      <c r="G750" s="232" t="s">
        <v>1295</v>
      </c>
      <c r="H750" s="219">
        <v>0</v>
      </c>
      <c r="I750" s="219"/>
      <c r="J750" s="202"/>
      <c r="K750" s="731"/>
    </row>
    <row r="751" spans="1:11">
      <c r="A751" s="205">
        <v>355</v>
      </c>
      <c r="B751" s="198">
        <v>200</v>
      </c>
      <c r="C751" s="199">
        <v>202</v>
      </c>
      <c r="D751" s="199"/>
      <c r="E751" s="199"/>
      <c r="F751" s="199"/>
      <c r="G751" s="232" t="s">
        <v>1296</v>
      </c>
      <c r="H751" s="219">
        <v>0</v>
      </c>
      <c r="I751" s="219"/>
      <c r="J751" s="202"/>
      <c r="K751" s="731"/>
    </row>
    <row r="752" spans="1:11">
      <c r="A752" s="205">
        <v>355</v>
      </c>
      <c r="B752" s="198">
        <v>200</v>
      </c>
      <c r="C752" s="199">
        <v>203</v>
      </c>
      <c r="D752" s="199"/>
      <c r="E752" s="199"/>
      <c r="F752" s="199"/>
      <c r="G752" s="232" t="s">
        <v>1297</v>
      </c>
      <c r="H752" s="219">
        <v>0</v>
      </c>
      <c r="I752" s="219"/>
      <c r="J752" s="202"/>
      <c r="K752" s="731"/>
    </row>
    <row r="753" spans="1:11">
      <c r="A753" s="205">
        <v>355</v>
      </c>
      <c r="B753" s="198">
        <v>200</v>
      </c>
      <c r="C753" s="199">
        <v>204</v>
      </c>
      <c r="D753" s="199"/>
      <c r="E753" s="199"/>
      <c r="F753" s="199"/>
      <c r="G753" s="232" t="s">
        <v>1298</v>
      </c>
      <c r="H753" s="219">
        <v>0</v>
      </c>
      <c r="I753" s="219"/>
      <c r="J753" s="202"/>
      <c r="K753" s="731"/>
    </row>
    <row r="754" spans="1:11">
      <c r="A754" s="205">
        <v>355</v>
      </c>
      <c r="B754" s="198">
        <v>200</v>
      </c>
      <c r="C754" s="199">
        <v>205</v>
      </c>
      <c r="D754" s="199"/>
      <c r="E754" s="199"/>
      <c r="F754" s="199"/>
      <c r="G754" s="232" t="s">
        <v>1299</v>
      </c>
      <c r="H754" s="219">
        <v>0</v>
      </c>
      <c r="I754" s="219"/>
      <c r="J754" s="202"/>
      <c r="K754" s="731"/>
    </row>
    <row r="755" spans="1:11">
      <c r="A755" s="205">
        <v>355</v>
      </c>
      <c r="B755" s="198">
        <v>200</v>
      </c>
      <c r="C755" s="199">
        <v>206</v>
      </c>
      <c r="D755" s="199"/>
      <c r="E755" s="199"/>
      <c r="F755" s="199"/>
      <c r="G755" s="232" t="s">
        <v>1300</v>
      </c>
      <c r="H755" s="219">
        <v>0</v>
      </c>
      <c r="I755" s="219"/>
      <c r="J755" s="202"/>
      <c r="K755" s="731"/>
    </row>
    <row r="756" spans="1:11">
      <c r="A756" s="205">
        <v>355</v>
      </c>
      <c r="B756" s="198">
        <v>200</v>
      </c>
      <c r="C756" s="199">
        <v>207</v>
      </c>
      <c r="D756" s="199"/>
      <c r="E756" s="199"/>
      <c r="F756" s="199"/>
      <c r="G756" s="232" t="s">
        <v>1301</v>
      </c>
      <c r="H756" s="219">
        <v>0</v>
      </c>
      <c r="I756" s="219"/>
      <c r="J756" s="202"/>
      <c r="K756" s="731"/>
    </row>
    <row r="757" spans="1:11">
      <c r="A757" s="205">
        <v>355</v>
      </c>
      <c r="B757" s="198">
        <v>200</v>
      </c>
      <c r="C757" s="199">
        <v>208</v>
      </c>
      <c r="D757" s="199"/>
      <c r="E757" s="199"/>
      <c r="F757" s="199"/>
      <c r="G757" s="232" t="s">
        <v>1302</v>
      </c>
      <c r="H757" s="219">
        <v>0</v>
      </c>
      <c r="I757" s="219"/>
      <c r="J757" s="202"/>
      <c r="K757" s="731"/>
    </row>
    <row r="758" spans="1:11">
      <c r="A758" s="205">
        <v>355</v>
      </c>
      <c r="B758" s="198">
        <v>200</v>
      </c>
      <c r="C758" s="199">
        <v>209</v>
      </c>
      <c r="D758" s="199"/>
      <c r="E758" s="199"/>
      <c r="F758" s="199"/>
      <c r="G758" s="232" t="s">
        <v>1303</v>
      </c>
      <c r="H758" s="219">
        <v>0</v>
      </c>
      <c r="I758" s="219"/>
      <c r="J758" s="202"/>
      <c r="K758" s="731"/>
    </row>
    <row r="759" spans="1:11">
      <c r="A759" s="205">
        <v>355</v>
      </c>
      <c r="B759" s="198">
        <v>200</v>
      </c>
      <c r="C759" s="199">
        <v>210</v>
      </c>
      <c r="D759" s="199"/>
      <c r="E759" s="199"/>
      <c r="F759" s="199"/>
      <c r="G759" s="232" t="s">
        <v>1304</v>
      </c>
      <c r="H759" s="219">
        <v>0</v>
      </c>
      <c r="I759" s="219"/>
      <c r="J759" s="202"/>
      <c r="K759" s="731"/>
    </row>
    <row r="760" spans="1:11">
      <c r="A760" s="205">
        <v>355</v>
      </c>
      <c r="B760" s="198">
        <v>200</v>
      </c>
      <c r="C760" s="199">
        <v>211</v>
      </c>
      <c r="D760" s="199"/>
      <c r="E760" s="199"/>
      <c r="F760" s="199"/>
      <c r="G760" s="232" t="s">
        <v>1305</v>
      </c>
      <c r="H760" s="219">
        <v>0</v>
      </c>
      <c r="I760" s="219"/>
      <c r="J760" s="202"/>
      <c r="K760" s="731"/>
    </row>
    <row r="761" spans="1:11">
      <c r="A761" s="205">
        <v>355</v>
      </c>
      <c r="B761" s="198">
        <v>200</v>
      </c>
      <c r="C761" s="199">
        <v>300</v>
      </c>
      <c r="D761" s="199"/>
      <c r="E761" s="199"/>
      <c r="F761" s="199"/>
      <c r="G761" s="232" t="s">
        <v>1306</v>
      </c>
      <c r="H761" s="219">
        <v>0</v>
      </c>
      <c r="I761" s="219"/>
      <c r="J761" s="202"/>
      <c r="K761" s="731"/>
    </row>
    <row r="762" spans="1:11">
      <c r="A762" s="205">
        <v>355</v>
      </c>
      <c r="B762" s="198">
        <v>200</v>
      </c>
      <c r="C762" s="199">
        <v>400</v>
      </c>
      <c r="D762" s="199"/>
      <c r="E762" s="199"/>
      <c r="F762" s="199"/>
      <c r="G762" s="232" t="s">
        <v>1307</v>
      </c>
      <c r="H762" s="219">
        <v>0</v>
      </c>
      <c r="I762" s="219"/>
      <c r="J762" s="202"/>
      <c r="K762" s="731"/>
    </row>
    <row r="763" spans="1:11">
      <c r="A763" s="205">
        <v>355</v>
      </c>
      <c r="B763" s="198">
        <v>200</v>
      </c>
      <c r="C763" s="199">
        <v>401</v>
      </c>
      <c r="D763" s="199"/>
      <c r="E763" s="199"/>
      <c r="F763" s="199"/>
      <c r="G763" s="232" t="s">
        <v>1308</v>
      </c>
      <c r="H763" s="219">
        <v>0</v>
      </c>
      <c r="I763" s="219"/>
      <c r="J763" s="202"/>
      <c r="K763" s="731"/>
    </row>
    <row r="764" spans="1:11">
      <c r="A764" s="205">
        <v>355</v>
      </c>
      <c r="B764" s="198">
        <v>200</v>
      </c>
      <c r="C764" s="199">
        <v>402</v>
      </c>
      <c r="D764" s="199"/>
      <c r="E764" s="199"/>
      <c r="F764" s="199"/>
      <c r="G764" s="232" t="s">
        <v>1309</v>
      </c>
      <c r="H764" s="219">
        <v>0</v>
      </c>
      <c r="I764" s="219"/>
      <c r="J764" s="202"/>
      <c r="K764" s="731"/>
    </row>
    <row r="765" spans="1:11">
      <c r="A765" s="205">
        <v>355</v>
      </c>
      <c r="B765" s="198">
        <v>200</v>
      </c>
      <c r="C765" s="199">
        <v>403</v>
      </c>
      <c r="D765" s="199"/>
      <c r="E765" s="199"/>
      <c r="F765" s="199"/>
      <c r="G765" s="232" t="s">
        <v>1310</v>
      </c>
      <c r="H765" s="219">
        <v>0</v>
      </c>
      <c r="I765" s="219"/>
      <c r="J765" s="202"/>
      <c r="K765" s="731"/>
    </row>
    <row r="766" spans="1:11">
      <c r="A766" s="205">
        <v>355</v>
      </c>
      <c r="B766" s="198">
        <v>200</v>
      </c>
      <c r="C766" s="199">
        <v>404</v>
      </c>
      <c r="D766" s="199"/>
      <c r="E766" s="199"/>
      <c r="F766" s="199"/>
      <c r="G766" s="232" t="s">
        <v>1311</v>
      </c>
      <c r="H766" s="219">
        <v>0</v>
      </c>
      <c r="I766" s="219">
        <v>257733</v>
      </c>
      <c r="J766" s="202"/>
      <c r="K766" s="731"/>
    </row>
    <row r="767" spans="1:11">
      <c r="A767" s="205">
        <v>355</v>
      </c>
      <c r="B767" s="198">
        <v>200</v>
      </c>
      <c r="C767" s="199">
        <v>405</v>
      </c>
      <c r="D767" s="199"/>
      <c r="E767" s="199"/>
      <c r="F767" s="199"/>
      <c r="G767" s="232" t="s">
        <v>1312</v>
      </c>
      <c r="H767" s="219">
        <v>0</v>
      </c>
      <c r="I767" s="219">
        <v>0</v>
      </c>
      <c r="J767" s="202"/>
      <c r="K767" s="731"/>
    </row>
    <row r="768" spans="1:11">
      <c r="A768" s="205">
        <v>355</v>
      </c>
      <c r="B768" s="198">
        <v>200</v>
      </c>
      <c r="C768" s="199">
        <v>406</v>
      </c>
      <c r="D768" s="199"/>
      <c r="E768" s="199"/>
      <c r="F768" s="199"/>
      <c r="G768" s="232" t="s">
        <v>1313</v>
      </c>
      <c r="H768" s="219">
        <v>0</v>
      </c>
      <c r="I768" s="219">
        <v>0</v>
      </c>
      <c r="J768" s="202"/>
      <c r="K768" s="731"/>
    </row>
    <row r="769" spans="1:11">
      <c r="A769" s="205">
        <v>355</v>
      </c>
      <c r="B769" s="198">
        <v>200</v>
      </c>
      <c r="C769" s="199">
        <v>407</v>
      </c>
      <c r="D769" s="199"/>
      <c r="E769" s="199"/>
      <c r="F769" s="199"/>
      <c r="G769" s="232" t="s">
        <v>1314</v>
      </c>
      <c r="H769" s="219">
        <v>0</v>
      </c>
      <c r="I769" s="219">
        <v>0</v>
      </c>
      <c r="J769" s="202"/>
      <c r="K769" s="731"/>
    </row>
    <row r="770" spans="1:11">
      <c r="A770" s="205">
        <v>355</v>
      </c>
      <c r="B770" s="198">
        <v>200</v>
      </c>
      <c r="C770" s="199">
        <v>408</v>
      </c>
      <c r="D770" s="199"/>
      <c r="E770" s="199"/>
      <c r="F770" s="199"/>
      <c r="G770" s="232" t="s">
        <v>1315</v>
      </c>
      <c r="H770" s="219">
        <v>86742</v>
      </c>
      <c r="I770" s="219">
        <v>901321</v>
      </c>
      <c r="J770" s="202"/>
      <c r="K770" s="731"/>
    </row>
    <row r="771" spans="1:11">
      <c r="A771" s="205">
        <v>355</v>
      </c>
      <c r="B771" s="198">
        <v>200</v>
      </c>
      <c r="C771" s="199">
        <v>409</v>
      </c>
      <c r="D771" s="199"/>
      <c r="E771" s="199"/>
      <c r="F771" s="199"/>
      <c r="G771" s="232" t="s">
        <v>1316</v>
      </c>
      <c r="H771" s="219">
        <v>0</v>
      </c>
      <c r="I771" s="219"/>
      <c r="J771" s="202"/>
      <c r="K771" s="731"/>
    </row>
    <row r="772" spans="1:11">
      <c r="A772" s="205">
        <v>355</v>
      </c>
      <c r="B772" s="198">
        <v>200</v>
      </c>
      <c r="C772" s="199">
        <v>410</v>
      </c>
      <c r="D772" s="199"/>
      <c r="E772" s="199"/>
      <c r="F772" s="199"/>
      <c r="G772" s="232" t="s">
        <v>1317</v>
      </c>
      <c r="H772" s="219">
        <v>0</v>
      </c>
      <c r="I772" s="219"/>
      <c r="J772" s="202"/>
      <c r="K772" s="731"/>
    </row>
    <row r="773" spans="1:11">
      <c r="A773" s="205">
        <v>355</v>
      </c>
      <c r="B773" s="198">
        <v>200</v>
      </c>
      <c r="C773" s="199">
        <v>411</v>
      </c>
      <c r="D773" s="199"/>
      <c r="E773" s="199"/>
      <c r="F773" s="199"/>
      <c r="G773" s="232" t="s">
        <v>1318</v>
      </c>
      <c r="H773" s="219">
        <v>0</v>
      </c>
      <c r="I773" s="219"/>
      <c r="J773" s="202"/>
      <c r="K773" s="731"/>
    </row>
    <row r="774" spans="1:11">
      <c r="A774" s="205">
        <v>355</v>
      </c>
      <c r="B774" s="198">
        <v>200</v>
      </c>
      <c r="C774" s="199">
        <v>412</v>
      </c>
      <c r="D774" s="199"/>
      <c r="E774" s="199"/>
      <c r="F774" s="199"/>
      <c r="G774" s="232" t="s">
        <v>1319</v>
      </c>
      <c r="H774" s="219">
        <v>0</v>
      </c>
      <c r="I774" s="219"/>
      <c r="J774" s="202"/>
      <c r="K774" s="731"/>
    </row>
    <row r="775" spans="1:11">
      <c r="A775" s="205">
        <v>355</v>
      </c>
      <c r="B775" s="198">
        <v>200</v>
      </c>
      <c r="C775" s="199">
        <v>413</v>
      </c>
      <c r="D775" s="199"/>
      <c r="E775" s="199"/>
      <c r="F775" s="199"/>
      <c r="G775" s="232" t="s">
        <v>1320</v>
      </c>
      <c r="H775" s="219">
        <v>0</v>
      </c>
      <c r="I775" s="219"/>
      <c r="J775" s="202"/>
      <c r="K775" s="731"/>
    </row>
    <row r="776" spans="1:11">
      <c r="A776" s="205">
        <v>355</v>
      </c>
      <c r="B776" s="198">
        <v>200</v>
      </c>
      <c r="C776" s="199">
        <v>414</v>
      </c>
      <c r="D776" s="199"/>
      <c r="E776" s="199"/>
      <c r="F776" s="199"/>
      <c r="G776" s="232" t="s">
        <v>1321</v>
      </c>
      <c r="H776" s="219">
        <v>0</v>
      </c>
      <c r="I776" s="219"/>
      <c r="J776" s="202"/>
      <c r="K776" s="731"/>
    </row>
    <row r="777" spans="1:11">
      <c r="A777" s="205">
        <v>355</v>
      </c>
      <c r="B777" s="198">
        <v>200</v>
      </c>
      <c r="C777" s="199">
        <v>415</v>
      </c>
      <c r="D777" s="199"/>
      <c r="E777" s="199"/>
      <c r="F777" s="199"/>
      <c r="G777" s="232" t="s">
        <v>1322</v>
      </c>
      <c r="H777" s="219">
        <v>0</v>
      </c>
      <c r="I777" s="219"/>
      <c r="J777" s="202"/>
      <c r="K777" s="731"/>
    </row>
    <row r="778" spans="1:11">
      <c r="A778" s="205">
        <v>355</v>
      </c>
      <c r="B778" s="198">
        <v>200</v>
      </c>
      <c r="C778" s="199">
        <v>416</v>
      </c>
      <c r="D778" s="199"/>
      <c r="E778" s="199"/>
      <c r="F778" s="199"/>
      <c r="G778" s="232" t="s">
        <v>1323</v>
      </c>
      <c r="H778" s="219">
        <v>0</v>
      </c>
      <c r="I778" s="219"/>
      <c r="J778" s="202"/>
      <c r="K778" s="731"/>
    </row>
    <row r="779" spans="1:11">
      <c r="A779" s="205">
        <v>355</v>
      </c>
      <c r="B779" s="198">
        <v>200</v>
      </c>
      <c r="C779" s="199">
        <v>500</v>
      </c>
      <c r="D779" s="199"/>
      <c r="E779" s="199"/>
      <c r="F779" s="199"/>
      <c r="G779" s="232" t="s">
        <v>1324</v>
      </c>
      <c r="H779" s="219">
        <v>0</v>
      </c>
      <c r="I779" s="219"/>
      <c r="J779" s="202"/>
      <c r="K779" s="731"/>
    </row>
    <row r="780" spans="1:11">
      <c r="A780" s="205">
        <v>355</v>
      </c>
      <c r="B780" s="198">
        <v>200</v>
      </c>
      <c r="C780" s="199">
        <v>600</v>
      </c>
      <c r="D780" s="199"/>
      <c r="E780" s="199"/>
      <c r="F780" s="199"/>
      <c r="G780" s="232" t="s">
        <v>1325</v>
      </c>
      <c r="H780" s="219">
        <v>0</v>
      </c>
      <c r="I780" s="219"/>
      <c r="J780" s="202"/>
      <c r="K780" s="731"/>
    </row>
    <row r="781" spans="1:11">
      <c r="A781" s="205">
        <v>355</v>
      </c>
      <c r="B781" s="198">
        <v>200</v>
      </c>
      <c r="C781" s="199">
        <v>601</v>
      </c>
      <c r="D781" s="199"/>
      <c r="E781" s="199"/>
      <c r="F781" s="944"/>
      <c r="G781" s="945" t="s">
        <v>1326</v>
      </c>
      <c r="H781" s="219">
        <v>0</v>
      </c>
      <c r="I781" s="219"/>
      <c r="J781" s="202"/>
      <c r="K781" s="731"/>
    </row>
    <row r="782" spans="1:11">
      <c r="A782" s="205">
        <v>355</v>
      </c>
      <c r="B782" s="198">
        <v>200</v>
      </c>
      <c r="C782" s="199">
        <v>602</v>
      </c>
      <c r="D782" s="199"/>
      <c r="E782" s="199"/>
      <c r="F782" s="199"/>
      <c r="G782" s="232" t="s">
        <v>1327</v>
      </c>
      <c r="H782" s="219">
        <v>0</v>
      </c>
      <c r="I782" s="219"/>
      <c r="J782" s="202"/>
      <c r="K782" s="731"/>
    </row>
    <row r="783" spans="1:11">
      <c r="A783" s="205">
        <v>355</v>
      </c>
      <c r="B783" s="198">
        <v>200</v>
      </c>
      <c r="C783" s="199">
        <v>603</v>
      </c>
      <c r="D783" s="199"/>
      <c r="E783" s="199"/>
      <c r="F783" s="199"/>
      <c r="G783" s="232" t="s">
        <v>1328</v>
      </c>
      <c r="H783" s="219">
        <v>0</v>
      </c>
      <c r="I783" s="219"/>
      <c r="J783" s="202"/>
      <c r="K783" s="731"/>
    </row>
    <row r="784" spans="1:11">
      <c r="A784" s="205">
        <v>355</v>
      </c>
      <c r="B784" s="198">
        <v>200</v>
      </c>
      <c r="C784" s="199">
        <v>700</v>
      </c>
      <c r="D784" s="199"/>
      <c r="E784" s="199"/>
      <c r="F784" s="199"/>
      <c r="G784" s="232" t="s">
        <v>1329</v>
      </c>
      <c r="H784" s="219">
        <v>0</v>
      </c>
      <c r="I784" s="219"/>
      <c r="J784" s="202"/>
      <c r="K784" s="731"/>
    </row>
    <row r="785" spans="1:11">
      <c r="A785" s="205">
        <v>355</v>
      </c>
      <c r="B785" s="198">
        <v>200</v>
      </c>
      <c r="C785" s="199">
        <v>701</v>
      </c>
      <c r="D785" s="199"/>
      <c r="E785" s="199"/>
      <c r="F785" s="199"/>
      <c r="G785" s="232" t="s">
        <v>1330</v>
      </c>
      <c r="H785" s="219">
        <v>0</v>
      </c>
      <c r="I785" s="219"/>
      <c r="J785" s="202"/>
      <c r="K785" s="731"/>
    </row>
    <row r="786" spans="1:11">
      <c r="A786" s="205">
        <v>355</v>
      </c>
      <c r="B786" s="198">
        <v>200</v>
      </c>
      <c r="C786" s="199">
        <v>702</v>
      </c>
      <c r="D786" s="199"/>
      <c r="E786" s="199"/>
      <c r="F786" s="944"/>
      <c r="G786" s="945" t="s">
        <v>1331</v>
      </c>
      <c r="H786" s="219">
        <v>0</v>
      </c>
      <c r="I786" s="219"/>
      <c r="J786" s="202"/>
      <c r="K786" s="731"/>
    </row>
    <row r="787" spans="1:11">
      <c r="A787" s="205">
        <v>355</v>
      </c>
      <c r="B787" s="198">
        <v>200</v>
      </c>
      <c r="C787" s="199">
        <v>900</v>
      </c>
      <c r="D787" s="199"/>
      <c r="E787" s="199"/>
      <c r="F787" s="199"/>
      <c r="G787" s="232" t="s">
        <v>1332</v>
      </c>
      <c r="H787" s="219">
        <v>3952</v>
      </c>
      <c r="I787" s="219">
        <v>38502</v>
      </c>
      <c r="J787" s="202"/>
      <c r="K787" s="731"/>
    </row>
    <row r="788" spans="1:11">
      <c r="A788" s="205">
        <v>355</v>
      </c>
      <c r="B788" s="198">
        <v>200</v>
      </c>
      <c r="C788" s="199">
        <v>901</v>
      </c>
      <c r="D788" s="199"/>
      <c r="E788" s="199"/>
      <c r="F788" s="199"/>
      <c r="G788" s="232" t="s">
        <v>1333</v>
      </c>
      <c r="H788" s="219">
        <v>0</v>
      </c>
      <c r="I788" s="219"/>
      <c r="J788" s="202"/>
      <c r="K788" s="731"/>
    </row>
    <row r="789" spans="1:11">
      <c r="A789" s="205">
        <v>355</v>
      </c>
      <c r="B789" s="198">
        <v>200</v>
      </c>
      <c r="C789" s="199">
        <v>902</v>
      </c>
      <c r="D789" s="199"/>
      <c r="E789" s="199"/>
      <c r="F789" s="199"/>
      <c r="G789" s="232" t="s">
        <v>1334</v>
      </c>
      <c r="H789" s="219">
        <v>0</v>
      </c>
      <c r="I789" s="219"/>
      <c r="J789" s="202"/>
      <c r="K789" s="731"/>
    </row>
    <row r="790" spans="1:11">
      <c r="A790" s="205">
        <v>355</v>
      </c>
      <c r="B790" s="198">
        <v>200</v>
      </c>
      <c r="C790" s="199">
        <v>903</v>
      </c>
      <c r="D790" s="199"/>
      <c r="E790" s="199"/>
      <c r="F790" s="199"/>
      <c r="G790" s="232" t="s">
        <v>1335</v>
      </c>
      <c r="H790" s="219">
        <v>0</v>
      </c>
      <c r="I790" s="219"/>
      <c r="J790" s="202"/>
      <c r="K790" s="731"/>
    </row>
    <row r="791" spans="1:11" s="192" customFormat="1">
      <c r="A791" s="205">
        <v>355</v>
      </c>
      <c r="B791" s="198">
        <v>200</v>
      </c>
      <c r="C791" s="199">
        <v>990</v>
      </c>
      <c r="D791" s="199"/>
      <c r="E791" s="199"/>
      <c r="F791" s="199"/>
      <c r="G791" s="232" t="s">
        <v>1336</v>
      </c>
      <c r="H791" s="219">
        <v>0</v>
      </c>
      <c r="I791" s="219"/>
      <c r="J791" s="202"/>
      <c r="K791" s="731"/>
    </row>
    <row r="792" spans="1:11">
      <c r="A792" s="187">
        <v>360</v>
      </c>
      <c r="B792" s="188">
        <v>0</v>
      </c>
      <c r="C792" s="188">
        <v>0</v>
      </c>
      <c r="D792" s="188">
        <v>0</v>
      </c>
      <c r="E792" s="188">
        <v>0</v>
      </c>
      <c r="F792" s="188">
        <v>0</v>
      </c>
      <c r="G792" s="189" t="s">
        <v>74</v>
      </c>
      <c r="H792" s="190">
        <v>0</v>
      </c>
      <c r="I792" s="190"/>
      <c r="J792" s="217" t="s">
        <v>1337</v>
      </c>
      <c r="K792" s="728"/>
    </row>
    <row r="793" spans="1:11">
      <c r="A793" s="205">
        <v>360</v>
      </c>
      <c r="B793" s="199">
        <v>100</v>
      </c>
      <c r="C793" s="199"/>
      <c r="D793" s="199"/>
      <c r="E793" s="199"/>
      <c r="F793" s="199"/>
      <c r="G793" s="207" t="s">
        <v>1338</v>
      </c>
      <c r="H793" s="190">
        <v>0</v>
      </c>
      <c r="I793" s="190"/>
      <c r="J793" s="202" t="s">
        <v>1339</v>
      </c>
      <c r="K793" s="728"/>
    </row>
    <row r="794" spans="1:11">
      <c r="A794" s="205">
        <v>360</v>
      </c>
      <c r="B794" s="199">
        <v>100</v>
      </c>
      <c r="C794" s="199">
        <v>10</v>
      </c>
      <c r="D794" s="199"/>
      <c r="E794" s="199"/>
      <c r="F794" s="199"/>
      <c r="G794" s="207" t="s">
        <v>542</v>
      </c>
      <c r="H794" s="201">
        <v>22020</v>
      </c>
      <c r="I794" s="201">
        <v>-319</v>
      </c>
      <c r="J794" s="202" t="s">
        <v>1340</v>
      </c>
      <c r="K794" s="730"/>
    </row>
    <row r="795" spans="1:11">
      <c r="A795" s="205">
        <v>360</v>
      </c>
      <c r="B795" s="199">
        <v>100</v>
      </c>
      <c r="C795" s="199">
        <v>20</v>
      </c>
      <c r="D795" s="199"/>
      <c r="E795" s="199"/>
      <c r="F795" s="199"/>
      <c r="G795" s="200" t="s">
        <v>559</v>
      </c>
      <c r="H795" s="201">
        <v>0</v>
      </c>
      <c r="I795" s="201"/>
      <c r="J795" s="202" t="s">
        <v>1341</v>
      </c>
      <c r="K795" s="730"/>
    </row>
    <row r="796" spans="1:11">
      <c r="A796" s="205">
        <v>360</v>
      </c>
      <c r="B796" s="199">
        <v>100</v>
      </c>
      <c r="C796" s="199">
        <v>30</v>
      </c>
      <c r="D796" s="199"/>
      <c r="E796" s="199"/>
      <c r="F796" s="199"/>
      <c r="G796" s="207" t="s">
        <v>567</v>
      </c>
      <c r="H796" s="201">
        <v>-93937</v>
      </c>
      <c r="I796" s="201"/>
      <c r="J796" s="202" t="s">
        <v>1342</v>
      </c>
      <c r="K796" s="730"/>
    </row>
    <row r="797" spans="1:11">
      <c r="A797" s="205">
        <v>360</v>
      </c>
      <c r="B797" s="199">
        <v>100</v>
      </c>
      <c r="C797" s="199">
        <v>40</v>
      </c>
      <c r="D797" s="199"/>
      <c r="E797" s="199"/>
      <c r="F797" s="199"/>
      <c r="G797" s="200" t="s">
        <v>575</v>
      </c>
      <c r="H797" s="201">
        <v>361</v>
      </c>
      <c r="I797" s="201"/>
      <c r="J797" s="202" t="s">
        <v>1343</v>
      </c>
      <c r="K797" s="730"/>
    </row>
    <row r="798" spans="1:11">
      <c r="A798" s="205">
        <v>360</v>
      </c>
      <c r="B798" s="199">
        <v>100</v>
      </c>
      <c r="C798" s="199">
        <v>50</v>
      </c>
      <c r="D798" s="199"/>
      <c r="E798" s="199"/>
      <c r="F798" s="199"/>
      <c r="G798" s="207" t="s">
        <v>577</v>
      </c>
      <c r="H798" s="201">
        <v>0</v>
      </c>
      <c r="I798" s="201"/>
      <c r="J798" s="202" t="s">
        <v>1344</v>
      </c>
      <c r="K798" s="730"/>
    </row>
    <row r="799" spans="1:11">
      <c r="A799" s="205">
        <v>360</v>
      </c>
      <c r="B799" s="199">
        <v>100</v>
      </c>
      <c r="C799" s="199">
        <v>60</v>
      </c>
      <c r="D799" s="199"/>
      <c r="E799" s="199"/>
      <c r="F799" s="199"/>
      <c r="G799" s="200" t="s">
        <v>579</v>
      </c>
      <c r="H799" s="201">
        <v>-5095</v>
      </c>
      <c r="I799" s="201"/>
      <c r="J799" s="202" t="s">
        <v>1345</v>
      </c>
      <c r="K799" s="730"/>
    </row>
    <row r="800" spans="1:11">
      <c r="A800" s="205">
        <v>360</v>
      </c>
      <c r="B800" s="199">
        <v>100</v>
      </c>
      <c r="C800" s="199">
        <v>70</v>
      </c>
      <c r="D800" s="199"/>
      <c r="E800" s="199"/>
      <c r="F800" s="199"/>
      <c r="G800" s="207" t="s">
        <v>581</v>
      </c>
      <c r="H800" s="201">
        <v>0</v>
      </c>
      <c r="I800" s="201"/>
      <c r="J800" s="202" t="s">
        <v>1346</v>
      </c>
      <c r="K800" s="730"/>
    </row>
    <row r="801" spans="1:11">
      <c r="A801" s="205">
        <v>360</v>
      </c>
      <c r="B801" s="199">
        <v>100</v>
      </c>
      <c r="C801" s="199">
        <v>80</v>
      </c>
      <c r="D801" s="199"/>
      <c r="E801" s="199"/>
      <c r="F801" s="199"/>
      <c r="G801" s="200" t="s">
        <v>593</v>
      </c>
      <c r="H801" s="201">
        <v>11186</v>
      </c>
      <c r="I801" s="201"/>
      <c r="J801" s="202" t="s">
        <v>1347</v>
      </c>
      <c r="K801" s="730"/>
    </row>
    <row r="802" spans="1:11">
      <c r="A802" s="205">
        <v>360</v>
      </c>
      <c r="B802" s="199">
        <v>200</v>
      </c>
      <c r="C802" s="199"/>
      <c r="D802" s="199"/>
      <c r="E802" s="199"/>
      <c r="F802" s="199"/>
      <c r="G802" s="207" t="s">
        <v>1348</v>
      </c>
      <c r="H802" s="190">
        <v>0</v>
      </c>
      <c r="I802" s="190"/>
      <c r="J802" s="202" t="s">
        <v>1349</v>
      </c>
      <c r="K802" s="728"/>
    </row>
    <row r="803" spans="1:11">
      <c r="A803" s="205">
        <v>360</v>
      </c>
      <c r="B803" s="199">
        <v>200</v>
      </c>
      <c r="C803" s="199">
        <v>10</v>
      </c>
      <c r="D803" s="234"/>
      <c r="E803" s="234"/>
      <c r="F803" s="234"/>
      <c r="G803" s="235" t="s">
        <v>597</v>
      </c>
      <c r="H803" s="212">
        <v>0</v>
      </c>
      <c r="I803" s="212">
        <v>-5971</v>
      </c>
      <c r="J803" s="202" t="s">
        <v>1350</v>
      </c>
      <c r="K803" s="730"/>
    </row>
    <row r="804" spans="1:11" ht="25.5">
      <c r="A804" s="205">
        <v>360</v>
      </c>
      <c r="B804" s="199">
        <v>200</v>
      </c>
      <c r="C804" s="199">
        <v>20</v>
      </c>
      <c r="D804" s="234"/>
      <c r="E804" s="234"/>
      <c r="F804" s="234"/>
      <c r="G804" s="235" t="s">
        <v>599</v>
      </c>
      <c r="H804" s="212">
        <v>10810</v>
      </c>
      <c r="I804" s="212"/>
      <c r="J804" s="202" t="s">
        <v>1351</v>
      </c>
      <c r="K804" s="730"/>
    </row>
    <row r="805" spans="1:11">
      <c r="A805" s="205">
        <v>360</v>
      </c>
      <c r="B805" s="199">
        <v>200</v>
      </c>
      <c r="C805" s="199">
        <v>30</v>
      </c>
      <c r="D805" s="234"/>
      <c r="E805" s="234"/>
      <c r="F805" s="234"/>
      <c r="G805" s="235" t="s">
        <v>601</v>
      </c>
      <c r="H805" s="212">
        <v>-2</v>
      </c>
      <c r="I805" s="212"/>
      <c r="J805" s="202" t="s">
        <v>1352</v>
      </c>
      <c r="K805" s="730"/>
    </row>
    <row r="806" spans="1:11">
      <c r="A806" s="205">
        <v>360</v>
      </c>
      <c r="B806" s="199">
        <v>200</v>
      </c>
      <c r="C806" s="199">
        <v>40</v>
      </c>
      <c r="D806" s="234"/>
      <c r="E806" s="234"/>
      <c r="F806" s="234"/>
      <c r="G806" s="235" t="s">
        <v>603</v>
      </c>
      <c r="H806" s="212">
        <v>2131</v>
      </c>
      <c r="I806" s="212"/>
      <c r="J806" s="202" t="s">
        <v>1353</v>
      </c>
      <c r="K806" s="730"/>
    </row>
    <row r="807" spans="1:11">
      <c r="A807" s="205">
        <v>360</v>
      </c>
      <c r="B807" s="199">
        <v>200</v>
      </c>
      <c r="C807" s="199">
        <v>50</v>
      </c>
      <c r="D807" s="234"/>
      <c r="E807" s="234"/>
      <c r="F807" s="234"/>
      <c r="G807" s="235" t="s">
        <v>608</v>
      </c>
      <c r="H807" s="212">
        <v>214</v>
      </c>
      <c r="I807" s="212"/>
      <c r="J807" s="202" t="s">
        <v>1354</v>
      </c>
      <c r="K807" s="730"/>
    </row>
    <row r="808" spans="1:11" s="192" customFormat="1" ht="25.5">
      <c r="A808" s="205">
        <v>360</v>
      </c>
      <c r="B808" s="199">
        <v>200</v>
      </c>
      <c r="C808" s="199">
        <v>60</v>
      </c>
      <c r="D808" s="234"/>
      <c r="E808" s="234"/>
      <c r="F808" s="234"/>
      <c r="G808" s="235" t="s">
        <v>616</v>
      </c>
      <c r="H808" s="212">
        <v>109</v>
      </c>
      <c r="I808" s="212"/>
      <c r="J808" s="202" t="s">
        <v>1355</v>
      </c>
      <c r="K808" s="730"/>
    </row>
    <row r="809" spans="1:11">
      <c r="A809" s="187">
        <v>365</v>
      </c>
      <c r="B809" s="188">
        <v>0</v>
      </c>
      <c r="C809" s="188">
        <v>0</v>
      </c>
      <c r="D809" s="188">
        <v>0</v>
      </c>
      <c r="E809" s="188">
        <v>0</v>
      </c>
      <c r="F809" s="188">
        <v>0</v>
      </c>
      <c r="G809" s="189" t="s">
        <v>1356</v>
      </c>
      <c r="H809" s="190">
        <v>0</v>
      </c>
      <c r="I809" s="190"/>
      <c r="J809" s="217" t="s">
        <v>1357</v>
      </c>
      <c r="K809" s="728"/>
    </row>
    <row r="810" spans="1:11">
      <c r="A810" s="205">
        <v>365</v>
      </c>
      <c r="B810" s="198">
        <v>100</v>
      </c>
      <c r="C810" s="198"/>
      <c r="D810" s="198"/>
      <c r="E810" s="198"/>
      <c r="F810" s="198"/>
      <c r="G810" s="195" t="s">
        <v>1358</v>
      </c>
      <c r="H810" s="190">
        <v>0</v>
      </c>
      <c r="I810" s="190"/>
      <c r="J810" s="202" t="s">
        <v>1359</v>
      </c>
      <c r="K810" s="728"/>
    </row>
    <row r="811" spans="1:11" ht="25.5">
      <c r="A811" s="205">
        <v>365</v>
      </c>
      <c r="B811" s="198">
        <v>100</v>
      </c>
      <c r="C811" s="199">
        <v>100</v>
      </c>
      <c r="D811" s="199"/>
      <c r="E811" s="199"/>
      <c r="F811" s="199"/>
      <c r="G811" s="207" t="s">
        <v>1360</v>
      </c>
      <c r="H811" s="201">
        <v>564234</v>
      </c>
      <c r="I811" s="201">
        <v>830367</v>
      </c>
      <c r="J811" s="202" t="s">
        <v>1361</v>
      </c>
      <c r="K811" s="730"/>
    </row>
    <row r="812" spans="1:11" ht="25.5">
      <c r="A812" s="205">
        <v>365</v>
      </c>
      <c r="B812" s="198">
        <v>100</v>
      </c>
      <c r="C812" s="199">
        <v>200</v>
      </c>
      <c r="D812" s="199"/>
      <c r="E812" s="199"/>
      <c r="F812" s="199"/>
      <c r="G812" s="207" t="s">
        <v>1362</v>
      </c>
      <c r="H812" s="201">
        <v>0</v>
      </c>
      <c r="I812" s="201">
        <v>269775</v>
      </c>
      <c r="J812" s="202" t="s">
        <v>1363</v>
      </c>
      <c r="K812" s="730"/>
    </row>
    <row r="813" spans="1:11" ht="25.5">
      <c r="A813" s="205">
        <v>365</v>
      </c>
      <c r="B813" s="198">
        <v>100</v>
      </c>
      <c r="C813" s="199">
        <v>300</v>
      </c>
      <c r="D813" s="199"/>
      <c r="E813" s="199"/>
      <c r="F813" s="199"/>
      <c r="G813" s="207" t="s">
        <v>1364</v>
      </c>
      <c r="H813" s="201">
        <v>0</v>
      </c>
      <c r="I813" s="201"/>
      <c r="J813" s="202" t="s">
        <v>1365</v>
      </c>
      <c r="K813" s="730"/>
    </row>
    <row r="814" spans="1:11" ht="25.5">
      <c r="A814" s="205">
        <v>365</v>
      </c>
      <c r="B814" s="198">
        <v>100</v>
      </c>
      <c r="C814" s="199">
        <v>400</v>
      </c>
      <c r="D814" s="199"/>
      <c r="E814" s="199"/>
      <c r="F814" s="199"/>
      <c r="G814" s="207" t="s">
        <v>1366</v>
      </c>
      <c r="H814" s="201">
        <v>0</v>
      </c>
      <c r="I814" s="201"/>
      <c r="J814" s="202" t="s">
        <v>1367</v>
      </c>
      <c r="K814" s="730"/>
    </row>
    <row r="815" spans="1:11">
      <c r="A815" s="205">
        <v>365</v>
      </c>
      <c r="B815" s="198">
        <v>100</v>
      </c>
      <c r="C815" s="199">
        <v>450</v>
      </c>
      <c r="D815" s="199"/>
      <c r="E815" s="199"/>
      <c r="F815" s="199"/>
      <c r="G815" s="207" t="s">
        <v>1368</v>
      </c>
      <c r="H815" s="212">
        <v>0</v>
      </c>
      <c r="I815" s="212"/>
      <c r="J815" s="202" t="s">
        <v>1369</v>
      </c>
      <c r="K815" s="730"/>
    </row>
    <row r="816" spans="1:11" s="206" customFormat="1" ht="12.75">
      <c r="A816" s="205">
        <v>365</v>
      </c>
      <c r="B816" s="198">
        <v>100</v>
      </c>
      <c r="C816" s="198">
        <v>500</v>
      </c>
      <c r="D816" s="198"/>
      <c r="E816" s="198"/>
      <c r="F816" s="198"/>
      <c r="G816" s="195" t="s">
        <v>1370</v>
      </c>
      <c r="H816" s="190">
        <v>0</v>
      </c>
      <c r="I816" s="190"/>
      <c r="J816" s="202" t="s">
        <v>1371</v>
      </c>
      <c r="K816" s="728"/>
    </row>
    <row r="817" spans="1:11" s="206" customFormat="1" ht="12.75">
      <c r="A817" s="205">
        <v>365</v>
      </c>
      <c r="B817" s="198">
        <v>100</v>
      </c>
      <c r="C817" s="198">
        <v>500</v>
      </c>
      <c r="D817" s="199">
        <v>100</v>
      </c>
      <c r="E817" s="199"/>
      <c r="F817" s="199"/>
      <c r="G817" s="236" t="s">
        <v>1372</v>
      </c>
      <c r="H817" s="237">
        <v>0</v>
      </c>
      <c r="I817" s="237"/>
      <c r="J817" s="202"/>
      <c r="K817" s="731"/>
    </row>
    <row r="818" spans="1:11" s="206" customFormat="1" ht="12.75">
      <c r="A818" s="205">
        <v>365</v>
      </c>
      <c r="B818" s="198">
        <v>100</v>
      </c>
      <c r="C818" s="198">
        <v>500</v>
      </c>
      <c r="D818" s="199">
        <v>200</v>
      </c>
      <c r="E818" s="199"/>
      <c r="F818" s="199"/>
      <c r="G818" s="207" t="s">
        <v>1373</v>
      </c>
      <c r="H818" s="237">
        <v>0</v>
      </c>
      <c r="I818" s="237"/>
      <c r="J818" s="202"/>
      <c r="K818" s="731"/>
    </row>
    <row r="819" spans="1:11" s="206" customFormat="1" ht="12.75">
      <c r="A819" s="205">
        <v>365</v>
      </c>
      <c r="B819" s="198">
        <v>100</v>
      </c>
      <c r="C819" s="198">
        <v>500</v>
      </c>
      <c r="D819" s="199">
        <v>900</v>
      </c>
      <c r="E819" s="199"/>
      <c r="F819" s="199"/>
      <c r="G819" s="207" t="s">
        <v>1370</v>
      </c>
      <c r="H819" s="237">
        <v>8969</v>
      </c>
      <c r="I819" s="237">
        <v>636732</v>
      </c>
      <c r="J819" s="202"/>
      <c r="K819" s="731"/>
    </row>
    <row r="820" spans="1:11">
      <c r="A820" s="205">
        <v>365</v>
      </c>
      <c r="B820" s="198">
        <v>100</v>
      </c>
      <c r="C820" s="199">
        <v>600</v>
      </c>
      <c r="D820" s="199"/>
      <c r="E820" s="199"/>
      <c r="F820" s="199"/>
      <c r="G820" s="207" t="s">
        <v>1374</v>
      </c>
      <c r="H820" s="237">
        <v>0</v>
      </c>
      <c r="I820" s="237"/>
      <c r="J820" s="202" t="s">
        <v>1375</v>
      </c>
      <c r="K820" s="731"/>
    </row>
    <row r="821" spans="1:11" s="206" customFormat="1" ht="25.5">
      <c r="A821" s="205">
        <v>365</v>
      </c>
      <c r="B821" s="198">
        <v>200</v>
      </c>
      <c r="C821" s="198"/>
      <c r="D821" s="198"/>
      <c r="E821" s="198"/>
      <c r="F821" s="198"/>
      <c r="G821" s="195" t="s">
        <v>1376</v>
      </c>
      <c r="H821" s="190">
        <v>0</v>
      </c>
      <c r="I821" s="190"/>
      <c r="J821" s="202" t="s">
        <v>1377</v>
      </c>
      <c r="K821" s="728"/>
    </row>
    <row r="822" spans="1:11" s="206" customFormat="1" ht="25.5">
      <c r="A822" s="205">
        <v>365</v>
      </c>
      <c r="B822" s="198">
        <v>200</v>
      </c>
      <c r="C822" s="199">
        <v>100</v>
      </c>
      <c r="D822" s="199"/>
      <c r="E822" s="199"/>
      <c r="F822" s="199"/>
      <c r="G822" s="207" t="s">
        <v>1378</v>
      </c>
      <c r="H822" s="219">
        <v>0</v>
      </c>
      <c r="I822" s="219"/>
      <c r="J822" s="202"/>
      <c r="K822" s="731"/>
    </row>
    <row r="823" spans="1:11" ht="25.5">
      <c r="A823" s="205">
        <v>365</v>
      </c>
      <c r="B823" s="198">
        <v>200</v>
      </c>
      <c r="C823" s="199">
        <v>200</v>
      </c>
      <c r="D823" s="199"/>
      <c r="E823" s="199"/>
      <c r="F823" s="199"/>
      <c r="G823" s="207" t="s">
        <v>1379</v>
      </c>
      <c r="H823" s="219">
        <v>0</v>
      </c>
      <c r="I823" s="219"/>
      <c r="J823" s="202"/>
      <c r="K823" s="731"/>
    </row>
    <row r="824" spans="1:11" ht="25.5">
      <c r="A824" s="205">
        <v>365</v>
      </c>
      <c r="B824" s="198">
        <v>300</v>
      </c>
      <c r="C824" s="198"/>
      <c r="D824" s="198"/>
      <c r="E824" s="198"/>
      <c r="F824" s="198"/>
      <c r="G824" s="195" t="s">
        <v>1380</v>
      </c>
      <c r="H824" s="190">
        <v>0</v>
      </c>
      <c r="I824" s="190"/>
      <c r="J824" s="202" t="s">
        <v>1381</v>
      </c>
      <c r="K824" s="728"/>
    </row>
    <row r="825" spans="1:11" ht="38.25">
      <c r="A825" s="205">
        <v>365</v>
      </c>
      <c r="B825" s="198">
        <v>300</v>
      </c>
      <c r="C825" s="199">
        <v>50</v>
      </c>
      <c r="D825" s="198"/>
      <c r="E825" s="198"/>
      <c r="F825" s="198"/>
      <c r="G825" s="207" t="s">
        <v>1382</v>
      </c>
      <c r="H825" s="201">
        <v>0</v>
      </c>
      <c r="I825" s="201"/>
      <c r="J825" s="202" t="s">
        <v>1383</v>
      </c>
      <c r="K825" s="730"/>
    </row>
    <row r="826" spans="1:11" ht="38.25">
      <c r="A826" s="205">
        <v>365</v>
      </c>
      <c r="B826" s="198">
        <v>300</v>
      </c>
      <c r="C826" s="199">
        <v>100</v>
      </c>
      <c r="D826" s="199"/>
      <c r="E826" s="199"/>
      <c r="F826" s="199"/>
      <c r="G826" s="207" t="s">
        <v>1384</v>
      </c>
      <c r="H826" s="201">
        <v>0</v>
      </c>
      <c r="I826" s="201"/>
      <c r="J826" s="202" t="s">
        <v>1385</v>
      </c>
      <c r="K826" s="730"/>
    </row>
    <row r="827" spans="1:11" ht="38.25">
      <c r="A827" s="205">
        <v>365</v>
      </c>
      <c r="B827" s="198">
        <v>300</v>
      </c>
      <c r="C827" s="199">
        <v>200</v>
      </c>
      <c r="D827" s="199"/>
      <c r="E827" s="199"/>
      <c r="F827" s="199"/>
      <c r="G827" s="207" t="s">
        <v>1386</v>
      </c>
      <c r="H827" s="201">
        <v>104000</v>
      </c>
      <c r="I827" s="201">
        <v>52000</v>
      </c>
      <c r="J827" s="202" t="s">
        <v>1387</v>
      </c>
      <c r="K827" s="730"/>
    </row>
    <row r="828" spans="1:11" ht="25.5">
      <c r="A828" s="205">
        <v>365</v>
      </c>
      <c r="B828" s="198">
        <v>300</v>
      </c>
      <c r="C828" s="199">
        <v>300</v>
      </c>
      <c r="D828" s="199"/>
      <c r="E828" s="199"/>
      <c r="F828" s="199"/>
      <c r="G828" s="207" t="s">
        <v>1388</v>
      </c>
      <c r="H828" s="201">
        <v>4758935</v>
      </c>
      <c r="I828" s="201">
        <v>2382747</v>
      </c>
      <c r="J828" s="202" t="s">
        <v>1389</v>
      </c>
      <c r="K828" s="730"/>
    </row>
    <row r="829" spans="1:11" ht="25.5">
      <c r="A829" s="205">
        <v>365</v>
      </c>
      <c r="B829" s="198">
        <v>300</v>
      </c>
      <c r="C829" s="198">
        <v>400</v>
      </c>
      <c r="D829" s="198"/>
      <c r="E829" s="198"/>
      <c r="F829" s="198"/>
      <c r="G829" s="195" t="s">
        <v>1390</v>
      </c>
      <c r="H829" s="190">
        <v>0</v>
      </c>
      <c r="I829" s="190">
        <v>0</v>
      </c>
      <c r="J829" s="202" t="s">
        <v>1391</v>
      </c>
      <c r="K829" s="728"/>
    </row>
    <row r="830" spans="1:11" ht="38.25">
      <c r="A830" s="205">
        <v>365</v>
      </c>
      <c r="B830" s="198">
        <v>300</v>
      </c>
      <c r="C830" s="198">
        <v>400</v>
      </c>
      <c r="D830" s="199">
        <v>100</v>
      </c>
      <c r="E830" s="199"/>
      <c r="F830" s="199"/>
      <c r="G830" s="207" t="s">
        <v>1392</v>
      </c>
      <c r="H830" s="219">
        <v>9699</v>
      </c>
      <c r="I830" s="219">
        <v>3384</v>
      </c>
      <c r="J830" s="202"/>
      <c r="K830" s="731"/>
    </row>
    <row r="831" spans="1:11" ht="25.5">
      <c r="A831" s="205">
        <v>365</v>
      </c>
      <c r="B831" s="198">
        <v>300</v>
      </c>
      <c r="C831" s="198">
        <v>400</v>
      </c>
      <c r="D831" s="199">
        <v>200</v>
      </c>
      <c r="E831" s="199"/>
      <c r="F831" s="199"/>
      <c r="G831" s="207" t="s">
        <v>1393</v>
      </c>
      <c r="H831" s="219">
        <v>55349</v>
      </c>
      <c r="I831" s="219">
        <v>297972</v>
      </c>
      <c r="J831" s="202"/>
      <c r="K831" s="731"/>
    </row>
    <row r="832" spans="1:11" ht="25.5">
      <c r="A832" s="205">
        <v>365</v>
      </c>
      <c r="B832" s="198">
        <v>300</v>
      </c>
      <c r="C832" s="198">
        <v>500</v>
      </c>
      <c r="D832" s="199"/>
      <c r="E832" s="199"/>
      <c r="F832" s="199"/>
      <c r="G832" s="207" t="s">
        <v>1394</v>
      </c>
      <c r="H832" s="219">
        <v>434933</v>
      </c>
      <c r="I832" s="219"/>
      <c r="J832" s="202" t="s">
        <v>1395</v>
      </c>
      <c r="K832" s="731"/>
    </row>
    <row r="833" spans="1:11">
      <c r="A833" s="205">
        <v>365</v>
      </c>
      <c r="B833" s="198">
        <v>400</v>
      </c>
      <c r="C833" s="198"/>
      <c r="D833" s="199"/>
      <c r="E833" s="199"/>
      <c r="F833" s="199"/>
      <c r="G833" s="195" t="s">
        <v>1396</v>
      </c>
      <c r="H833" s="190">
        <v>0</v>
      </c>
      <c r="I833" s="190"/>
      <c r="J833" s="202" t="s">
        <v>1397</v>
      </c>
      <c r="K833" s="728"/>
    </row>
    <row r="834" spans="1:11">
      <c r="A834" s="205">
        <v>365</v>
      </c>
      <c r="B834" s="198">
        <v>400</v>
      </c>
      <c r="C834" s="199">
        <v>200</v>
      </c>
      <c r="D834" s="199"/>
      <c r="E834" s="199"/>
      <c r="F834" s="199"/>
      <c r="G834" s="207" t="s">
        <v>1398</v>
      </c>
      <c r="H834" s="201">
        <v>0</v>
      </c>
      <c r="I834" s="201"/>
      <c r="J834" s="202" t="s">
        <v>1399</v>
      </c>
      <c r="K834" s="730"/>
    </row>
    <row r="835" spans="1:11">
      <c r="A835" s="205">
        <v>365</v>
      </c>
      <c r="B835" s="198">
        <v>400</v>
      </c>
      <c r="C835" s="199">
        <v>300</v>
      </c>
      <c r="D835" s="199"/>
      <c r="E835" s="199"/>
      <c r="F835" s="199"/>
      <c r="G835" s="207" t="s">
        <v>1400</v>
      </c>
      <c r="H835" s="201">
        <v>0</v>
      </c>
      <c r="I835" s="201"/>
      <c r="J835" s="202" t="s">
        <v>1401</v>
      </c>
      <c r="K835" s="730"/>
    </row>
    <row r="836" spans="1:11">
      <c r="A836" s="205">
        <v>365</v>
      </c>
      <c r="B836" s="198">
        <v>400</v>
      </c>
      <c r="C836" s="199">
        <v>400</v>
      </c>
      <c r="D836" s="199"/>
      <c r="E836" s="199"/>
      <c r="F836" s="199"/>
      <c r="G836" s="207" t="s">
        <v>1402</v>
      </c>
      <c r="H836" s="201">
        <v>78172</v>
      </c>
      <c r="I836" s="201">
        <v>404768</v>
      </c>
      <c r="J836" s="202" t="s">
        <v>1403</v>
      </c>
      <c r="K836" s="730"/>
    </row>
    <row r="837" spans="1:11">
      <c r="A837" s="205">
        <v>365</v>
      </c>
      <c r="B837" s="198">
        <v>400</v>
      </c>
      <c r="C837" s="199">
        <v>500</v>
      </c>
      <c r="D837" s="199"/>
      <c r="E837" s="199"/>
      <c r="F837" s="199"/>
      <c r="G837" s="207" t="s">
        <v>1404</v>
      </c>
      <c r="H837" s="201">
        <v>13795</v>
      </c>
      <c r="I837" s="201">
        <v>91524</v>
      </c>
      <c r="J837" s="202" t="s">
        <v>1405</v>
      </c>
      <c r="K837" s="730"/>
    </row>
    <row r="838" spans="1:11">
      <c r="A838" s="205">
        <v>365</v>
      </c>
      <c r="B838" s="198">
        <v>400</v>
      </c>
      <c r="C838" s="199">
        <v>600</v>
      </c>
      <c r="D838" s="199"/>
      <c r="E838" s="199"/>
      <c r="F838" s="199"/>
      <c r="G838" s="207" t="s">
        <v>1406</v>
      </c>
      <c r="H838" s="201">
        <v>45176</v>
      </c>
      <c r="I838" s="201"/>
      <c r="J838" s="202" t="s">
        <v>1407</v>
      </c>
      <c r="K838" s="730"/>
    </row>
    <row r="839" spans="1:11" ht="25.5">
      <c r="A839" s="205">
        <v>365</v>
      </c>
      <c r="B839" s="198">
        <v>400</v>
      </c>
      <c r="C839" s="199">
        <v>610</v>
      </c>
      <c r="D839" s="238"/>
      <c r="E839" s="238"/>
      <c r="F839" s="238"/>
      <c r="G839" s="207" t="s">
        <v>1408</v>
      </c>
      <c r="H839" s="201">
        <v>0</v>
      </c>
      <c r="I839" s="201"/>
      <c r="J839" s="202" t="s">
        <v>1409</v>
      </c>
      <c r="K839" s="730"/>
    </row>
    <row r="840" spans="1:11">
      <c r="A840" s="205">
        <v>365</v>
      </c>
      <c r="B840" s="198">
        <v>400</v>
      </c>
      <c r="C840" s="199">
        <v>620</v>
      </c>
      <c r="D840" s="238"/>
      <c r="E840" s="238"/>
      <c r="F840" s="238"/>
      <c r="G840" s="207" t="s">
        <v>1410</v>
      </c>
      <c r="H840" s="201">
        <v>32554</v>
      </c>
      <c r="I840" s="212">
        <v>28222</v>
      </c>
      <c r="J840" s="202" t="s">
        <v>1411</v>
      </c>
      <c r="K840" s="730"/>
    </row>
    <row r="841" spans="1:11">
      <c r="A841" s="205">
        <v>365</v>
      </c>
      <c r="B841" s="198">
        <v>400</v>
      </c>
      <c r="C841" s="199">
        <v>630</v>
      </c>
      <c r="D841" s="238"/>
      <c r="E841" s="238"/>
      <c r="F841" s="238"/>
      <c r="G841" s="207" t="s">
        <v>1412</v>
      </c>
      <c r="H841" s="201">
        <v>0</v>
      </c>
      <c r="I841" s="201"/>
      <c r="J841" s="202" t="s">
        <v>1413</v>
      </c>
      <c r="K841" s="730"/>
    </row>
    <row r="842" spans="1:11" ht="25.5">
      <c r="A842" s="205">
        <v>365</v>
      </c>
      <c r="B842" s="198">
        <v>400</v>
      </c>
      <c r="C842" s="199">
        <v>640</v>
      </c>
      <c r="D842" s="238"/>
      <c r="E842" s="238"/>
      <c r="F842" s="238"/>
      <c r="G842" s="207" t="s">
        <v>1414</v>
      </c>
      <c r="H842" s="201">
        <v>0</v>
      </c>
      <c r="I842" s="201"/>
      <c r="J842" s="202" t="s">
        <v>1415</v>
      </c>
      <c r="K842" s="730"/>
    </row>
    <row r="843" spans="1:11">
      <c r="A843" s="205">
        <v>365</v>
      </c>
      <c r="B843" s="198">
        <v>400</v>
      </c>
      <c r="C843" s="239">
        <v>700</v>
      </c>
      <c r="D843" s="198"/>
      <c r="E843" s="198"/>
      <c r="F843" s="198"/>
      <c r="G843" s="240" t="s">
        <v>1396</v>
      </c>
      <c r="H843" s="212">
        <v>0</v>
      </c>
      <c r="I843" s="212"/>
      <c r="J843" s="202" t="s">
        <v>1416</v>
      </c>
      <c r="K843" s="730"/>
    </row>
    <row r="844" spans="1:11">
      <c r="A844" s="187">
        <v>370</v>
      </c>
      <c r="B844" s="188">
        <v>0</v>
      </c>
      <c r="C844" s="241">
        <v>0</v>
      </c>
      <c r="D844" s="188">
        <v>0</v>
      </c>
      <c r="E844" s="188">
        <v>0</v>
      </c>
      <c r="F844" s="188">
        <v>0</v>
      </c>
      <c r="G844" s="189" t="s">
        <v>1417</v>
      </c>
      <c r="H844" s="190">
        <v>0</v>
      </c>
      <c r="I844" s="190"/>
      <c r="J844" s="217" t="s">
        <v>1418</v>
      </c>
      <c r="K844" s="728"/>
    </row>
    <row r="845" spans="1:11">
      <c r="A845" s="242">
        <v>370</v>
      </c>
      <c r="B845" s="227">
        <v>100</v>
      </c>
      <c r="C845" s="227"/>
      <c r="D845" s="227"/>
      <c r="E845" s="227"/>
      <c r="F845" s="227"/>
      <c r="G845" s="207" t="s">
        <v>1419</v>
      </c>
      <c r="H845" s="201">
        <v>0</v>
      </c>
      <c r="I845" s="201"/>
      <c r="J845" s="216" t="s">
        <v>1420</v>
      </c>
      <c r="K845" s="730"/>
    </row>
    <row r="846" spans="1:11" s="192" customFormat="1">
      <c r="A846" s="242">
        <v>370</v>
      </c>
      <c r="B846" s="227">
        <v>200</v>
      </c>
      <c r="C846" s="227"/>
      <c r="D846" s="227"/>
      <c r="E846" s="227"/>
      <c r="F846" s="227"/>
      <c r="G846" s="207" t="s">
        <v>1421</v>
      </c>
      <c r="H846" s="201">
        <v>0</v>
      </c>
      <c r="I846" s="201"/>
      <c r="J846" s="216" t="s">
        <v>1422</v>
      </c>
      <c r="K846" s="730"/>
    </row>
    <row r="847" spans="1:11">
      <c r="A847" s="242">
        <v>370</v>
      </c>
      <c r="B847" s="221">
        <v>300</v>
      </c>
      <c r="C847" s="221"/>
      <c r="D847" s="221"/>
      <c r="E847" s="221"/>
      <c r="F847" s="221"/>
      <c r="G847" s="195" t="s">
        <v>1423</v>
      </c>
      <c r="H847" s="190">
        <v>0</v>
      </c>
      <c r="I847" s="190"/>
      <c r="J847" s="216" t="s">
        <v>1424</v>
      </c>
      <c r="K847" s="728"/>
    </row>
    <row r="848" spans="1:11">
      <c r="A848" s="242">
        <v>370</v>
      </c>
      <c r="B848" s="221">
        <v>300</v>
      </c>
      <c r="C848" s="227">
        <v>100</v>
      </c>
      <c r="D848" s="227"/>
      <c r="E848" s="227"/>
      <c r="F848" s="227"/>
      <c r="G848" s="228" t="s">
        <v>472</v>
      </c>
      <c r="H848" s="229">
        <v>0</v>
      </c>
      <c r="I848" s="229"/>
      <c r="J848" s="216"/>
      <c r="K848" s="282"/>
    </row>
    <row r="849" spans="1:11" s="214" customFormat="1" ht="12.75">
      <c r="A849" s="242">
        <v>370</v>
      </c>
      <c r="B849" s="221">
        <v>300</v>
      </c>
      <c r="C849" s="227">
        <v>900</v>
      </c>
      <c r="D849" s="227"/>
      <c r="E849" s="227"/>
      <c r="F849" s="227"/>
      <c r="G849" s="228" t="s">
        <v>1423</v>
      </c>
      <c r="H849" s="229">
        <v>0</v>
      </c>
      <c r="I849" s="229"/>
      <c r="J849" s="216"/>
      <c r="K849" s="282"/>
    </row>
    <row r="850" spans="1:11">
      <c r="A850" s="187">
        <v>375</v>
      </c>
      <c r="B850" s="188">
        <v>0</v>
      </c>
      <c r="C850" s="188">
        <v>0</v>
      </c>
      <c r="D850" s="188">
        <v>0</v>
      </c>
      <c r="E850" s="188">
        <v>0</v>
      </c>
      <c r="F850" s="188">
        <v>0</v>
      </c>
      <c r="G850" s="189" t="s">
        <v>1425</v>
      </c>
      <c r="H850" s="190">
        <v>0</v>
      </c>
      <c r="I850" s="190"/>
      <c r="J850" s="217"/>
      <c r="K850" s="728"/>
    </row>
    <row r="851" spans="1:11">
      <c r="A851" s="243">
        <v>375</v>
      </c>
      <c r="B851" s="244">
        <v>100</v>
      </c>
      <c r="C851" s="244"/>
      <c r="D851" s="244"/>
      <c r="E851" s="244"/>
      <c r="F851" s="244"/>
      <c r="G851" s="207" t="s">
        <v>1426</v>
      </c>
      <c r="H851" s="201">
        <v>0</v>
      </c>
      <c r="I851" s="201"/>
      <c r="J851" s="245" t="s">
        <v>1427</v>
      </c>
      <c r="K851" s="730"/>
    </row>
    <row r="852" spans="1:11" s="192" customFormat="1">
      <c r="A852" s="221">
        <v>375</v>
      </c>
      <c r="B852" s="227">
        <v>200</v>
      </c>
      <c r="C852" s="227"/>
      <c r="D852" s="227"/>
      <c r="E852" s="227"/>
      <c r="F852" s="227"/>
      <c r="G852" s="200" t="s">
        <v>1428</v>
      </c>
      <c r="H852" s="201">
        <v>0</v>
      </c>
      <c r="I852" s="201"/>
      <c r="J852" s="245" t="s">
        <v>1429</v>
      </c>
      <c r="K852" s="730"/>
    </row>
    <row r="853" spans="1:11" ht="25.5">
      <c r="A853" s="199">
        <v>380</v>
      </c>
      <c r="B853" s="199">
        <v>0</v>
      </c>
      <c r="C853" s="199">
        <v>0</v>
      </c>
      <c r="D853" s="199">
        <v>0</v>
      </c>
      <c r="E853" s="199">
        <v>0</v>
      </c>
      <c r="F853" s="199">
        <v>0</v>
      </c>
      <c r="G853" s="200" t="s">
        <v>1430</v>
      </c>
      <c r="H853" s="212">
        <v>0</v>
      </c>
      <c r="I853" s="212"/>
      <c r="J853" s="246" t="s">
        <v>1431</v>
      </c>
      <c r="K853" s="730"/>
    </row>
    <row r="854" spans="1:11">
      <c r="A854" s="187">
        <v>390</v>
      </c>
      <c r="B854" s="188">
        <v>0</v>
      </c>
      <c r="C854" s="188">
        <v>0</v>
      </c>
      <c r="D854" s="188">
        <v>0</v>
      </c>
      <c r="E854" s="188">
        <v>0</v>
      </c>
      <c r="F854" s="188">
        <v>0</v>
      </c>
      <c r="G854" s="189" t="s">
        <v>102</v>
      </c>
      <c r="H854" s="190">
        <v>0</v>
      </c>
      <c r="I854" s="190"/>
      <c r="J854" s="217" t="s">
        <v>1432</v>
      </c>
      <c r="K854" s="728"/>
    </row>
    <row r="855" spans="1:11" s="192" customFormat="1">
      <c r="A855" s="247">
        <v>390</v>
      </c>
      <c r="B855" s="227">
        <v>100</v>
      </c>
      <c r="C855" s="227"/>
      <c r="D855" s="227"/>
      <c r="E855" s="227"/>
      <c r="F855" s="227"/>
      <c r="G855" s="207" t="s">
        <v>1433</v>
      </c>
      <c r="H855" s="201">
        <v>0</v>
      </c>
      <c r="I855" s="201"/>
      <c r="J855" s="216" t="s">
        <v>1434</v>
      </c>
      <c r="K855" s="730"/>
    </row>
    <row r="856" spans="1:11" s="192" customFormat="1">
      <c r="A856" s="242">
        <v>390</v>
      </c>
      <c r="B856" s="221">
        <v>200</v>
      </c>
      <c r="C856" s="221"/>
      <c r="D856" s="221"/>
      <c r="E856" s="221"/>
      <c r="F856" s="221"/>
      <c r="G856" s="195" t="s">
        <v>1435</v>
      </c>
      <c r="H856" s="190">
        <v>0</v>
      </c>
      <c r="I856" s="190"/>
      <c r="J856" s="216" t="s">
        <v>1436</v>
      </c>
      <c r="K856" s="728"/>
    </row>
    <row r="857" spans="1:11">
      <c r="A857" s="242">
        <v>390</v>
      </c>
      <c r="B857" s="221">
        <v>200</v>
      </c>
      <c r="C857" s="227">
        <v>100</v>
      </c>
      <c r="D857" s="227"/>
      <c r="E857" s="227"/>
      <c r="F857" s="227"/>
      <c r="G857" s="207" t="s">
        <v>1437</v>
      </c>
      <c r="H857" s="201">
        <v>0</v>
      </c>
      <c r="I857" s="201"/>
      <c r="J857" s="216" t="s">
        <v>1438</v>
      </c>
      <c r="K857" s="730"/>
    </row>
    <row r="858" spans="1:11">
      <c r="A858" s="242">
        <v>390</v>
      </c>
      <c r="B858" s="221">
        <v>200</v>
      </c>
      <c r="C858" s="227">
        <v>200</v>
      </c>
      <c r="D858" s="227"/>
      <c r="E858" s="227"/>
      <c r="F858" s="227"/>
      <c r="G858" s="207" t="s">
        <v>1439</v>
      </c>
      <c r="H858" s="201">
        <v>0</v>
      </c>
      <c r="I858" s="201"/>
      <c r="J858" s="216" t="s">
        <v>1440</v>
      </c>
      <c r="K858" s="730"/>
    </row>
    <row r="859" spans="1:11">
      <c r="A859" s="242">
        <v>390</v>
      </c>
      <c r="B859" s="221">
        <v>200</v>
      </c>
      <c r="C859" s="221">
        <v>300</v>
      </c>
      <c r="D859" s="221"/>
      <c r="E859" s="221"/>
      <c r="F859" s="221"/>
      <c r="G859" s="195" t="s">
        <v>1441</v>
      </c>
      <c r="H859" s="190">
        <v>0</v>
      </c>
      <c r="I859" s="190"/>
      <c r="J859" s="216" t="s">
        <v>1442</v>
      </c>
      <c r="K859" s="728"/>
    </row>
    <row r="860" spans="1:11" ht="25.5">
      <c r="A860" s="242">
        <v>390</v>
      </c>
      <c r="B860" s="221">
        <v>200</v>
      </c>
      <c r="C860" s="221">
        <v>300</v>
      </c>
      <c r="D860" s="221">
        <v>100</v>
      </c>
      <c r="E860" s="221"/>
      <c r="F860" s="221"/>
      <c r="G860" s="195" t="s">
        <v>1443</v>
      </c>
      <c r="H860" s="190">
        <v>0</v>
      </c>
      <c r="I860" s="190"/>
      <c r="J860" s="216" t="s">
        <v>1444</v>
      </c>
      <c r="K860" s="728"/>
    </row>
    <row r="861" spans="1:11" ht="25.5">
      <c r="A861" s="242">
        <v>390</v>
      </c>
      <c r="B861" s="221">
        <v>200</v>
      </c>
      <c r="C861" s="221">
        <v>300</v>
      </c>
      <c r="D861" s="221">
        <v>100</v>
      </c>
      <c r="E861" s="227">
        <v>10</v>
      </c>
      <c r="F861" s="227"/>
      <c r="G861" s="207" t="s">
        <v>1445</v>
      </c>
      <c r="H861" s="201">
        <v>0</v>
      </c>
      <c r="I861" s="201">
        <v>181048</v>
      </c>
      <c r="J861" s="216" t="s">
        <v>1446</v>
      </c>
      <c r="K861" s="730"/>
    </row>
    <row r="862" spans="1:11" ht="25.5">
      <c r="A862" s="242">
        <v>390</v>
      </c>
      <c r="B862" s="221">
        <v>200</v>
      </c>
      <c r="C862" s="221">
        <v>300</v>
      </c>
      <c r="D862" s="221">
        <v>100</v>
      </c>
      <c r="E862" s="227">
        <v>20</v>
      </c>
      <c r="F862" s="227"/>
      <c r="G862" s="207" t="s">
        <v>1447</v>
      </c>
      <c r="H862" s="201">
        <v>60168</v>
      </c>
      <c r="I862" s="201"/>
      <c r="J862" s="216" t="s">
        <v>1448</v>
      </c>
      <c r="K862" s="730"/>
    </row>
    <row r="863" spans="1:11">
      <c r="A863" s="242">
        <v>390</v>
      </c>
      <c r="B863" s="221">
        <v>200</v>
      </c>
      <c r="C863" s="221">
        <v>300</v>
      </c>
      <c r="D863" s="221">
        <v>200</v>
      </c>
      <c r="E863" s="221"/>
      <c r="F863" s="221"/>
      <c r="G863" s="195" t="s">
        <v>1449</v>
      </c>
      <c r="H863" s="190">
        <v>0</v>
      </c>
      <c r="I863" s="190"/>
      <c r="J863" s="216" t="s">
        <v>1450</v>
      </c>
      <c r="K863" s="728"/>
    </row>
    <row r="864" spans="1:11" ht="25.5">
      <c r="A864" s="242">
        <v>390</v>
      </c>
      <c r="B864" s="221">
        <v>200</v>
      </c>
      <c r="C864" s="221">
        <v>300</v>
      </c>
      <c r="D864" s="221">
        <v>200</v>
      </c>
      <c r="E864" s="227">
        <v>10</v>
      </c>
      <c r="F864" s="227"/>
      <c r="G864" s="207" t="s">
        <v>1451</v>
      </c>
      <c r="H864" s="201">
        <v>0</v>
      </c>
      <c r="I864" s="201"/>
      <c r="J864" s="216" t="s">
        <v>1452</v>
      </c>
      <c r="K864" s="730"/>
    </row>
    <row r="865" spans="1:11" ht="25.5">
      <c r="A865" s="242">
        <v>390</v>
      </c>
      <c r="B865" s="221">
        <v>200</v>
      </c>
      <c r="C865" s="221">
        <v>300</v>
      </c>
      <c r="D865" s="221">
        <v>200</v>
      </c>
      <c r="E865" s="221">
        <v>20</v>
      </c>
      <c r="F865" s="221"/>
      <c r="G865" s="195" t="s">
        <v>1453</v>
      </c>
      <c r="H865" s="190">
        <v>0</v>
      </c>
      <c r="I865" s="190"/>
      <c r="J865" s="216" t="s">
        <v>1454</v>
      </c>
      <c r="K865" s="728"/>
    </row>
    <row r="866" spans="1:11" ht="25.5">
      <c r="A866" s="242">
        <v>390</v>
      </c>
      <c r="B866" s="221">
        <v>200</v>
      </c>
      <c r="C866" s="221">
        <v>300</v>
      </c>
      <c r="D866" s="221">
        <v>200</v>
      </c>
      <c r="E866" s="221">
        <v>20</v>
      </c>
      <c r="F866" s="227">
        <v>5</v>
      </c>
      <c r="G866" s="207" t="s">
        <v>1455</v>
      </c>
      <c r="H866" s="201">
        <v>14940</v>
      </c>
      <c r="I866" s="201">
        <v>15788</v>
      </c>
      <c r="J866" s="216" t="s">
        <v>1456</v>
      </c>
      <c r="K866" s="730"/>
    </row>
    <row r="867" spans="1:11" ht="25.5">
      <c r="A867" s="242">
        <v>390</v>
      </c>
      <c r="B867" s="221">
        <v>200</v>
      </c>
      <c r="C867" s="221">
        <v>300</v>
      </c>
      <c r="D867" s="221">
        <v>200</v>
      </c>
      <c r="E867" s="221">
        <v>20</v>
      </c>
      <c r="F867" s="227">
        <v>10</v>
      </c>
      <c r="G867" s="207" t="s">
        <v>1457</v>
      </c>
      <c r="H867" s="201">
        <v>0</v>
      </c>
      <c r="I867" s="201">
        <v>10530</v>
      </c>
      <c r="J867" s="216" t="s">
        <v>1458</v>
      </c>
      <c r="K867" s="730"/>
    </row>
    <row r="868" spans="1:11" ht="25.5">
      <c r="A868" s="242">
        <v>390</v>
      </c>
      <c r="B868" s="221">
        <v>200</v>
      </c>
      <c r="C868" s="221">
        <v>300</v>
      </c>
      <c r="D868" s="221">
        <v>200</v>
      </c>
      <c r="E868" s="221">
        <v>20</v>
      </c>
      <c r="F868" s="227">
        <v>15</v>
      </c>
      <c r="G868" s="207" t="s">
        <v>1459</v>
      </c>
      <c r="H868" s="201">
        <v>16169</v>
      </c>
      <c r="I868" s="201">
        <v>11979</v>
      </c>
      <c r="J868" s="216" t="s">
        <v>1460</v>
      </c>
      <c r="K868" s="730"/>
    </row>
    <row r="869" spans="1:11" ht="25.5">
      <c r="A869" s="242">
        <v>390</v>
      </c>
      <c r="B869" s="221">
        <v>200</v>
      </c>
      <c r="C869" s="221">
        <v>300</v>
      </c>
      <c r="D869" s="221">
        <v>200</v>
      </c>
      <c r="E869" s="227">
        <v>30</v>
      </c>
      <c r="F869" s="227"/>
      <c r="G869" s="207" t="s">
        <v>1461</v>
      </c>
      <c r="H869" s="201">
        <v>0</v>
      </c>
      <c r="I869" s="201"/>
      <c r="J869" s="216" t="s">
        <v>1462</v>
      </c>
      <c r="K869" s="730"/>
    </row>
    <row r="870" spans="1:11" ht="25.5">
      <c r="A870" s="242">
        <v>390</v>
      </c>
      <c r="B870" s="221">
        <v>200</v>
      </c>
      <c r="C870" s="221">
        <v>300</v>
      </c>
      <c r="D870" s="221">
        <v>200</v>
      </c>
      <c r="E870" s="227">
        <v>40</v>
      </c>
      <c r="F870" s="227"/>
      <c r="G870" s="207" t="s">
        <v>1463</v>
      </c>
      <c r="H870" s="201">
        <v>0</v>
      </c>
      <c r="I870" s="201"/>
      <c r="J870" s="216" t="s">
        <v>1464</v>
      </c>
      <c r="K870" s="730"/>
    </row>
    <row r="871" spans="1:11" ht="38.25">
      <c r="A871" s="242">
        <v>390</v>
      </c>
      <c r="B871" s="221">
        <v>200</v>
      </c>
      <c r="C871" s="221">
        <v>300</v>
      </c>
      <c r="D871" s="221">
        <v>200</v>
      </c>
      <c r="E871" s="227">
        <v>50</v>
      </c>
      <c r="F871" s="227"/>
      <c r="G871" s="207" t="s">
        <v>1465</v>
      </c>
      <c r="H871" s="201">
        <v>0</v>
      </c>
      <c r="I871" s="201"/>
      <c r="J871" s="216" t="s">
        <v>1466</v>
      </c>
      <c r="K871" s="730"/>
    </row>
    <row r="872" spans="1:11" ht="25.5">
      <c r="A872" s="242">
        <v>390</v>
      </c>
      <c r="B872" s="221">
        <v>200</v>
      </c>
      <c r="C872" s="221">
        <v>300</v>
      </c>
      <c r="D872" s="221">
        <v>200</v>
      </c>
      <c r="E872" s="227">
        <v>60</v>
      </c>
      <c r="F872" s="227"/>
      <c r="G872" s="207" t="s">
        <v>1467</v>
      </c>
      <c r="H872" s="201">
        <v>64635</v>
      </c>
      <c r="I872" s="201">
        <v>68572</v>
      </c>
      <c r="J872" s="216" t="s">
        <v>1468</v>
      </c>
      <c r="K872" s="730"/>
    </row>
    <row r="873" spans="1:11">
      <c r="A873" s="242">
        <v>390</v>
      </c>
      <c r="B873" s="221">
        <v>200</v>
      </c>
      <c r="C873" s="221">
        <v>300</v>
      </c>
      <c r="D873" s="221">
        <v>200</v>
      </c>
      <c r="E873" s="227">
        <v>90</v>
      </c>
      <c r="F873" s="227"/>
      <c r="G873" s="207" t="s">
        <v>1469</v>
      </c>
      <c r="H873" s="201">
        <v>2315</v>
      </c>
      <c r="I873" s="201">
        <v>202762</v>
      </c>
      <c r="J873" s="216" t="s">
        <v>1470</v>
      </c>
      <c r="K873" s="730"/>
    </row>
    <row r="874" spans="1:11">
      <c r="A874" s="242">
        <v>390</v>
      </c>
      <c r="B874" s="221">
        <v>200</v>
      </c>
      <c r="C874" s="221">
        <v>400</v>
      </c>
      <c r="D874" s="221"/>
      <c r="E874" s="221"/>
      <c r="F874" s="221"/>
      <c r="G874" s="195" t="s">
        <v>1471</v>
      </c>
      <c r="H874" s="190">
        <v>0</v>
      </c>
      <c r="I874" s="190"/>
      <c r="J874" s="216" t="s">
        <v>1472</v>
      </c>
      <c r="K874" s="728"/>
    </row>
    <row r="875" spans="1:11">
      <c r="A875" s="242">
        <v>390</v>
      </c>
      <c r="B875" s="221">
        <v>200</v>
      </c>
      <c r="C875" s="221">
        <v>400</v>
      </c>
      <c r="D875" s="227">
        <v>50</v>
      </c>
      <c r="E875" s="221"/>
      <c r="F875" s="221"/>
      <c r="G875" s="207" t="s">
        <v>1473</v>
      </c>
      <c r="H875" s="201">
        <v>0</v>
      </c>
      <c r="I875" s="201"/>
      <c r="J875" s="216" t="s">
        <v>1474</v>
      </c>
      <c r="K875" s="730"/>
    </row>
    <row r="876" spans="1:11" ht="25.5">
      <c r="A876" s="242">
        <v>390</v>
      </c>
      <c r="B876" s="221">
        <v>200</v>
      </c>
      <c r="C876" s="221">
        <v>400</v>
      </c>
      <c r="D876" s="227">
        <v>100</v>
      </c>
      <c r="E876" s="227"/>
      <c r="F876" s="227"/>
      <c r="G876" s="207" t="s">
        <v>1475</v>
      </c>
      <c r="H876" s="201">
        <v>0</v>
      </c>
      <c r="I876" s="201"/>
      <c r="J876" s="216" t="s">
        <v>1476</v>
      </c>
      <c r="K876" s="730"/>
    </row>
    <row r="877" spans="1:11">
      <c r="A877" s="242">
        <v>390</v>
      </c>
      <c r="B877" s="221">
        <v>200</v>
      </c>
      <c r="C877" s="221">
        <v>400</v>
      </c>
      <c r="D877" s="221">
        <v>200</v>
      </c>
      <c r="E877" s="221"/>
      <c r="F877" s="221"/>
      <c r="G877" s="195" t="s">
        <v>1477</v>
      </c>
      <c r="H877" s="190">
        <v>0</v>
      </c>
      <c r="I877" s="190"/>
      <c r="J877" s="216" t="s">
        <v>1478</v>
      </c>
      <c r="K877" s="728"/>
    </row>
    <row r="878" spans="1:11" ht="25.5">
      <c r="A878" s="242">
        <v>390</v>
      </c>
      <c r="B878" s="221">
        <v>200</v>
      </c>
      <c r="C878" s="221">
        <v>400</v>
      </c>
      <c r="D878" s="221">
        <v>200</v>
      </c>
      <c r="E878" s="227">
        <v>10</v>
      </c>
      <c r="F878" s="227"/>
      <c r="G878" s="207" t="s">
        <v>1479</v>
      </c>
      <c r="H878" s="201">
        <v>0</v>
      </c>
      <c r="I878" s="201"/>
      <c r="J878" s="216" t="s">
        <v>1480</v>
      </c>
      <c r="K878" s="730"/>
    </row>
    <row r="879" spans="1:11" ht="25.5">
      <c r="A879" s="242">
        <v>390</v>
      </c>
      <c r="B879" s="221">
        <v>200</v>
      </c>
      <c r="C879" s="221">
        <v>400</v>
      </c>
      <c r="D879" s="221">
        <v>200</v>
      </c>
      <c r="E879" s="227">
        <v>20</v>
      </c>
      <c r="F879" s="227"/>
      <c r="G879" s="207" t="s">
        <v>1481</v>
      </c>
      <c r="H879" s="201">
        <v>0</v>
      </c>
      <c r="I879" s="201"/>
      <c r="J879" s="216" t="s">
        <v>1482</v>
      </c>
      <c r="K879" s="730"/>
    </row>
    <row r="880" spans="1:11" ht="25.5">
      <c r="A880" s="242">
        <v>390</v>
      </c>
      <c r="B880" s="221">
        <v>200</v>
      </c>
      <c r="C880" s="221">
        <v>400</v>
      </c>
      <c r="D880" s="221">
        <v>200</v>
      </c>
      <c r="E880" s="227">
        <v>30</v>
      </c>
      <c r="F880" s="227"/>
      <c r="G880" s="207" t="s">
        <v>1483</v>
      </c>
      <c r="H880" s="201">
        <v>0</v>
      </c>
      <c r="I880" s="201"/>
      <c r="J880" s="216" t="s">
        <v>1484</v>
      </c>
      <c r="K880" s="730"/>
    </row>
    <row r="881" spans="1:11" ht="25.5">
      <c r="A881" s="242">
        <v>390</v>
      </c>
      <c r="B881" s="221">
        <v>200</v>
      </c>
      <c r="C881" s="221">
        <v>400</v>
      </c>
      <c r="D881" s="221">
        <v>200</v>
      </c>
      <c r="E881" s="227">
        <v>40</v>
      </c>
      <c r="F881" s="227"/>
      <c r="G881" s="207" t="s">
        <v>1485</v>
      </c>
      <c r="H881" s="201">
        <v>0</v>
      </c>
      <c r="I881" s="201"/>
      <c r="J881" s="216" t="s">
        <v>1486</v>
      </c>
      <c r="K881" s="730"/>
    </row>
    <row r="882" spans="1:11" ht="38.25">
      <c r="A882" s="242">
        <v>390</v>
      </c>
      <c r="B882" s="221">
        <v>200</v>
      </c>
      <c r="C882" s="221">
        <v>400</v>
      </c>
      <c r="D882" s="221">
        <v>200</v>
      </c>
      <c r="E882" s="227">
        <v>50</v>
      </c>
      <c r="F882" s="227"/>
      <c r="G882" s="207" t="s">
        <v>1487</v>
      </c>
      <c r="H882" s="201">
        <v>0</v>
      </c>
      <c r="I882" s="201"/>
      <c r="J882" s="216" t="s">
        <v>1488</v>
      </c>
      <c r="K882" s="730"/>
    </row>
    <row r="883" spans="1:11" ht="25.5">
      <c r="A883" s="242">
        <v>390</v>
      </c>
      <c r="B883" s="221">
        <v>200</v>
      </c>
      <c r="C883" s="221">
        <v>400</v>
      </c>
      <c r="D883" s="221">
        <v>200</v>
      </c>
      <c r="E883" s="227">
        <v>60</v>
      </c>
      <c r="F883" s="227"/>
      <c r="G883" s="207" t="s">
        <v>1489</v>
      </c>
      <c r="H883" s="201">
        <v>0</v>
      </c>
      <c r="I883" s="201"/>
      <c r="J883" s="216" t="s">
        <v>1490</v>
      </c>
      <c r="K883" s="730"/>
    </row>
    <row r="884" spans="1:11">
      <c r="A884" s="242">
        <v>390</v>
      </c>
      <c r="B884" s="221">
        <v>200</v>
      </c>
      <c r="C884" s="221">
        <v>400</v>
      </c>
      <c r="D884" s="221">
        <v>200</v>
      </c>
      <c r="E884" s="227">
        <v>70</v>
      </c>
      <c r="F884" s="227"/>
      <c r="G884" s="207" t="s">
        <v>1491</v>
      </c>
      <c r="H884" s="201">
        <v>139159</v>
      </c>
      <c r="I884" s="201">
        <v>56190</v>
      </c>
      <c r="J884" s="216" t="s">
        <v>1492</v>
      </c>
      <c r="K884" s="730"/>
    </row>
    <row r="885" spans="1:11">
      <c r="A885" s="242">
        <v>390</v>
      </c>
      <c r="B885" s="221">
        <v>200</v>
      </c>
      <c r="C885" s="227">
        <v>500</v>
      </c>
      <c r="D885" s="227"/>
      <c r="E885" s="227"/>
      <c r="F885" s="227"/>
      <c r="G885" s="207" t="s">
        <v>1435</v>
      </c>
      <c r="H885" s="201">
        <v>109</v>
      </c>
      <c r="I885" s="201">
        <v>110</v>
      </c>
      <c r="J885" s="216" t="s">
        <v>1493</v>
      </c>
      <c r="K885" s="730"/>
    </row>
    <row r="886" spans="1:11">
      <c r="A886" s="187">
        <v>400</v>
      </c>
      <c r="B886" s="188">
        <v>0</v>
      </c>
      <c r="C886" s="188">
        <v>0</v>
      </c>
      <c r="D886" s="188">
        <v>0</v>
      </c>
      <c r="E886" s="188">
        <v>0</v>
      </c>
      <c r="F886" s="188">
        <v>0</v>
      </c>
      <c r="G886" s="189" t="s">
        <v>110</v>
      </c>
      <c r="H886" s="190">
        <v>0</v>
      </c>
      <c r="I886" s="190"/>
      <c r="J886" s="217" t="s">
        <v>1494</v>
      </c>
      <c r="K886" s="728"/>
    </row>
    <row r="887" spans="1:11">
      <c r="A887" s="243">
        <v>400</v>
      </c>
      <c r="B887" s="244">
        <v>100</v>
      </c>
      <c r="C887" s="244"/>
      <c r="D887" s="244"/>
      <c r="E887" s="244"/>
      <c r="F887" s="244"/>
      <c r="G887" s="207" t="s">
        <v>1495</v>
      </c>
      <c r="H887" s="201">
        <v>2476866</v>
      </c>
      <c r="I887" s="201">
        <v>2368974</v>
      </c>
      <c r="J887" s="245" t="s">
        <v>1496</v>
      </c>
      <c r="K887" s="730"/>
    </row>
    <row r="888" spans="1:11" s="192" customFormat="1" ht="25.5">
      <c r="A888" s="243">
        <v>400</v>
      </c>
      <c r="B888" s="244">
        <v>200</v>
      </c>
      <c r="C888" s="244"/>
      <c r="D888" s="244"/>
      <c r="E888" s="244"/>
      <c r="F888" s="244"/>
      <c r="G888" s="207" t="s">
        <v>1497</v>
      </c>
      <c r="H888" s="201">
        <v>161603</v>
      </c>
      <c r="I888" s="201">
        <v>142063</v>
      </c>
      <c r="J888" s="245" t="s">
        <v>1498</v>
      </c>
      <c r="K888" s="730"/>
    </row>
    <row r="889" spans="1:11" ht="25.5">
      <c r="A889" s="243">
        <v>400</v>
      </c>
      <c r="B889" s="244">
        <v>300</v>
      </c>
      <c r="C889" s="244"/>
      <c r="D889" s="244"/>
      <c r="E889" s="244"/>
      <c r="F889" s="244"/>
      <c r="G889" s="207" t="s">
        <v>1499</v>
      </c>
      <c r="H889" s="201">
        <v>54171</v>
      </c>
      <c r="I889" s="201">
        <v>47371</v>
      </c>
      <c r="J889" s="245" t="s">
        <v>1500</v>
      </c>
      <c r="K889" s="730"/>
    </row>
    <row r="890" spans="1:11">
      <c r="A890" s="243">
        <v>400</v>
      </c>
      <c r="B890" s="244">
        <v>400</v>
      </c>
      <c r="C890" s="244"/>
      <c r="D890" s="244"/>
      <c r="E890" s="244"/>
      <c r="F890" s="244"/>
      <c r="G890" s="207" t="s">
        <v>1501</v>
      </c>
      <c r="H890" s="201">
        <v>0</v>
      </c>
      <c r="I890" s="201"/>
      <c r="J890" s="245" t="s">
        <v>1502</v>
      </c>
      <c r="K890" s="730"/>
    </row>
    <row r="891" spans="1:11">
      <c r="A891" s="187">
        <v>405</v>
      </c>
      <c r="B891" s="188">
        <v>0</v>
      </c>
      <c r="C891" s="188">
        <v>0</v>
      </c>
      <c r="D891" s="188">
        <v>0</v>
      </c>
      <c r="E891" s="188">
        <v>0</v>
      </c>
      <c r="F891" s="188">
        <v>0</v>
      </c>
      <c r="G891" s="189" t="s">
        <v>115</v>
      </c>
      <c r="H891" s="190">
        <v>0</v>
      </c>
      <c r="I891" s="190"/>
      <c r="J891" s="217" t="s">
        <v>1503</v>
      </c>
      <c r="K891" s="728"/>
    </row>
    <row r="892" spans="1:11">
      <c r="A892" s="242">
        <v>405</v>
      </c>
      <c r="B892" s="227">
        <v>100</v>
      </c>
      <c r="C892" s="227"/>
      <c r="D892" s="227"/>
      <c r="E892" s="227"/>
      <c r="F892" s="227"/>
      <c r="G892" s="207" t="s">
        <v>1504</v>
      </c>
      <c r="H892" s="201">
        <v>15031</v>
      </c>
      <c r="I892" s="201">
        <v>14422</v>
      </c>
      <c r="J892" s="216" t="s">
        <v>1505</v>
      </c>
      <c r="K892" s="730"/>
    </row>
    <row r="893" spans="1:11" s="192" customFormat="1">
      <c r="A893" s="242">
        <v>405</v>
      </c>
      <c r="B893" s="227">
        <v>200</v>
      </c>
      <c r="C893" s="227"/>
      <c r="D893" s="227"/>
      <c r="E893" s="227"/>
      <c r="F893" s="227"/>
      <c r="G893" s="207" t="s">
        <v>1506</v>
      </c>
      <c r="H893" s="201">
        <v>0</v>
      </c>
      <c r="I893" s="201"/>
      <c r="J893" s="216" t="s">
        <v>1507</v>
      </c>
      <c r="K893" s="730"/>
    </row>
    <row r="894" spans="1:11" ht="26.25" thickBot="1">
      <c r="A894" s="248">
        <v>410</v>
      </c>
      <c r="B894" s="249">
        <v>0</v>
      </c>
      <c r="C894" s="249">
        <v>0</v>
      </c>
      <c r="D894" s="249">
        <v>0</v>
      </c>
      <c r="E894" s="249">
        <v>0</v>
      </c>
      <c r="F894" s="249">
        <v>0</v>
      </c>
      <c r="G894" s="250" t="s">
        <v>1508</v>
      </c>
      <c r="H894" s="251">
        <v>0</v>
      </c>
      <c r="I894" s="251"/>
      <c r="J894" s="252" t="s">
        <v>1509</v>
      </c>
      <c r="K894" s="730"/>
    </row>
    <row r="895" spans="1:11">
      <c r="G895" s="281" t="s">
        <v>536</v>
      </c>
      <c r="H895" s="282">
        <v>76438426</v>
      </c>
      <c r="I895" s="282">
        <v>76416236</v>
      </c>
      <c r="J895" s="282"/>
      <c r="K895" s="282"/>
    </row>
    <row r="896" spans="1:11" s="192" customFormat="1">
      <c r="A896" s="280"/>
      <c r="B896" s="280"/>
      <c r="C896" s="280"/>
      <c r="D896" s="280"/>
      <c r="E896" s="280"/>
      <c r="F896" s="280"/>
      <c r="G896" s="281"/>
      <c r="H896" s="282"/>
      <c r="I896" s="282"/>
      <c r="J896" s="283"/>
      <c r="K896" s="282"/>
    </row>
    <row r="897" spans="7:11">
      <c r="G897" s="281"/>
      <c r="H897" s="282"/>
      <c r="I897" s="282"/>
      <c r="K897" s="282"/>
    </row>
    <row r="898" spans="7:11">
      <c r="G898" s="281"/>
      <c r="H898" s="282"/>
      <c r="I898" s="282"/>
      <c r="K898" s="282"/>
    </row>
    <row r="899" spans="7:11">
      <c r="G899" s="281"/>
      <c r="H899" s="282"/>
      <c r="I899" s="282"/>
      <c r="K899" s="282"/>
    </row>
    <row r="900" spans="7:11">
      <c r="G900" s="281"/>
      <c r="H900" s="282"/>
      <c r="I900" s="282"/>
      <c r="K900" s="282"/>
    </row>
    <row r="901" spans="7:11">
      <c r="G901" s="281"/>
      <c r="H901" s="282"/>
      <c r="I901" s="282"/>
      <c r="K901" s="282"/>
    </row>
    <row r="902" spans="7:11">
      <c r="G902" s="281"/>
      <c r="H902" s="282"/>
      <c r="I902" s="282"/>
      <c r="K902" s="282"/>
    </row>
    <row r="903" spans="7:11">
      <c r="G903" s="281"/>
      <c r="H903" s="282"/>
      <c r="I903" s="282"/>
      <c r="K903" s="282"/>
    </row>
    <row r="904" spans="7:11">
      <c r="G904" s="281"/>
      <c r="H904" s="282"/>
      <c r="I904" s="282"/>
      <c r="K904" s="282"/>
    </row>
    <row r="905" spans="7:11">
      <c r="G905" s="281"/>
      <c r="H905" s="282"/>
      <c r="I905" s="282"/>
      <c r="K905" s="282"/>
    </row>
    <row r="906" spans="7:11">
      <c r="G906" s="281"/>
      <c r="H906" s="282"/>
      <c r="I906" s="282"/>
      <c r="K906" s="282"/>
    </row>
    <row r="907" spans="7:11">
      <c r="G907" s="281"/>
      <c r="H907" s="282"/>
      <c r="I907" s="282"/>
      <c r="K907" s="282"/>
    </row>
    <row r="908" spans="7:11">
      <c r="G908" s="281"/>
      <c r="H908" s="282"/>
      <c r="I908" s="282"/>
      <c r="K908" s="282"/>
    </row>
    <row r="909" spans="7:11">
      <c r="G909" s="281"/>
      <c r="H909" s="282"/>
      <c r="I909" s="282"/>
      <c r="K909" s="282"/>
    </row>
    <row r="910" spans="7:11">
      <c r="G910" s="281"/>
      <c r="H910" s="282"/>
      <c r="I910" s="282"/>
      <c r="K910" s="282"/>
    </row>
    <row r="911" spans="7:11">
      <c r="G911" s="281"/>
      <c r="H911" s="282"/>
      <c r="I911" s="282"/>
      <c r="K911" s="282"/>
    </row>
    <row r="912" spans="7:11">
      <c r="G912" s="281"/>
      <c r="H912" s="282"/>
      <c r="I912" s="282"/>
      <c r="K912" s="282"/>
    </row>
    <row r="913" spans="7:11">
      <c r="G913" s="281"/>
      <c r="H913" s="282"/>
      <c r="I913" s="282"/>
      <c r="K913" s="282"/>
    </row>
    <row r="914" spans="7:11">
      <c r="G914" s="281"/>
      <c r="H914" s="282"/>
      <c r="I914" s="282"/>
      <c r="K914" s="282"/>
    </row>
    <row r="915" spans="7:11">
      <c r="G915" s="281"/>
      <c r="H915" s="282"/>
      <c r="I915" s="282"/>
      <c r="K915" s="282"/>
    </row>
    <row r="916" spans="7:11">
      <c r="G916" s="281"/>
      <c r="H916" s="282"/>
      <c r="I916" s="282"/>
      <c r="K916" s="282"/>
    </row>
    <row r="917" spans="7:11">
      <c r="G917" s="281"/>
      <c r="H917" s="282"/>
      <c r="I917" s="282"/>
      <c r="K917" s="282"/>
    </row>
    <row r="918" spans="7:11">
      <c r="G918" s="281"/>
      <c r="H918" s="282"/>
      <c r="I918" s="282"/>
      <c r="K918" s="282"/>
    </row>
    <row r="919" spans="7:11">
      <c r="G919" s="281"/>
      <c r="H919" s="282"/>
      <c r="I919" s="282"/>
      <c r="K919" s="282"/>
    </row>
    <row r="920" spans="7:11">
      <c r="G920" s="281"/>
      <c r="H920" s="282"/>
      <c r="I920" s="282"/>
      <c r="K920" s="282"/>
    </row>
    <row r="921" spans="7:11">
      <c r="G921" s="281"/>
      <c r="H921" s="282"/>
      <c r="I921" s="282"/>
      <c r="K921" s="282"/>
    </row>
    <row r="922" spans="7:11">
      <c r="G922" s="281"/>
      <c r="H922" s="282"/>
      <c r="I922" s="282"/>
      <c r="K922" s="282"/>
    </row>
    <row r="923" spans="7:11">
      <c r="G923" s="281"/>
      <c r="H923" s="282"/>
      <c r="I923" s="282"/>
      <c r="K923" s="282"/>
    </row>
    <row r="924" spans="7:11">
      <c r="G924" s="281"/>
      <c r="H924" s="282"/>
      <c r="I924" s="282"/>
      <c r="K924" s="282"/>
    </row>
  </sheetData>
  <mergeCells count="5">
    <mergeCell ref="A1:F1"/>
    <mergeCell ref="G1:G2"/>
    <mergeCell ref="H1:H2"/>
    <mergeCell ref="J1:J2"/>
    <mergeCell ref="I1:I2"/>
  </mergeCells>
  <printOptions horizontalCentered="1"/>
  <pageMargins left="0.59055118110236227" right="0.23622047244094491" top="0.39370078740157483" bottom="0.39370078740157483" header="0.31496062992125984" footer="0.15748031496062992"/>
  <pageSetup paperSize="9" scale="9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B072-E084-46BF-8B75-0BEA1B93825D}">
  <sheetPr>
    <pageSetUpPr fitToPage="1"/>
  </sheetPr>
  <dimension ref="A1:E115"/>
  <sheetViews>
    <sheetView tabSelected="1" zoomScale="110" zoomScaleNormal="110" workbookViewId="0">
      <pane ySplit="1" topLeftCell="A110" activePane="bottomLeft" state="frozen"/>
      <selection pane="bottomLeft" activeCell="C51" sqref="C51"/>
    </sheetView>
  </sheetViews>
  <sheetFormatPr defaultRowHeight="12.75"/>
  <cols>
    <col min="1" max="1" width="6.28515625" style="688" customWidth="1"/>
    <col min="2" max="2" width="80.5703125" style="688" bestFit="1" customWidth="1"/>
    <col min="3" max="3" width="15" style="724" customWidth="1"/>
    <col min="4" max="4" width="14.85546875" style="725" customWidth="1"/>
    <col min="5" max="249" width="9.140625" style="688"/>
    <col min="250" max="250" width="6.28515625" style="688" customWidth="1"/>
    <col min="251" max="251" width="72.28515625" style="688" bestFit="1" customWidth="1"/>
    <col min="252" max="252" width="15" style="688" customWidth="1"/>
    <col min="253" max="253" width="14.85546875" style="688" customWidth="1"/>
    <col min="254" max="254" width="8.5703125" style="688" customWidth="1"/>
    <col min="255" max="505" width="9.140625" style="688"/>
    <col min="506" max="506" width="6.28515625" style="688" customWidth="1"/>
    <col min="507" max="507" width="72.28515625" style="688" bestFit="1" customWidth="1"/>
    <col min="508" max="508" width="15" style="688" customWidth="1"/>
    <col min="509" max="509" width="14.85546875" style="688" customWidth="1"/>
    <col min="510" max="510" width="8.5703125" style="688" customWidth="1"/>
    <col min="511" max="761" width="9.140625" style="688"/>
    <col min="762" max="762" width="6.28515625" style="688" customWidth="1"/>
    <col min="763" max="763" width="72.28515625" style="688" bestFit="1" customWidth="1"/>
    <col min="764" max="764" width="15" style="688" customWidth="1"/>
    <col min="765" max="765" width="14.85546875" style="688" customWidth="1"/>
    <col min="766" max="766" width="8.5703125" style="688" customWidth="1"/>
    <col min="767" max="1017" width="9.140625" style="688"/>
    <col min="1018" max="1018" width="6.28515625" style="688" customWidth="1"/>
    <col min="1019" max="1019" width="72.28515625" style="688" bestFit="1" customWidth="1"/>
    <col min="1020" max="1020" width="15" style="688" customWidth="1"/>
    <col min="1021" max="1021" width="14.85546875" style="688" customWidth="1"/>
    <col min="1022" max="1022" width="8.5703125" style="688" customWidth="1"/>
    <col min="1023" max="1273" width="9.140625" style="688"/>
    <col min="1274" max="1274" width="6.28515625" style="688" customWidth="1"/>
    <col min="1275" max="1275" width="72.28515625" style="688" bestFit="1" customWidth="1"/>
    <col min="1276" max="1276" width="15" style="688" customWidth="1"/>
    <col min="1277" max="1277" width="14.85546875" style="688" customWidth="1"/>
    <col min="1278" max="1278" width="8.5703125" style="688" customWidth="1"/>
    <col min="1279" max="1529" width="9.140625" style="688"/>
    <col min="1530" max="1530" width="6.28515625" style="688" customWidth="1"/>
    <col min="1531" max="1531" width="72.28515625" style="688" bestFit="1" customWidth="1"/>
    <col min="1532" max="1532" width="15" style="688" customWidth="1"/>
    <col min="1533" max="1533" width="14.85546875" style="688" customWidth="1"/>
    <col min="1534" max="1534" width="8.5703125" style="688" customWidth="1"/>
    <col min="1535" max="1785" width="9.140625" style="688"/>
    <col min="1786" max="1786" width="6.28515625" style="688" customWidth="1"/>
    <col min="1787" max="1787" width="72.28515625" style="688" bestFit="1" customWidth="1"/>
    <col min="1788" max="1788" width="15" style="688" customWidth="1"/>
    <col min="1789" max="1789" width="14.85546875" style="688" customWidth="1"/>
    <col min="1790" max="1790" width="8.5703125" style="688" customWidth="1"/>
    <col min="1791" max="2041" width="9.140625" style="688"/>
    <col min="2042" max="2042" width="6.28515625" style="688" customWidth="1"/>
    <col min="2043" max="2043" width="72.28515625" style="688" bestFit="1" customWidth="1"/>
    <col min="2044" max="2044" width="15" style="688" customWidth="1"/>
    <col min="2045" max="2045" width="14.85546875" style="688" customWidth="1"/>
    <col min="2046" max="2046" width="8.5703125" style="688" customWidth="1"/>
    <col min="2047" max="2297" width="9.140625" style="688"/>
    <col min="2298" max="2298" width="6.28515625" style="688" customWidth="1"/>
    <col min="2299" max="2299" width="72.28515625" style="688" bestFit="1" customWidth="1"/>
    <col min="2300" max="2300" width="15" style="688" customWidth="1"/>
    <col min="2301" max="2301" width="14.85546875" style="688" customWidth="1"/>
    <col min="2302" max="2302" width="8.5703125" style="688" customWidth="1"/>
    <col min="2303" max="2553" width="9.140625" style="688"/>
    <col min="2554" max="2554" width="6.28515625" style="688" customWidth="1"/>
    <col min="2555" max="2555" width="72.28515625" style="688" bestFit="1" customWidth="1"/>
    <col min="2556" max="2556" width="15" style="688" customWidth="1"/>
    <col min="2557" max="2557" width="14.85546875" style="688" customWidth="1"/>
    <col min="2558" max="2558" width="8.5703125" style="688" customWidth="1"/>
    <col min="2559" max="2809" width="9.140625" style="688"/>
    <col min="2810" max="2810" width="6.28515625" style="688" customWidth="1"/>
    <col min="2811" max="2811" width="72.28515625" style="688" bestFit="1" customWidth="1"/>
    <col min="2812" max="2812" width="15" style="688" customWidth="1"/>
    <col min="2813" max="2813" width="14.85546875" style="688" customWidth="1"/>
    <col min="2814" max="2814" width="8.5703125" style="688" customWidth="1"/>
    <col min="2815" max="3065" width="9.140625" style="688"/>
    <col min="3066" max="3066" width="6.28515625" style="688" customWidth="1"/>
    <col min="3067" max="3067" width="72.28515625" style="688" bestFit="1" customWidth="1"/>
    <col min="3068" max="3068" width="15" style="688" customWidth="1"/>
    <col min="3069" max="3069" width="14.85546875" style="688" customWidth="1"/>
    <col min="3070" max="3070" width="8.5703125" style="688" customWidth="1"/>
    <col min="3071" max="3321" width="9.140625" style="688"/>
    <col min="3322" max="3322" width="6.28515625" style="688" customWidth="1"/>
    <col min="3323" max="3323" width="72.28515625" style="688" bestFit="1" customWidth="1"/>
    <col min="3324" max="3324" width="15" style="688" customWidth="1"/>
    <col min="3325" max="3325" width="14.85546875" style="688" customWidth="1"/>
    <col min="3326" max="3326" width="8.5703125" style="688" customWidth="1"/>
    <col min="3327" max="3577" width="9.140625" style="688"/>
    <col min="3578" max="3578" width="6.28515625" style="688" customWidth="1"/>
    <col min="3579" max="3579" width="72.28515625" style="688" bestFit="1" customWidth="1"/>
    <col min="3580" max="3580" width="15" style="688" customWidth="1"/>
    <col min="3581" max="3581" width="14.85546875" style="688" customWidth="1"/>
    <col min="3582" max="3582" width="8.5703125" style="688" customWidth="1"/>
    <col min="3583" max="3833" width="9.140625" style="688"/>
    <col min="3834" max="3834" width="6.28515625" style="688" customWidth="1"/>
    <col min="3835" max="3835" width="72.28515625" style="688" bestFit="1" customWidth="1"/>
    <col min="3836" max="3836" width="15" style="688" customWidth="1"/>
    <col min="3837" max="3837" width="14.85546875" style="688" customWidth="1"/>
    <col min="3838" max="3838" width="8.5703125" style="688" customWidth="1"/>
    <col min="3839" max="4089" width="9.140625" style="688"/>
    <col min="4090" max="4090" width="6.28515625" style="688" customWidth="1"/>
    <col min="4091" max="4091" width="72.28515625" style="688" bestFit="1" customWidth="1"/>
    <col min="4092" max="4092" width="15" style="688" customWidth="1"/>
    <col min="4093" max="4093" width="14.85546875" style="688" customWidth="1"/>
    <col min="4094" max="4094" width="8.5703125" style="688" customWidth="1"/>
    <col min="4095" max="4345" width="9.140625" style="688"/>
    <col min="4346" max="4346" width="6.28515625" style="688" customWidth="1"/>
    <col min="4347" max="4347" width="72.28515625" style="688" bestFit="1" customWidth="1"/>
    <col min="4348" max="4348" width="15" style="688" customWidth="1"/>
    <col min="4349" max="4349" width="14.85546875" style="688" customWidth="1"/>
    <col min="4350" max="4350" width="8.5703125" style="688" customWidth="1"/>
    <col min="4351" max="4601" width="9.140625" style="688"/>
    <col min="4602" max="4602" width="6.28515625" style="688" customWidth="1"/>
    <col min="4603" max="4603" width="72.28515625" style="688" bestFit="1" customWidth="1"/>
    <col min="4604" max="4604" width="15" style="688" customWidth="1"/>
    <col min="4605" max="4605" width="14.85546875" style="688" customWidth="1"/>
    <col min="4606" max="4606" width="8.5703125" style="688" customWidth="1"/>
    <col min="4607" max="4857" width="9.140625" style="688"/>
    <col min="4858" max="4858" width="6.28515625" style="688" customWidth="1"/>
    <col min="4859" max="4859" width="72.28515625" style="688" bestFit="1" customWidth="1"/>
    <col min="4860" max="4860" width="15" style="688" customWidth="1"/>
    <col min="4861" max="4861" width="14.85546875" style="688" customWidth="1"/>
    <col min="4862" max="4862" width="8.5703125" style="688" customWidth="1"/>
    <col min="4863" max="5113" width="9.140625" style="688"/>
    <col min="5114" max="5114" width="6.28515625" style="688" customWidth="1"/>
    <col min="5115" max="5115" width="72.28515625" style="688" bestFit="1" customWidth="1"/>
    <col min="5116" max="5116" width="15" style="688" customWidth="1"/>
    <col min="5117" max="5117" width="14.85546875" style="688" customWidth="1"/>
    <col min="5118" max="5118" width="8.5703125" style="688" customWidth="1"/>
    <col min="5119" max="5369" width="9.140625" style="688"/>
    <col min="5370" max="5370" width="6.28515625" style="688" customWidth="1"/>
    <col min="5371" max="5371" width="72.28515625" style="688" bestFit="1" customWidth="1"/>
    <col min="5372" max="5372" width="15" style="688" customWidth="1"/>
    <col min="5373" max="5373" width="14.85546875" style="688" customWidth="1"/>
    <col min="5374" max="5374" width="8.5703125" style="688" customWidth="1"/>
    <col min="5375" max="5625" width="9.140625" style="688"/>
    <col min="5626" max="5626" width="6.28515625" style="688" customWidth="1"/>
    <col min="5627" max="5627" width="72.28515625" style="688" bestFit="1" customWidth="1"/>
    <col min="5628" max="5628" width="15" style="688" customWidth="1"/>
    <col min="5629" max="5629" width="14.85546875" style="688" customWidth="1"/>
    <col min="5630" max="5630" width="8.5703125" style="688" customWidth="1"/>
    <col min="5631" max="5881" width="9.140625" style="688"/>
    <col min="5882" max="5882" width="6.28515625" style="688" customWidth="1"/>
    <col min="5883" max="5883" width="72.28515625" style="688" bestFit="1" customWidth="1"/>
    <col min="5884" max="5884" width="15" style="688" customWidth="1"/>
    <col min="5885" max="5885" width="14.85546875" style="688" customWidth="1"/>
    <col min="5886" max="5886" width="8.5703125" style="688" customWidth="1"/>
    <col min="5887" max="6137" width="9.140625" style="688"/>
    <col min="6138" max="6138" width="6.28515625" style="688" customWidth="1"/>
    <col min="6139" max="6139" width="72.28515625" style="688" bestFit="1" customWidth="1"/>
    <col min="6140" max="6140" width="15" style="688" customWidth="1"/>
    <col min="6141" max="6141" width="14.85546875" style="688" customWidth="1"/>
    <col min="6142" max="6142" width="8.5703125" style="688" customWidth="1"/>
    <col min="6143" max="6393" width="9.140625" style="688"/>
    <col min="6394" max="6394" width="6.28515625" style="688" customWidth="1"/>
    <col min="6395" max="6395" width="72.28515625" style="688" bestFit="1" customWidth="1"/>
    <col min="6396" max="6396" width="15" style="688" customWidth="1"/>
    <col min="6397" max="6397" width="14.85546875" style="688" customWidth="1"/>
    <col min="6398" max="6398" width="8.5703125" style="688" customWidth="1"/>
    <col min="6399" max="6649" width="9.140625" style="688"/>
    <col min="6650" max="6650" width="6.28515625" style="688" customWidth="1"/>
    <col min="6651" max="6651" width="72.28515625" style="688" bestFit="1" customWidth="1"/>
    <col min="6652" max="6652" width="15" style="688" customWidth="1"/>
    <col min="6653" max="6653" width="14.85546875" style="688" customWidth="1"/>
    <col min="6654" max="6654" width="8.5703125" style="688" customWidth="1"/>
    <col min="6655" max="6905" width="9.140625" style="688"/>
    <col min="6906" max="6906" width="6.28515625" style="688" customWidth="1"/>
    <col min="6907" max="6907" width="72.28515625" style="688" bestFit="1" customWidth="1"/>
    <col min="6908" max="6908" width="15" style="688" customWidth="1"/>
    <col min="6909" max="6909" width="14.85546875" style="688" customWidth="1"/>
    <col min="6910" max="6910" width="8.5703125" style="688" customWidth="1"/>
    <col min="6911" max="7161" width="9.140625" style="688"/>
    <col min="7162" max="7162" width="6.28515625" style="688" customWidth="1"/>
    <col min="7163" max="7163" width="72.28515625" style="688" bestFit="1" customWidth="1"/>
    <col min="7164" max="7164" width="15" style="688" customWidth="1"/>
    <col min="7165" max="7165" width="14.85546875" style="688" customWidth="1"/>
    <col min="7166" max="7166" width="8.5703125" style="688" customWidth="1"/>
    <col min="7167" max="7417" width="9.140625" style="688"/>
    <col min="7418" max="7418" width="6.28515625" style="688" customWidth="1"/>
    <col min="7419" max="7419" width="72.28515625" style="688" bestFit="1" customWidth="1"/>
    <col min="7420" max="7420" width="15" style="688" customWidth="1"/>
    <col min="7421" max="7421" width="14.85546875" style="688" customWidth="1"/>
    <col min="7422" max="7422" width="8.5703125" style="688" customWidth="1"/>
    <col min="7423" max="7673" width="9.140625" style="688"/>
    <col min="7674" max="7674" width="6.28515625" style="688" customWidth="1"/>
    <col min="7675" max="7675" width="72.28515625" style="688" bestFit="1" customWidth="1"/>
    <col min="7676" max="7676" width="15" style="688" customWidth="1"/>
    <col min="7677" max="7677" width="14.85546875" style="688" customWidth="1"/>
    <col min="7678" max="7678" width="8.5703125" style="688" customWidth="1"/>
    <col min="7679" max="7929" width="9.140625" style="688"/>
    <col min="7930" max="7930" width="6.28515625" style="688" customWidth="1"/>
    <col min="7931" max="7931" width="72.28515625" style="688" bestFit="1" customWidth="1"/>
    <col min="7932" max="7932" width="15" style="688" customWidth="1"/>
    <col min="7933" max="7933" width="14.85546875" style="688" customWidth="1"/>
    <col min="7934" max="7934" width="8.5703125" style="688" customWidth="1"/>
    <col min="7935" max="8185" width="9.140625" style="688"/>
    <col min="8186" max="8186" width="6.28515625" style="688" customWidth="1"/>
    <col min="8187" max="8187" width="72.28515625" style="688" bestFit="1" customWidth="1"/>
    <col min="8188" max="8188" width="15" style="688" customWidth="1"/>
    <col min="8189" max="8189" width="14.85546875" style="688" customWidth="1"/>
    <col min="8190" max="8190" width="8.5703125" style="688" customWidth="1"/>
    <col min="8191" max="8441" width="9.140625" style="688"/>
    <col min="8442" max="8442" width="6.28515625" style="688" customWidth="1"/>
    <col min="8443" max="8443" width="72.28515625" style="688" bestFit="1" customWidth="1"/>
    <col min="8444" max="8444" width="15" style="688" customWidth="1"/>
    <col min="8445" max="8445" width="14.85546875" style="688" customWidth="1"/>
    <col min="8446" max="8446" width="8.5703125" style="688" customWidth="1"/>
    <col min="8447" max="8697" width="9.140625" style="688"/>
    <col min="8698" max="8698" width="6.28515625" style="688" customWidth="1"/>
    <col min="8699" max="8699" width="72.28515625" style="688" bestFit="1" customWidth="1"/>
    <col min="8700" max="8700" width="15" style="688" customWidth="1"/>
    <col min="8701" max="8701" width="14.85546875" style="688" customWidth="1"/>
    <col min="8702" max="8702" width="8.5703125" style="688" customWidth="1"/>
    <col min="8703" max="8953" width="9.140625" style="688"/>
    <col min="8954" max="8954" width="6.28515625" style="688" customWidth="1"/>
    <col min="8955" max="8955" width="72.28515625" style="688" bestFit="1" customWidth="1"/>
    <col min="8956" max="8956" width="15" style="688" customWidth="1"/>
    <col min="8957" max="8957" width="14.85546875" style="688" customWidth="1"/>
    <col min="8958" max="8958" width="8.5703125" style="688" customWidth="1"/>
    <col min="8959" max="9209" width="9.140625" style="688"/>
    <col min="9210" max="9210" width="6.28515625" style="688" customWidth="1"/>
    <col min="9211" max="9211" width="72.28515625" style="688" bestFit="1" customWidth="1"/>
    <col min="9212" max="9212" width="15" style="688" customWidth="1"/>
    <col min="9213" max="9213" width="14.85546875" style="688" customWidth="1"/>
    <col min="9214" max="9214" width="8.5703125" style="688" customWidth="1"/>
    <col min="9215" max="9465" width="9.140625" style="688"/>
    <col min="9466" max="9466" width="6.28515625" style="688" customWidth="1"/>
    <col min="9467" max="9467" width="72.28515625" style="688" bestFit="1" customWidth="1"/>
    <col min="9468" max="9468" width="15" style="688" customWidth="1"/>
    <col min="9469" max="9469" width="14.85546875" style="688" customWidth="1"/>
    <col min="9470" max="9470" width="8.5703125" style="688" customWidth="1"/>
    <col min="9471" max="9721" width="9.140625" style="688"/>
    <col min="9722" max="9722" width="6.28515625" style="688" customWidth="1"/>
    <col min="9723" max="9723" width="72.28515625" style="688" bestFit="1" customWidth="1"/>
    <col min="9724" max="9724" width="15" style="688" customWidth="1"/>
    <col min="9725" max="9725" width="14.85546875" style="688" customWidth="1"/>
    <col min="9726" max="9726" width="8.5703125" style="688" customWidth="1"/>
    <col min="9727" max="9977" width="9.140625" style="688"/>
    <col min="9978" max="9978" width="6.28515625" style="688" customWidth="1"/>
    <col min="9979" max="9979" width="72.28515625" style="688" bestFit="1" customWidth="1"/>
    <col min="9980" max="9980" width="15" style="688" customWidth="1"/>
    <col min="9981" max="9981" width="14.85546875" style="688" customWidth="1"/>
    <col min="9982" max="9982" width="8.5703125" style="688" customWidth="1"/>
    <col min="9983" max="10233" width="9.140625" style="688"/>
    <col min="10234" max="10234" width="6.28515625" style="688" customWidth="1"/>
    <col min="10235" max="10235" width="72.28515625" style="688" bestFit="1" customWidth="1"/>
    <col min="10236" max="10236" width="15" style="688" customWidth="1"/>
    <col min="10237" max="10237" width="14.85546875" style="688" customWidth="1"/>
    <col min="10238" max="10238" width="8.5703125" style="688" customWidth="1"/>
    <col min="10239" max="10489" width="9.140625" style="688"/>
    <col min="10490" max="10490" width="6.28515625" style="688" customWidth="1"/>
    <col min="10491" max="10491" width="72.28515625" style="688" bestFit="1" customWidth="1"/>
    <col min="10492" max="10492" width="15" style="688" customWidth="1"/>
    <col min="10493" max="10493" width="14.85546875" style="688" customWidth="1"/>
    <col min="10494" max="10494" width="8.5703125" style="688" customWidth="1"/>
    <col min="10495" max="10745" width="9.140625" style="688"/>
    <col min="10746" max="10746" width="6.28515625" style="688" customWidth="1"/>
    <col min="10747" max="10747" width="72.28515625" style="688" bestFit="1" customWidth="1"/>
    <col min="10748" max="10748" width="15" style="688" customWidth="1"/>
    <col min="10749" max="10749" width="14.85546875" style="688" customWidth="1"/>
    <col min="10750" max="10750" width="8.5703125" style="688" customWidth="1"/>
    <col min="10751" max="11001" width="9.140625" style="688"/>
    <col min="11002" max="11002" width="6.28515625" style="688" customWidth="1"/>
    <col min="11003" max="11003" width="72.28515625" style="688" bestFit="1" customWidth="1"/>
    <col min="11004" max="11004" width="15" style="688" customWidth="1"/>
    <col min="11005" max="11005" width="14.85546875" style="688" customWidth="1"/>
    <col min="11006" max="11006" width="8.5703125" style="688" customWidth="1"/>
    <col min="11007" max="11257" width="9.140625" style="688"/>
    <col min="11258" max="11258" width="6.28515625" style="688" customWidth="1"/>
    <col min="11259" max="11259" width="72.28515625" style="688" bestFit="1" customWidth="1"/>
    <col min="11260" max="11260" width="15" style="688" customWidth="1"/>
    <col min="11261" max="11261" width="14.85546875" style="688" customWidth="1"/>
    <col min="11262" max="11262" width="8.5703125" style="688" customWidth="1"/>
    <col min="11263" max="11513" width="9.140625" style="688"/>
    <col min="11514" max="11514" width="6.28515625" style="688" customWidth="1"/>
    <col min="11515" max="11515" width="72.28515625" style="688" bestFit="1" customWidth="1"/>
    <col min="11516" max="11516" width="15" style="688" customWidth="1"/>
    <col min="11517" max="11517" width="14.85546875" style="688" customWidth="1"/>
    <col min="11518" max="11518" width="8.5703125" style="688" customWidth="1"/>
    <col min="11519" max="11769" width="9.140625" style="688"/>
    <col min="11770" max="11770" width="6.28515625" style="688" customWidth="1"/>
    <col min="11771" max="11771" width="72.28515625" style="688" bestFit="1" customWidth="1"/>
    <col min="11772" max="11772" width="15" style="688" customWidth="1"/>
    <col min="11773" max="11773" width="14.85546875" style="688" customWidth="1"/>
    <col min="11774" max="11774" width="8.5703125" style="688" customWidth="1"/>
    <col min="11775" max="12025" width="9.140625" style="688"/>
    <col min="12026" max="12026" width="6.28515625" style="688" customWidth="1"/>
    <col min="12027" max="12027" width="72.28515625" style="688" bestFit="1" customWidth="1"/>
    <col min="12028" max="12028" width="15" style="688" customWidth="1"/>
    <col min="12029" max="12029" width="14.85546875" style="688" customWidth="1"/>
    <col min="12030" max="12030" width="8.5703125" style="688" customWidth="1"/>
    <col min="12031" max="12281" width="9.140625" style="688"/>
    <col min="12282" max="12282" width="6.28515625" style="688" customWidth="1"/>
    <col min="12283" max="12283" width="72.28515625" style="688" bestFit="1" customWidth="1"/>
    <col min="12284" max="12284" width="15" style="688" customWidth="1"/>
    <col min="12285" max="12285" width="14.85546875" style="688" customWidth="1"/>
    <col min="12286" max="12286" width="8.5703125" style="688" customWidth="1"/>
    <col min="12287" max="12537" width="9.140625" style="688"/>
    <col min="12538" max="12538" width="6.28515625" style="688" customWidth="1"/>
    <col min="12539" max="12539" width="72.28515625" style="688" bestFit="1" customWidth="1"/>
    <col min="12540" max="12540" width="15" style="688" customWidth="1"/>
    <col min="12541" max="12541" width="14.85546875" style="688" customWidth="1"/>
    <col min="12542" max="12542" width="8.5703125" style="688" customWidth="1"/>
    <col min="12543" max="12793" width="9.140625" style="688"/>
    <col min="12794" max="12794" width="6.28515625" style="688" customWidth="1"/>
    <col min="12795" max="12795" width="72.28515625" style="688" bestFit="1" customWidth="1"/>
    <col min="12796" max="12796" width="15" style="688" customWidth="1"/>
    <col min="12797" max="12797" width="14.85546875" style="688" customWidth="1"/>
    <col min="12798" max="12798" width="8.5703125" style="688" customWidth="1"/>
    <col min="12799" max="13049" width="9.140625" style="688"/>
    <col min="13050" max="13050" width="6.28515625" style="688" customWidth="1"/>
    <col min="13051" max="13051" width="72.28515625" style="688" bestFit="1" customWidth="1"/>
    <col min="13052" max="13052" width="15" style="688" customWidth="1"/>
    <col min="13053" max="13053" width="14.85546875" style="688" customWidth="1"/>
    <col min="13054" max="13054" width="8.5703125" style="688" customWidth="1"/>
    <col min="13055" max="13305" width="9.140625" style="688"/>
    <col min="13306" max="13306" width="6.28515625" style="688" customWidth="1"/>
    <col min="13307" max="13307" width="72.28515625" style="688" bestFit="1" customWidth="1"/>
    <col min="13308" max="13308" width="15" style="688" customWidth="1"/>
    <col min="13309" max="13309" width="14.85546875" style="688" customWidth="1"/>
    <col min="13310" max="13310" width="8.5703125" style="688" customWidth="1"/>
    <col min="13311" max="13561" width="9.140625" style="688"/>
    <col min="13562" max="13562" width="6.28515625" style="688" customWidth="1"/>
    <col min="13563" max="13563" width="72.28515625" style="688" bestFit="1" customWidth="1"/>
    <col min="13564" max="13564" width="15" style="688" customWidth="1"/>
    <col min="13565" max="13565" width="14.85546875" style="688" customWidth="1"/>
    <col min="13566" max="13566" width="8.5703125" style="688" customWidth="1"/>
    <col min="13567" max="13817" width="9.140625" style="688"/>
    <col min="13818" max="13818" width="6.28515625" style="688" customWidth="1"/>
    <col min="13819" max="13819" width="72.28515625" style="688" bestFit="1" customWidth="1"/>
    <col min="13820" max="13820" width="15" style="688" customWidth="1"/>
    <col min="13821" max="13821" width="14.85546875" style="688" customWidth="1"/>
    <col min="13822" max="13822" width="8.5703125" style="688" customWidth="1"/>
    <col min="13823" max="14073" width="9.140625" style="688"/>
    <col min="14074" max="14074" width="6.28515625" style="688" customWidth="1"/>
    <col min="14075" max="14075" width="72.28515625" style="688" bestFit="1" customWidth="1"/>
    <col min="14076" max="14076" width="15" style="688" customWidth="1"/>
    <col min="14077" max="14077" width="14.85546875" style="688" customWidth="1"/>
    <col min="14078" max="14078" width="8.5703125" style="688" customWidth="1"/>
    <col min="14079" max="14329" width="9.140625" style="688"/>
    <col min="14330" max="14330" width="6.28515625" style="688" customWidth="1"/>
    <col min="14331" max="14331" width="72.28515625" style="688" bestFit="1" customWidth="1"/>
    <col min="14332" max="14332" width="15" style="688" customWidth="1"/>
    <col min="14333" max="14333" width="14.85546875" style="688" customWidth="1"/>
    <col min="14334" max="14334" width="8.5703125" style="688" customWidth="1"/>
    <col min="14335" max="14585" width="9.140625" style="688"/>
    <col min="14586" max="14586" width="6.28515625" style="688" customWidth="1"/>
    <col min="14587" max="14587" width="72.28515625" style="688" bestFit="1" customWidth="1"/>
    <col min="14588" max="14588" width="15" style="688" customWidth="1"/>
    <col min="14589" max="14589" width="14.85546875" style="688" customWidth="1"/>
    <col min="14590" max="14590" width="8.5703125" style="688" customWidth="1"/>
    <col min="14591" max="14841" width="9.140625" style="688"/>
    <col min="14842" max="14842" width="6.28515625" style="688" customWidth="1"/>
    <col min="14843" max="14843" width="72.28515625" style="688" bestFit="1" customWidth="1"/>
    <col min="14844" max="14844" width="15" style="688" customWidth="1"/>
    <col min="14845" max="14845" width="14.85546875" style="688" customWidth="1"/>
    <col min="14846" max="14846" width="8.5703125" style="688" customWidth="1"/>
    <col min="14847" max="15097" width="9.140625" style="688"/>
    <col min="15098" max="15098" width="6.28515625" style="688" customWidth="1"/>
    <col min="15099" max="15099" width="72.28515625" style="688" bestFit="1" customWidth="1"/>
    <col min="15100" max="15100" width="15" style="688" customWidth="1"/>
    <col min="15101" max="15101" width="14.85546875" style="688" customWidth="1"/>
    <col min="15102" max="15102" width="8.5703125" style="688" customWidth="1"/>
    <col min="15103" max="15353" width="9.140625" style="688"/>
    <col min="15354" max="15354" width="6.28515625" style="688" customWidth="1"/>
    <col min="15355" max="15355" width="72.28515625" style="688" bestFit="1" customWidth="1"/>
    <col min="15356" max="15356" width="15" style="688" customWidth="1"/>
    <col min="15357" max="15357" width="14.85546875" style="688" customWidth="1"/>
    <col min="15358" max="15358" width="8.5703125" style="688" customWidth="1"/>
    <col min="15359" max="15609" width="9.140625" style="688"/>
    <col min="15610" max="15610" width="6.28515625" style="688" customWidth="1"/>
    <col min="15611" max="15611" width="72.28515625" style="688" bestFit="1" customWidth="1"/>
    <col min="15612" max="15612" width="15" style="688" customWidth="1"/>
    <col min="15613" max="15613" width="14.85546875" style="688" customWidth="1"/>
    <col min="15614" max="15614" width="8.5703125" style="688" customWidth="1"/>
    <col min="15615" max="15865" width="9.140625" style="688"/>
    <col min="15866" max="15866" width="6.28515625" style="688" customWidth="1"/>
    <col min="15867" max="15867" width="72.28515625" style="688" bestFit="1" customWidth="1"/>
    <col min="15868" max="15868" width="15" style="688" customWidth="1"/>
    <col min="15869" max="15869" width="14.85546875" style="688" customWidth="1"/>
    <col min="15870" max="15870" width="8.5703125" style="688" customWidth="1"/>
    <col min="15871" max="16121" width="9.140625" style="688"/>
    <col min="16122" max="16122" width="6.28515625" style="688" customWidth="1"/>
    <col min="16123" max="16123" width="72.28515625" style="688" bestFit="1" customWidth="1"/>
    <col min="16124" max="16124" width="15" style="688" customWidth="1"/>
    <col min="16125" max="16125" width="14.85546875" style="688" customWidth="1"/>
    <col min="16126" max="16126" width="8.5703125" style="688" customWidth="1"/>
    <col min="16127" max="16384" width="9.140625" style="688"/>
  </cols>
  <sheetData>
    <row r="1" spans="1:5">
      <c r="A1" s="1066" t="s">
        <v>3409</v>
      </c>
      <c r="B1" s="1066"/>
      <c r="C1" s="686" t="s">
        <v>3410</v>
      </c>
      <c r="D1" s="687" t="s">
        <v>3411</v>
      </c>
    </row>
    <row r="2" spans="1:5">
      <c r="A2" s="689"/>
      <c r="B2" s="689"/>
      <c r="C2" s="690"/>
      <c r="D2" s="691"/>
    </row>
    <row r="3" spans="1:5">
      <c r="A3" s="692" t="s">
        <v>3412</v>
      </c>
      <c r="B3" s="693"/>
      <c r="C3" s="694"/>
      <c r="D3" s="695"/>
    </row>
    <row r="4" spans="1:5">
      <c r="A4" s="696" t="s">
        <v>3413</v>
      </c>
      <c r="B4" s="696" t="s">
        <v>3414</v>
      </c>
      <c r="C4" s="697">
        <f>+'Schema SP'!I125</f>
        <v>106863</v>
      </c>
      <c r="D4" s="697">
        <f>+'Schema SP'!J125</f>
        <v>114001</v>
      </c>
    </row>
    <row r="5" spans="1:5">
      <c r="A5" s="696"/>
      <c r="B5" s="698" t="s">
        <v>3415</v>
      </c>
      <c r="C5" s="699"/>
      <c r="D5" s="699"/>
    </row>
    <row r="6" spans="1:5">
      <c r="A6" s="700" t="s">
        <v>3413</v>
      </c>
      <c r="B6" s="701" t="s">
        <v>3416</v>
      </c>
      <c r="C6" s="702">
        <f>+'Alimentazione CE Costi'!H718+'Alimentazione CE Costi'!H719</f>
        <v>799008</v>
      </c>
      <c r="D6" s="702">
        <f>+'Alimentazione CE Costi'!I718+'Alimentazione CE Costi'!I719</f>
        <v>799534</v>
      </c>
    </row>
    <row r="7" spans="1:5">
      <c r="A7" s="700" t="s">
        <v>3413</v>
      </c>
      <c r="B7" s="701" t="s">
        <v>3417</v>
      </c>
      <c r="C7" s="702">
        <f>+'Alimentazione CE Costi'!H721+'Alimentazione CE Costi'!H722+'Alimentazione CE Costi'!H723+'Alimentazione CE Costi'!H724+'Alimentazione CE Costi'!H725</f>
        <v>924736</v>
      </c>
      <c r="D7" s="702">
        <f>+'Alimentazione CE Costi'!I721+'Alimentazione CE Costi'!I722+'Alimentazione CE Costi'!I723+'Alimentazione CE Costi'!I724+'Alimentazione CE Costi'!I725</f>
        <v>1009558</v>
      </c>
    </row>
    <row r="8" spans="1:5">
      <c r="A8" s="700" t="s">
        <v>3413</v>
      </c>
      <c r="B8" s="701" t="s">
        <v>3418</v>
      </c>
      <c r="C8" s="702">
        <f>+'Alimentazione CE Costi'!H708+'Alimentazione CE Costi'!H709+'Alimentazione CE Costi'!H710+'Alimentazione CE Costi'!H711+'Alimentazione CE Costi'!H712+'Alimentazione CE Costi'!H713+'Alimentazione CE Costi'!H714+'Alimentazione CE Costi'!H715</f>
        <v>854</v>
      </c>
      <c r="D8" s="702">
        <f>+'Alimentazione CE Costi'!I708+'Alimentazione CE Costi'!I709+'Alimentazione CE Costi'!I710+'Alimentazione CE Costi'!I711+'Alimentazione CE Costi'!I712+'Alimentazione CE Costi'!I713+'Alimentazione CE Costi'!I714+'Alimentazione CE Costi'!I715</f>
        <v>1647</v>
      </c>
    </row>
    <row r="9" spans="1:5">
      <c r="A9" s="692" t="s">
        <v>3419</v>
      </c>
      <c r="B9" s="703"/>
      <c r="C9" s="704">
        <f>SUM(C6:C8)</f>
        <v>1724598</v>
      </c>
      <c r="D9" s="704">
        <f>SUM(D6:D8)</f>
        <v>1810739</v>
      </c>
    </row>
    <row r="10" spans="1:5">
      <c r="A10" s="700" t="s">
        <v>3420</v>
      </c>
      <c r="B10" s="701" t="s">
        <v>3421</v>
      </c>
      <c r="C10" s="702">
        <f>-(+'Alimentazione CE Ricavi'!H52+'Alimentazione CE Ricavi'!H53+'Alimentazione CE Ricavi'!H211+'Alimentazione CE Ricavi'!H212+'Alimentazione CE Ricavi'!H213+'Alimentazione CE Ricavi'!H214+'Alimentazione CE Ricavi'!H215+'Alimentazione CE Ricavi'!H216+'Alimentazione CE Ricavi'!H217)</f>
        <v>-1715773</v>
      </c>
      <c r="D10" s="702">
        <f>-(+'Alimentazione CE Ricavi'!I52+'Alimentazione CE Ricavi'!I53+'Alimentazione CE Ricavi'!I211+'Alimentazione CE Ricavi'!I212+'Alimentazione CE Ricavi'!I213+'Alimentazione CE Ricavi'!I214+'Alimentazione CE Ricavi'!I215+'Alimentazione CE Ricavi'!I216+'Alimentazione CE Ricavi'!I217)</f>
        <v>-1805206</v>
      </c>
    </row>
    <row r="11" spans="1:5">
      <c r="A11" s="700" t="s">
        <v>3420</v>
      </c>
      <c r="B11" s="701" t="s">
        <v>3422</v>
      </c>
      <c r="C11" s="702">
        <f>-(+'Alimentazione CE Ricavi'!H55+'Alimentazione CE Ricavi'!H56+'Alimentazione CE Ricavi'!H57+'Alimentazione CE Ricavi'!H58+'Alimentazione CE Ricavi'!H59)</f>
        <v>-1254550</v>
      </c>
      <c r="D11" s="702">
        <f>-(+'Alimentazione CE Ricavi'!I55+'Alimentazione CE Ricavi'!I56+'Alimentazione CE Ricavi'!I57+'Alimentazione CE Ricavi'!I58+'Alimentazione CE Ricavi'!I59)</f>
        <v>-1494881</v>
      </c>
    </row>
    <row r="12" spans="1:5">
      <c r="A12" s="692" t="s">
        <v>3423</v>
      </c>
      <c r="B12" s="703"/>
      <c r="C12" s="704">
        <f>SUM(C10:C11)</f>
        <v>-2970323</v>
      </c>
      <c r="D12" s="704">
        <f>SUM(D10:D11)</f>
        <v>-3300087</v>
      </c>
    </row>
    <row r="13" spans="1:5">
      <c r="A13" s="700" t="s">
        <v>3413</v>
      </c>
      <c r="B13" s="700" t="s">
        <v>3424</v>
      </c>
      <c r="C13" s="702">
        <f>+'Alimentazione CE Costi'!H822+'Alimentazione CE Costi'!H823</f>
        <v>0</v>
      </c>
      <c r="D13" s="702">
        <f>+'Alimentazione CE Costi'!I822+'Alimentazione CE Costi'!I823</f>
        <v>0</v>
      </c>
    </row>
    <row r="14" spans="1:5">
      <c r="A14" s="700" t="s">
        <v>3420</v>
      </c>
      <c r="B14" s="701" t="s">
        <v>3425</v>
      </c>
      <c r="C14" s="702">
        <f>'Alimentazione SP P'!H156-'Alimentazione SP P'!I156-'Rendiconto finanziario'!C13</f>
        <v>0</v>
      </c>
      <c r="D14" s="705"/>
      <c r="E14" s="706"/>
    </row>
    <row r="15" spans="1:5">
      <c r="A15" s="700" t="s">
        <v>3413</v>
      </c>
      <c r="B15" s="700" t="s">
        <v>3426</v>
      </c>
      <c r="C15" s="707">
        <f>+'Alimentazione CE Costi'!H465+'Alimentazione CE Costi'!H482+'Alimentazione CE Costi'!H497+'Alimentazione CE Costi'!H507+'Alimentazione CE Costi'!H520+'Alimentazione CE Costi'!H531+'Alimentazione CE Costi'!H544+'Alimentazione CE Costi'!H554+'Alimentazione CE Costi'!H567+'Alimentazione CE Costi'!H578+'Alimentazione CE Costi'!H591+'Alimentazione CE Costi'!H614+'Alimentazione CE Costi'!H625+'Alimentazione CE Costi'!H638+'Alimentazione CE Costi'!H648+'Alimentazione CE Costi'!H661+'Alimentazione CE Costi'!H672</f>
        <v>0</v>
      </c>
      <c r="D15" s="707">
        <f>'Alimentazione CE Costi'!I465+'Alimentazione CE Costi'!I482+'Alimentazione CE Costi'!I497+'Alimentazione CE Costi'!I507+'Alimentazione CE Costi'!I520+'Alimentazione CE Costi'!I531+'Alimentazione CE Costi'!I544+'Alimentazione CE Costi'!I554+'Alimentazione CE Costi'!I567+'Alimentazione CE Costi'!I578+'Alimentazione CE Costi'!I591+'Alimentazione CE Costi'!I601+'Alimentazione CE Costi'!I614+'Alimentazione CE Costi'!I625+'Alimentazione CE Costi'!I638+'Alimentazione CE Costi'!I648+'Alimentazione CE Costi'!I661+'Alimentazione CE Costi'!I672</f>
        <v>0</v>
      </c>
      <c r="E15" s="706"/>
    </row>
    <row r="16" spans="1:5">
      <c r="A16" s="700" t="s">
        <v>3420</v>
      </c>
      <c r="B16" s="701" t="s">
        <v>3427</v>
      </c>
      <c r="C16" s="702">
        <f>'Alimentazione SP P'!H157-'Alimentazione SP P'!I157-'Rendiconto finanziario'!C15</f>
        <v>0</v>
      </c>
      <c r="D16" s="705"/>
    </row>
    <row r="17" spans="1:5">
      <c r="A17" s="692" t="s">
        <v>3428</v>
      </c>
      <c r="B17" s="703"/>
      <c r="C17" s="704">
        <f>SUM(C13:C16)</f>
        <v>0</v>
      </c>
      <c r="D17" s="704">
        <f>SUM(D13:D16)</f>
        <v>0</v>
      </c>
      <c r="E17" s="708"/>
    </row>
    <row r="18" spans="1:5">
      <c r="A18" s="700" t="s">
        <v>3429</v>
      </c>
      <c r="B18" s="701" t="s">
        <v>3430</v>
      </c>
      <c r="C18" s="702">
        <v>0</v>
      </c>
      <c r="D18" s="702"/>
    </row>
    <row r="19" spans="1:5">
      <c r="A19" s="700" t="s">
        <v>3413</v>
      </c>
      <c r="B19" s="700" t="s">
        <v>3431</v>
      </c>
      <c r="C19" s="702">
        <f>SUM('[2]Alimentazione CE Costi'!H729:H791)</f>
        <v>90694</v>
      </c>
      <c r="D19" s="702"/>
    </row>
    <row r="20" spans="1:5">
      <c r="A20" s="709" t="s">
        <v>3420</v>
      </c>
      <c r="B20" s="709" t="s">
        <v>3432</v>
      </c>
      <c r="C20" s="702">
        <f>SUM('[2]Alimentazione SP P'!H50:H114)-SUM('[2]Alimentazione SP P'!I50:I114)-C19</f>
        <v>-96174</v>
      </c>
      <c r="D20" s="702"/>
      <c r="E20" s="708"/>
    </row>
    <row r="21" spans="1:5">
      <c r="A21" s="692" t="s">
        <v>3433</v>
      </c>
      <c r="B21" s="703"/>
      <c r="C21" s="704">
        <f>SUM(C18:C20)</f>
        <v>-5480</v>
      </c>
      <c r="D21" s="704">
        <f>SUM(D18:D20)</f>
        <v>0</v>
      </c>
      <c r="E21" s="708"/>
    </row>
    <row r="22" spans="1:5">
      <c r="A22" s="700" t="s">
        <v>3413</v>
      </c>
      <c r="B22" s="700" t="s">
        <v>3434</v>
      </c>
      <c r="C22" s="707">
        <f>SUM('Alimentazione CE Costi'!H811:H843)+'Alimentazione CE Costi'!H894+'Alimentazione CE Costi'!H466+'Alimentazione CE Costi'!H483+'Alimentazione CE Costi'!H498+'Alimentazione CE Costi'!H508+'Alimentazione CE Costi'!H521+'Alimentazione CE Costi'!H532+'Alimentazione CE Costi'!H545+'Alimentazione CE Costi'!H555+'Alimentazione CE Costi'!H568+'Alimentazione CE Costi'!H579+'Alimentazione CE Costi'!H592+'Alimentazione CE Costi'!H602+'Alimentazione CE Costi'!H615+'Alimentazione CE Costi'!H626+'Alimentazione CE Costi'!H639+'Alimentazione CE Costi'!H649+'Alimentazione CE Costi'!H662+'Alimentazione CE Costi'!H673</f>
        <v>6105816</v>
      </c>
      <c r="D22" s="707">
        <f>SUM('Alimentazione CE Costi'!I811:I843)+'Alimentazione CE Costi'!IE94+'Alimentazione CE Costi'!I466+'Alimentazione CE Costi'!I483+'Alimentazione CE Costi'!I498+'Alimentazione CE Costi'!I508+'Alimentazione CE Costi'!I521+'Alimentazione CE Costi'!I532+'Alimentazione CE Costi'!I545+'Alimentazione CE Costi'!I555+'Alimentazione CE Costi'!I568+'Alimentazione CE Costi'!I579+'Alimentazione CE Costi'!I592+'Alimentazione CE Costi'!I602+'Alimentazione CE Costi'!I615+'Alimentazione CE Costi'!I626+'Alimentazione CE Costi'!I639+'Alimentazione CE Costi'!I649+'Alimentazione CE Costi'!I662+'Alimentazione CE Costi'!I673</f>
        <v>4997491</v>
      </c>
      <c r="E22" s="708"/>
    </row>
    <row r="23" spans="1:5">
      <c r="A23" s="700" t="s">
        <v>3420</v>
      </c>
      <c r="B23" s="701" t="s">
        <v>3435</v>
      </c>
      <c r="C23" s="702">
        <f>'Schema SP'!K133-'Rendiconto finanziario'!C22-'Rendiconto finanziario'!C11+1</f>
        <v>-1231170</v>
      </c>
      <c r="D23" s="707">
        <v>-532324</v>
      </c>
      <c r="E23" s="708"/>
    </row>
    <row r="24" spans="1:5">
      <c r="A24" s="692" t="s">
        <v>3436</v>
      </c>
      <c r="B24" s="703"/>
      <c r="C24" s="704">
        <f>SUM(C22:C23)</f>
        <v>4874646</v>
      </c>
      <c r="D24" s="704">
        <f>SUM(D22:D23)</f>
        <v>4465167</v>
      </c>
      <c r="E24" s="708"/>
    </row>
    <row r="25" spans="1:5">
      <c r="A25" s="710" t="s">
        <v>3437</v>
      </c>
      <c r="B25" s="710"/>
      <c r="C25" s="711">
        <f>C4+C9+C12+C17+C21+C24</f>
        <v>3730304</v>
      </c>
      <c r="D25" s="711">
        <f>D4+D9+D12+D17+D21+D24</f>
        <v>3089820</v>
      </c>
    </row>
    <row r="26" spans="1:5" ht="15">
      <c r="A26" s="712"/>
      <c r="B26" s="712"/>
      <c r="C26" s="713"/>
      <c r="D26" s="713"/>
    </row>
    <row r="27" spans="1:5" ht="22.5">
      <c r="A27" s="700" t="s">
        <v>3438</v>
      </c>
      <c r="B27" s="714" t="s">
        <v>3439</v>
      </c>
      <c r="C27" s="702">
        <f>'Schema SP'!K142</f>
        <v>0</v>
      </c>
      <c r="D27" s="702">
        <v>-150420</v>
      </c>
    </row>
    <row r="28" spans="1:5">
      <c r="A28" s="700" t="s">
        <v>3438</v>
      </c>
      <c r="B28" s="715" t="s">
        <v>3440</v>
      </c>
      <c r="C28" s="702">
        <f>'Schema SP'!K143</f>
        <v>1626</v>
      </c>
      <c r="D28" s="702">
        <v>0</v>
      </c>
    </row>
    <row r="29" spans="1:5">
      <c r="A29" s="700" t="s">
        <v>3438</v>
      </c>
      <c r="B29" s="715" t="s">
        <v>3441</v>
      </c>
      <c r="C29" s="702">
        <f>'Schema SP'!K144</f>
        <v>-1018874</v>
      </c>
      <c r="D29" s="702">
        <v>807943</v>
      </c>
    </row>
    <row r="30" spans="1:5">
      <c r="A30" s="700" t="s">
        <v>3438</v>
      </c>
      <c r="B30" s="715" t="s">
        <v>3442</v>
      </c>
      <c r="C30" s="705"/>
      <c r="D30" s="705">
        <v>0</v>
      </c>
    </row>
    <row r="31" spans="1:5">
      <c r="A31" s="700" t="s">
        <v>3438</v>
      </c>
      <c r="B31" s="715" t="s">
        <v>3443</v>
      </c>
      <c r="C31" s="702">
        <f>'Schema SP'!K152-'Rendiconto finanziario'!C94</f>
        <v>-1911299</v>
      </c>
      <c r="D31" s="702">
        <v>-148868</v>
      </c>
    </row>
    <row r="32" spans="1:5">
      <c r="A32" s="700" t="s">
        <v>3438</v>
      </c>
      <c r="B32" s="715" t="s">
        <v>3444</v>
      </c>
      <c r="C32" s="702">
        <f>'Schema SP'!K154</f>
        <v>1665476</v>
      </c>
      <c r="D32" s="702">
        <v>-1194982</v>
      </c>
    </row>
    <row r="33" spans="1:5">
      <c r="A33" s="700" t="s">
        <v>3438</v>
      </c>
      <c r="B33" s="715" t="s">
        <v>3445</v>
      </c>
      <c r="C33" s="702">
        <f>'Schema SP'!K156</f>
        <v>1676299</v>
      </c>
      <c r="D33" s="702">
        <v>-1478351</v>
      </c>
    </row>
    <row r="34" spans="1:5">
      <c r="A34" s="700" t="s">
        <v>3438</v>
      </c>
      <c r="B34" s="715" t="s">
        <v>3446</v>
      </c>
      <c r="C34" s="702">
        <f>'Schema SP'!K141+'Schema SP'!K151+'Schema SP'!K155+'Schema SP'!K157-'Rendiconto finanziario'!C30</f>
        <v>-197084</v>
      </c>
      <c r="D34" s="702">
        <v>458020</v>
      </c>
    </row>
    <row r="35" spans="1:5">
      <c r="A35" s="696" t="s">
        <v>3438</v>
      </c>
      <c r="B35" s="696" t="s">
        <v>3447</v>
      </c>
      <c r="C35" s="697">
        <f>SUM(C27:C34)</f>
        <v>216144</v>
      </c>
      <c r="D35" s="691">
        <v>-1706658</v>
      </c>
      <c r="E35" s="708"/>
    </row>
    <row r="36" spans="1:5">
      <c r="A36" s="696" t="s">
        <v>3438</v>
      </c>
      <c r="B36" s="696" t="s">
        <v>3448</v>
      </c>
      <c r="C36" s="691">
        <f>'Schema SP'!K160+'Schema SP'!K161</f>
        <v>-1806</v>
      </c>
      <c r="D36" s="691">
        <v>521</v>
      </c>
    </row>
    <row r="37" spans="1:5">
      <c r="A37" s="700" t="s">
        <v>3438</v>
      </c>
      <c r="B37" s="715" t="s">
        <v>3449</v>
      </c>
      <c r="C37" s="702">
        <v>0</v>
      </c>
      <c r="D37" s="702"/>
    </row>
    <row r="38" spans="1:5">
      <c r="A38" s="700" t="s">
        <v>3438</v>
      </c>
      <c r="B38" s="715" t="s">
        <v>3450</v>
      </c>
      <c r="C38" s="702">
        <f>-('Schema SP'!K52-'Schema SP'!K56)-'Schema SP'!K48</f>
        <v>-323235</v>
      </c>
      <c r="D38" s="705">
        <v>758812</v>
      </c>
    </row>
    <row r="39" spans="1:5">
      <c r="A39" s="700" t="s">
        <v>3438</v>
      </c>
      <c r="B39" s="715" t="s">
        <v>3451</v>
      </c>
      <c r="C39" s="702">
        <v>0</v>
      </c>
      <c r="D39" s="702">
        <v>0</v>
      </c>
    </row>
    <row r="40" spans="1:5">
      <c r="A40" s="700" t="s">
        <v>3438</v>
      </c>
      <c r="B40" s="715" t="s">
        <v>3452</v>
      </c>
      <c r="C40" s="702">
        <v>0</v>
      </c>
      <c r="D40" s="702">
        <v>0</v>
      </c>
    </row>
    <row r="41" spans="1:5">
      <c r="A41" s="700" t="s">
        <v>3438</v>
      </c>
      <c r="B41" s="715" t="s">
        <v>3453</v>
      </c>
      <c r="C41" s="702">
        <v>0</v>
      </c>
      <c r="D41" s="702">
        <v>0</v>
      </c>
    </row>
    <row r="42" spans="1:5">
      <c r="A42" s="700" t="s">
        <v>3438</v>
      </c>
      <c r="B42" s="715" t="s">
        <v>3454</v>
      </c>
      <c r="C42" s="702">
        <v>0</v>
      </c>
      <c r="D42" s="702">
        <v>0</v>
      </c>
    </row>
    <row r="43" spans="1:5">
      <c r="A43" s="700" t="s">
        <v>3438</v>
      </c>
      <c r="B43" s="715" t="s">
        <v>3455</v>
      </c>
      <c r="C43" s="702">
        <v>0</v>
      </c>
      <c r="D43" s="702">
        <v>0</v>
      </c>
    </row>
    <row r="44" spans="1:5">
      <c r="A44" s="700"/>
      <c r="B44" s="716"/>
      <c r="C44" s="702"/>
      <c r="D44" s="702"/>
    </row>
    <row r="45" spans="1:5">
      <c r="A45" s="700" t="s">
        <v>3438</v>
      </c>
      <c r="B45" s="715" t="s">
        <v>3456</v>
      </c>
      <c r="C45" s="702">
        <f>-'Schema SP'!K58</f>
        <v>112153</v>
      </c>
      <c r="D45" s="702">
        <v>-2900338</v>
      </c>
    </row>
    <row r="46" spans="1:5">
      <c r="A46" s="700" t="s">
        <v>3438</v>
      </c>
      <c r="B46" s="715" t="s">
        <v>3457</v>
      </c>
      <c r="C46" s="702">
        <f>-'Schema SP'!K71</f>
        <v>0</v>
      </c>
      <c r="D46" s="702">
        <v>0</v>
      </c>
    </row>
    <row r="47" spans="1:5">
      <c r="A47" s="700" t="s">
        <v>3438</v>
      </c>
      <c r="B47" s="715" t="s">
        <v>3458</v>
      </c>
      <c r="C47" s="702">
        <f>-'Schema SP'!K72</f>
        <v>5449065</v>
      </c>
      <c r="D47" s="702">
        <v>-3630333</v>
      </c>
    </row>
    <row r="48" spans="1:5">
      <c r="A48" s="700" t="s">
        <v>3438</v>
      </c>
      <c r="B48" s="715" t="s">
        <v>3459</v>
      </c>
      <c r="C48" s="705"/>
      <c r="D48" s="705"/>
    </row>
    <row r="49" spans="1:5">
      <c r="A49" s="700" t="s">
        <v>3438</v>
      </c>
      <c r="B49" s="715" t="s">
        <v>3460</v>
      </c>
      <c r="C49" s="702">
        <f>-'Schema SP'!K76</f>
        <v>0</v>
      </c>
      <c r="D49" s="702">
        <v>0</v>
      </c>
    </row>
    <row r="50" spans="1:5">
      <c r="A50" s="700" t="s">
        <v>3438</v>
      </c>
      <c r="B50" s="715" t="s">
        <v>3461</v>
      </c>
      <c r="C50" s="702">
        <f>-('Schema SP'!K77+'Schema SP'!K75+'Schema SP'!K57+'Schema SP'!K80)-'Rendiconto finanziario'!C48+5480</f>
        <v>1449357</v>
      </c>
      <c r="D50" s="705">
        <v>431406</v>
      </c>
    </row>
    <row r="51" spans="1:5">
      <c r="A51" s="696" t="s">
        <v>3438</v>
      </c>
      <c r="B51" s="696" t="s">
        <v>3462</v>
      </c>
      <c r="C51" s="691">
        <f>SUM(C37:C50)</f>
        <v>6687340</v>
      </c>
      <c r="D51" s="691">
        <f>SUM(D37:D50)</f>
        <v>-5340453</v>
      </c>
      <c r="E51" s="708"/>
    </row>
    <row r="52" spans="1:5">
      <c r="A52" s="709" t="s">
        <v>3438</v>
      </c>
      <c r="B52" s="715" t="s">
        <v>3463</v>
      </c>
      <c r="C52" s="707">
        <f>-('Schema SP'!K41+'Schema SP'!K42)</f>
        <v>-52201</v>
      </c>
      <c r="D52" s="707">
        <v>-6291</v>
      </c>
    </row>
    <row r="53" spans="1:5">
      <c r="A53" s="709" t="s">
        <v>3438</v>
      </c>
      <c r="B53" s="715" t="s">
        <v>3464</v>
      </c>
      <c r="C53" s="707">
        <f>-('Schema SP'!K43+'Schema SP'!K44)</f>
        <v>0</v>
      </c>
      <c r="D53" s="707">
        <v>0</v>
      </c>
    </row>
    <row r="54" spans="1:5">
      <c r="A54" s="696" t="s">
        <v>3438</v>
      </c>
      <c r="B54" s="717" t="s">
        <v>3465</v>
      </c>
      <c r="C54" s="691">
        <f>SUM(C52:C53)</f>
        <v>-52201</v>
      </c>
      <c r="D54" s="691">
        <f>SUM(D52:D53)</f>
        <v>-6291</v>
      </c>
      <c r="E54" s="708"/>
    </row>
    <row r="55" spans="1:5">
      <c r="A55" s="696" t="s">
        <v>3438</v>
      </c>
      <c r="B55" s="696" t="s">
        <v>3466</v>
      </c>
      <c r="C55" s="691">
        <f>-('Schema SP'!K90+'Schema SP'!K91)</f>
        <v>404139</v>
      </c>
      <c r="D55" s="691">
        <v>-36547</v>
      </c>
      <c r="E55" s="708"/>
    </row>
    <row r="56" spans="1:5">
      <c r="A56" s="710" t="s">
        <v>3467</v>
      </c>
      <c r="B56" s="710"/>
      <c r="C56" s="711">
        <f>C35+C36+C51+C54+C55+C25</f>
        <v>10983920</v>
      </c>
      <c r="D56" s="711">
        <f>D35+D36+D51+D54+D55+D25</f>
        <v>-3999608</v>
      </c>
    </row>
    <row r="57" spans="1:5" ht="15">
      <c r="A57" s="712"/>
      <c r="B57" s="712"/>
      <c r="C57" s="713"/>
      <c r="D57" s="713"/>
    </row>
    <row r="58" spans="1:5">
      <c r="A58" s="692" t="s">
        <v>3468</v>
      </c>
      <c r="B58" s="693"/>
      <c r="C58" s="694"/>
      <c r="D58" s="694"/>
    </row>
    <row r="59" spans="1:5">
      <c r="A59" s="700" t="s">
        <v>3420</v>
      </c>
      <c r="B59" s="701" t="s">
        <v>3469</v>
      </c>
      <c r="C59" s="705"/>
      <c r="D59" s="705">
        <v>0</v>
      </c>
    </row>
    <row r="60" spans="1:5">
      <c r="A60" s="700" t="s">
        <v>3420</v>
      </c>
      <c r="B60" s="701" t="s">
        <v>3470</v>
      </c>
      <c r="C60" s="705"/>
      <c r="D60" s="705">
        <v>0</v>
      </c>
    </row>
    <row r="61" spans="1:5">
      <c r="A61" s="700" t="s">
        <v>3420</v>
      </c>
      <c r="B61" s="701" t="s">
        <v>3471</v>
      </c>
      <c r="C61" s="705"/>
      <c r="D61" s="705">
        <v>0</v>
      </c>
    </row>
    <row r="62" spans="1:5">
      <c r="A62" s="700" t="s">
        <v>3420</v>
      </c>
      <c r="B62" s="701" t="s">
        <v>3472</v>
      </c>
      <c r="C62" s="705"/>
      <c r="D62" s="705">
        <v>0</v>
      </c>
    </row>
    <row r="63" spans="1:5">
      <c r="A63" s="700" t="s">
        <v>3420</v>
      </c>
      <c r="B63" s="701" t="s">
        <v>3473</v>
      </c>
      <c r="C63" s="705">
        <v>-8540</v>
      </c>
      <c r="D63" s="705">
        <v>0</v>
      </c>
    </row>
    <row r="64" spans="1:5">
      <c r="A64" s="696" t="s">
        <v>3420</v>
      </c>
      <c r="B64" s="717" t="s">
        <v>3474</v>
      </c>
      <c r="C64" s="691">
        <f>SUM(C59:C63)</f>
        <v>-8540</v>
      </c>
      <c r="D64" s="691">
        <f>SUM(D59:D63)</f>
        <v>0</v>
      </c>
    </row>
    <row r="65" spans="1:4">
      <c r="A65" s="700" t="s">
        <v>3413</v>
      </c>
      <c r="B65" s="701" t="s">
        <v>3475</v>
      </c>
      <c r="C65" s="705"/>
      <c r="D65" s="705">
        <v>0</v>
      </c>
    </row>
    <row r="66" spans="1:4">
      <c r="A66" s="700" t="s">
        <v>3413</v>
      </c>
      <c r="B66" s="701" t="s">
        <v>3476</v>
      </c>
      <c r="C66" s="705"/>
      <c r="D66" s="705">
        <v>0</v>
      </c>
    </row>
    <row r="67" spans="1:4">
      <c r="A67" s="700" t="s">
        <v>3413</v>
      </c>
      <c r="B67" s="701" t="s">
        <v>3477</v>
      </c>
      <c r="C67" s="705"/>
      <c r="D67" s="705">
        <v>0</v>
      </c>
    </row>
    <row r="68" spans="1:4">
      <c r="A68" s="700" t="s">
        <v>3413</v>
      </c>
      <c r="B68" s="701" t="s">
        <v>3478</v>
      </c>
      <c r="C68" s="705"/>
      <c r="D68" s="705">
        <v>0</v>
      </c>
    </row>
    <row r="69" spans="1:4">
      <c r="A69" s="700" t="s">
        <v>3413</v>
      </c>
      <c r="B69" s="701" t="s">
        <v>3479</v>
      </c>
      <c r="C69" s="705"/>
      <c r="D69" s="705">
        <v>0</v>
      </c>
    </row>
    <row r="70" spans="1:4">
      <c r="A70" s="696" t="s">
        <v>3413</v>
      </c>
      <c r="B70" s="717" t="s">
        <v>3480</v>
      </c>
      <c r="C70" s="691">
        <f>SUM(C65:C69)</f>
        <v>0</v>
      </c>
      <c r="D70" s="691">
        <f>SUM(D65:D69)</f>
        <v>0</v>
      </c>
    </row>
    <row r="71" spans="1:4">
      <c r="A71" s="700" t="s">
        <v>3420</v>
      </c>
      <c r="B71" s="701" t="s">
        <v>3481</v>
      </c>
      <c r="C71" s="705"/>
      <c r="D71" s="705"/>
    </row>
    <row r="72" spans="1:4">
      <c r="A72" s="700" t="s">
        <v>3420</v>
      </c>
      <c r="B72" s="701" t="s">
        <v>3482</v>
      </c>
      <c r="C72" s="705"/>
      <c r="D72" s="705">
        <v>-68718</v>
      </c>
    </row>
    <row r="73" spans="1:4">
      <c r="A73" s="700" t="s">
        <v>3420</v>
      </c>
      <c r="B73" s="701" t="s">
        <v>3483</v>
      </c>
      <c r="C73" s="705"/>
      <c r="D73" s="705">
        <v>0</v>
      </c>
    </row>
    <row r="74" spans="1:4">
      <c r="A74" s="700" t="s">
        <v>3420</v>
      </c>
      <c r="B74" s="701" t="s">
        <v>3484</v>
      </c>
      <c r="C74" s="705">
        <v>-1000651.3</v>
      </c>
      <c r="D74" s="705">
        <v>-969820</v>
      </c>
    </row>
    <row r="75" spans="1:4">
      <c r="A75" s="700" t="s">
        <v>3420</v>
      </c>
      <c r="B75" s="701" t="s">
        <v>3485</v>
      </c>
      <c r="C75" s="705">
        <v>-10536.4</v>
      </c>
      <c r="D75" s="705">
        <v>-35408</v>
      </c>
    </row>
    <row r="76" spans="1:4">
      <c r="A76" s="700" t="s">
        <v>3420</v>
      </c>
      <c r="B76" s="701" t="s">
        <v>3486</v>
      </c>
      <c r="C76" s="705">
        <v>-11332.8</v>
      </c>
      <c r="D76" s="705">
        <v>0</v>
      </c>
    </row>
    <row r="77" spans="1:4">
      <c r="A77" s="700" t="s">
        <v>3420</v>
      </c>
      <c r="B77" s="701" t="s">
        <v>3487</v>
      </c>
      <c r="C77" s="705">
        <v>-214246.5</v>
      </c>
      <c r="D77" s="705">
        <v>-191005</v>
      </c>
    </row>
    <row r="78" spans="1:4">
      <c r="A78" s="700" t="s">
        <v>3420</v>
      </c>
      <c r="B78" s="701" t="s">
        <v>3488</v>
      </c>
      <c r="C78" s="705">
        <v>-290788.61</v>
      </c>
      <c r="D78" s="705">
        <v>-1557825</v>
      </c>
    </row>
    <row r="79" spans="1:4">
      <c r="A79" s="696" t="s">
        <v>3420</v>
      </c>
      <c r="B79" s="717" t="s">
        <v>3489</v>
      </c>
      <c r="C79" s="691">
        <f>SUM(C71:C78)</f>
        <v>-1527555.6099999999</v>
      </c>
      <c r="D79" s="691">
        <f>SUM(D71:D78)</f>
        <v>-2822776</v>
      </c>
    </row>
    <row r="80" spans="1:4">
      <c r="A80" s="700" t="s">
        <v>3413</v>
      </c>
      <c r="B80" s="701" t="s">
        <v>3490</v>
      </c>
      <c r="C80" s="705"/>
      <c r="D80" s="705">
        <v>0</v>
      </c>
    </row>
    <row r="81" spans="1:4">
      <c r="A81" s="700" t="s">
        <v>3413</v>
      </c>
      <c r="B81" s="701" t="s">
        <v>3491</v>
      </c>
      <c r="C81" s="705"/>
      <c r="D81" s="705">
        <v>91641</v>
      </c>
    </row>
    <row r="82" spans="1:4">
      <c r="A82" s="700" t="s">
        <v>3413</v>
      </c>
      <c r="B82" s="701" t="s">
        <v>3492</v>
      </c>
      <c r="C82" s="705"/>
      <c r="D82" s="705"/>
    </row>
    <row r="83" spans="1:4">
      <c r="A83" s="700" t="s">
        <v>3413</v>
      </c>
      <c r="B83" s="701" t="s">
        <v>3493</v>
      </c>
      <c r="C83" s="705"/>
      <c r="D83" s="705">
        <v>0</v>
      </c>
    </row>
    <row r="84" spans="1:4">
      <c r="A84" s="700" t="s">
        <v>3413</v>
      </c>
      <c r="B84" s="701" t="s">
        <v>3494</v>
      </c>
      <c r="C84" s="705"/>
      <c r="D84" s="705">
        <v>0</v>
      </c>
    </row>
    <row r="85" spans="1:4">
      <c r="A85" s="700" t="s">
        <v>3413</v>
      </c>
      <c r="B85" s="701" t="s">
        <v>3495</v>
      </c>
      <c r="C85" s="705"/>
      <c r="D85" s="705">
        <v>0</v>
      </c>
    </row>
    <row r="86" spans="1:4">
      <c r="A86" s="700" t="s">
        <v>3413</v>
      </c>
      <c r="B86" s="701" t="s">
        <v>3496</v>
      </c>
      <c r="C86" s="705"/>
      <c r="D86" s="705">
        <v>0</v>
      </c>
    </row>
    <row r="87" spans="1:4">
      <c r="A87" s="696" t="s">
        <v>3413</v>
      </c>
      <c r="B87" s="717" t="s">
        <v>3497</v>
      </c>
      <c r="C87" s="691">
        <f>SUM(C80:C86)</f>
        <v>0</v>
      </c>
      <c r="D87" s="691">
        <f>SUM(D80:D86)</f>
        <v>91641</v>
      </c>
    </row>
    <row r="88" spans="1:4">
      <c r="A88" s="700" t="s">
        <v>3420</v>
      </c>
      <c r="B88" s="701" t="s">
        <v>3498</v>
      </c>
      <c r="C88" s="705">
        <f>-'Schema SP'!K28</f>
        <v>-308604</v>
      </c>
      <c r="D88" s="705">
        <v>4316943</v>
      </c>
    </row>
    <row r="89" spans="1:4">
      <c r="A89" s="700" t="s">
        <v>3420</v>
      </c>
      <c r="B89" s="701" t="s">
        <v>3499</v>
      </c>
      <c r="C89" s="705"/>
      <c r="D89" s="705"/>
    </row>
    <row r="90" spans="1:4">
      <c r="A90" s="696" t="s">
        <v>3420</v>
      </c>
      <c r="B90" s="717" t="s">
        <v>3500</v>
      </c>
      <c r="C90" s="691">
        <f>SUM(C88:C89)</f>
        <v>-308604</v>
      </c>
      <c r="D90" s="691">
        <f>SUM(D88:D89)</f>
        <v>4316943</v>
      </c>
    </row>
    <row r="91" spans="1:4">
      <c r="A91" s="700" t="s">
        <v>3413</v>
      </c>
      <c r="B91" s="701" t="s">
        <v>3501</v>
      </c>
      <c r="C91" s="705"/>
      <c r="D91" s="705">
        <v>0</v>
      </c>
    </row>
    <row r="92" spans="1:4">
      <c r="A92" s="700" t="s">
        <v>3413</v>
      </c>
      <c r="B92" s="701" t="s">
        <v>3502</v>
      </c>
      <c r="C92" s="705"/>
      <c r="D92" s="705">
        <v>0</v>
      </c>
    </row>
    <row r="93" spans="1:4">
      <c r="A93" s="696" t="s">
        <v>3413</v>
      </c>
      <c r="B93" s="717" t="s">
        <v>3503</v>
      </c>
      <c r="C93" s="691">
        <f>SUM(C91:C92)</f>
        <v>0</v>
      </c>
      <c r="D93" s="691">
        <f>SUM(D91:D92)</f>
        <v>0</v>
      </c>
    </row>
    <row r="94" spans="1:4">
      <c r="A94" s="696" t="s">
        <v>3429</v>
      </c>
      <c r="B94" s="717" t="s">
        <v>3504</v>
      </c>
      <c r="C94" s="718"/>
      <c r="D94" s="718"/>
    </row>
    <row r="95" spans="1:4">
      <c r="A95" s="710" t="s">
        <v>3505</v>
      </c>
      <c r="B95" s="710"/>
      <c r="C95" s="711">
        <f>C64+C70+C79+C87+C90+C93+C94</f>
        <v>-1844699.6099999999</v>
      </c>
      <c r="D95" s="711">
        <f>D64+D70+D79+D87+D90+D93+D94</f>
        <v>1585808</v>
      </c>
    </row>
    <row r="96" spans="1:4" ht="15">
      <c r="A96" s="712"/>
      <c r="B96" s="712"/>
      <c r="C96" s="713"/>
      <c r="D96" s="713"/>
    </row>
    <row r="97" spans="1:4">
      <c r="A97" s="692" t="s">
        <v>3506</v>
      </c>
      <c r="B97" s="693"/>
      <c r="C97" s="694"/>
      <c r="D97" s="694"/>
    </row>
    <row r="98" spans="1:4">
      <c r="A98" s="700" t="s">
        <v>3438</v>
      </c>
      <c r="B98" s="700" t="s">
        <v>3507</v>
      </c>
      <c r="C98" s="702">
        <f>-('Schema SP'!K51+'Schema SP'!K56)</f>
        <v>0</v>
      </c>
      <c r="D98" s="702">
        <v>0</v>
      </c>
    </row>
    <row r="99" spans="1:4">
      <c r="A99" s="700" t="s">
        <v>3438</v>
      </c>
      <c r="B99" s="700" t="s">
        <v>3508</v>
      </c>
      <c r="C99" s="702"/>
      <c r="D99" s="705">
        <v>0</v>
      </c>
    </row>
    <row r="100" spans="1:4">
      <c r="A100" s="700" t="s">
        <v>3438</v>
      </c>
      <c r="B100" s="700" t="s">
        <v>3509</v>
      </c>
      <c r="C100" s="702">
        <f>-'Schema SP'!K68</f>
        <v>0</v>
      </c>
      <c r="D100" s="705">
        <v>0</v>
      </c>
    </row>
    <row r="101" spans="1:4">
      <c r="A101" s="700" t="s">
        <v>3438</v>
      </c>
      <c r="B101" s="700" t="s">
        <v>3510</v>
      </c>
      <c r="C101" s="702">
        <f>-'Schema SP'!K69</f>
        <v>0</v>
      </c>
      <c r="D101" s="705">
        <v>0</v>
      </c>
    </row>
    <row r="102" spans="1:4">
      <c r="A102" s="700" t="s">
        <v>3438</v>
      </c>
      <c r="B102" s="700" t="s">
        <v>3511</v>
      </c>
      <c r="C102" s="702">
        <f>-'Schema SP'!K70</f>
        <v>0</v>
      </c>
      <c r="D102" s="705">
        <v>0</v>
      </c>
    </row>
    <row r="103" spans="1:4">
      <c r="A103" s="696" t="s">
        <v>3413</v>
      </c>
      <c r="B103" s="696" t="s">
        <v>3512</v>
      </c>
      <c r="C103" s="691">
        <f>'Schema SP'!K111</f>
        <v>0</v>
      </c>
      <c r="D103" s="691">
        <f>'Schema SP'!L111</f>
        <v>0</v>
      </c>
    </row>
    <row r="104" spans="1:4">
      <c r="A104" s="700" t="s">
        <v>3413</v>
      </c>
      <c r="B104" s="700" t="s">
        <v>3513</v>
      </c>
      <c r="C104" s="943">
        <f>SUM('Alimentazione SP P'!H6:H18)+'Alimentazione SP P'!H26+'Alimentazione SP P'!H27-SUM('Alimentazione SP P'!I6:I18)-'Alimentazione SP P'!I26-'Alimentazione SP P'!I27-'Rendiconto finanziario'!C10</f>
        <v>4009648</v>
      </c>
      <c r="D104" s="705">
        <v>1992903</v>
      </c>
    </row>
    <row r="105" spans="1:4">
      <c r="A105" s="700" t="s">
        <v>3438</v>
      </c>
      <c r="B105" s="700" t="s">
        <v>3514</v>
      </c>
      <c r="C105" s="943">
        <f>'Schema SP'!K126-'Schema SP'!K111-'Rendiconto finanziario'!C104-'Rendiconto finanziario'!C4-'Rendiconto finanziario'!C10</f>
        <v>-42854</v>
      </c>
      <c r="D105" s="705">
        <v>-519640</v>
      </c>
    </row>
    <row r="106" spans="1:4">
      <c r="A106" s="696" t="s">
        <v>3438</v>
      </c>
      <c r="B106" s="717" t="s">
        <v>3515</v>
      </c>
      <c r="C106" s="691">
        <f>SUM(C104:C105)</f>
        <v>3966794</v>
      </c>
      <c r="D106" s="691">
        <f>SUM(D104:D105)</f>
        <v>1473263</v>
      </c>
    </row>
    <row r="107" spans="1:4">
      <c r="A107" s="696" t="s">
        <v>3438</v>
      </c>
      <c r="B107" s="719" t="s">
        <v>3516</v>
      </c>
      <c r="C107" s="691">
        <f>'Schema SP'!K153</f>
        <v>0</v>
      </c>
      <c r="D107" s="691">
        <v>0</v>
      </c>
    </row>
    <row r="108" spans="1:4">
      <c r="A108" s="700" t="s">
        <v>3413</v>
      </c>
      <c r="B108" s="700" t="s">
        <v>3517</v>
      </c>
      <c r="C108" s="705"/>
      <c r="D108" s="705">
        <v>0</v>
      </c>
    </row>
    <row r="109" spans="1:4">
      <c r="A109" s="700" t="s">
        <v>3420</v>
      </c>
      <c r="B109" s="700" t="s">
        <v>3518</v>
      </c>
      <c r="C109" s="702">
        <f>-C108+'Schema SP'!K140</f>
        <v>0</v>
      </c>
      <c r="D109" s="702">
        <v>0</v>
      </c>
    </row>
    <row r="110" spans="1:4">
      <c r="A110" s="710" t="s">
        <v>3519</v>
      </c>
      <c r="B110" s="710"/>
      <c r="C110" s="711">
        <f>C98+C99+C100+C101+C102+C103+C106+C107+C108+C109</f>
        <v>3966794</v>
      </c>
      <c r="D110" s="711">
        <f>D98+D99+D100+D101+D102+D103+D106+D107+D108+D109</f>
        <v>1473263</v>
      </c>
    </row>
    <row r="111" spans="1:4">
      <c r="A111" s="700"/>
      <c r="B111" s="700"/>
      <c r="C111" s="720"/>
      <c r="D111" s="720"/>
    </row>
    <row r="112" spans="1:4">
      <c r="A112" s="692" t="s">
        <v>3520</v>
      </c>
      <c r="B112" s="693"/>
      <c r="C112" s="695">
        <f>C56+C95+C110</f>
        <v>13106014.390000001</v>
      </c>
      <c r="D112" s="695">
        <f>D56+D95+D110</f>
        <v>-940537</v>
      </c>
    </row>
    <row r="113" spans="1:4">
      <c r="A113" s="717" t="s">
        <v>3521</v>
      </c>
      <c r="B113" s="721"/>
      <c r="C113" s="722">
        <f>'Schema SP'!I83-'Schema SP'!J83</f>
        <v>13106014</v>
      </c>
      <c r="D113" s="722">
        <v>-940537</v>
      </c>
    </row>
    <row r="114" spans="1:4">
      <c r="A114" s="700"/>
      <c r="B114" s="723"/>
      <c r="C114" s="690"/>
      <c r="D114" s="690"/>
    </row>
    <row r="115" spans="1:4">
      <c r="A115" s="974" t="s">
        <v>3522</v>
      </c>
      <c r="B115" s="975"/>
      <c r="C115" s="976">
        <f>+C113-C112</f>
        <v>-0.39000000059604645</v>
      </c>
      <c r="D115" s="976">
        <f>D112-D113</f>
        <v>0</v>
      </c>
    </row>
  </sheetData>
  <mergeCells count="1">
    <mergeCell ref="A1:B1"/>
  </mergeCells>
  <pageMargins left="0.74" right="0.31496062992125984" top="0.59055118110236227" bottom="0.55118110236220474" header="0.31496062992125984" footer="0.15748031496062992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showGridLines="0" topLeftCell="E1" zoomScaleNormal="100" workbookViewId="0">
      <selection activeCell="D32" sqref="D32"/>
    </sheetView>
  </sheetViews>
  <sheetFormatPr defaultColWidth="11.5703125" defaultRowHeight="12.75"/>
  <cols>
    <col min="1" max="1" width="16.28515625" style="347" bestFit="1" customWidth="1"/>
    <col min="2" max="2" width="63.140625" style="313" customWidth="1"/>
    <col min="3" max="3" width="16.28515625" style="313" bestFit="1" customWidth="1"/>
    <col min="4" max="4" width="15.42578125" style="354" customWidth="1"/>
    <col min="5" max="5" width="15.42578125" style="304" customWidth="1"/>
    <col min="6" max="6" width="15.42578125" style="354" customWidth="1"/>
    <col min="7" max="7" width="15.42578125" style="304" customWidth="1"/>
    <col min="8" max="8" width="15.42578125" style="354" customWidth="1"/>
    <col min="9" max="9" width="15.42578125" style="304" customWidth="1"/>
    <col min="10" max="10" width="15.42578125" style="354" customWidth="1"/>
    <col min="11" max="11" width="15.42578125" style="304" customWidth="1"/>
    <col min="12" max="12" width="15.42578125" style="354" customWidth="1"/>
    <col min="13" max="13" width="15.42578125" style="304" customWidth="1"/>
    <col min="14" max="14" width="11.5703125" style="354"/>
    <col min="15" max="15" width="11.5703125" style="304"/>
    <col min="16" max="16" width="11.5703125" style="354"/>
    <col min="17" max="17" width="11.5703125" style="304"/>
    <col min="18" max="18" width="11.5703125" style="354"/>
    <col min="19" max="19" width="11.5703125" style="304"/>
    <col min="20" max="20" width="13.28515625" style="354" bestFit="1" customWidth="1"/>
    <col min="21" max="16384" width="11.5703125" style="304"/>
  </cols>
  <sheetData>
    <row r="1" spans="1:20" ht="8.25" customHeight="1">
      <c r="A1" s="1078" t="s">
        <v>2125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1078"/>
    </row>
    <row r="2" spans="1:20" ht="16.5" customHeight="1">
      <c r="A2" s="1078"/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1078"/>
      <c r="M2" s="1078"/>
    </row>
    <row r="3" spans="1:20" ht="16.5" thickBot="1">
      <c r="A3" s="323"/>
      <c r="B3" s="324"/>
      <c r="C3" s="324"/>
      <c r="D3" s="348"/>
      <c r="E3" s="324"/>
      <c r="F3" s="348"/>
      <c r="G3" s="324"/>
      <c r="H3" s="348"/>
      <c r="I3" s="324"/>
      <c r="J3" s="348"/>
      <c r="K3" s="324"/>
      <c r="L3" s="348"/>
      <c r="M3" s="324"/>
    </row>
    <row r="4" spans="1:20" ht="18.75" customHeight="1" thickBot="1">
      <c r="A4" s="1079" t="s">
        <v>2126</v>
      </c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1"/>
    </row>
    <row r="5" spans="1:20" ht="19.5" customHeight="1">
      <c r="A5" s="1073" t="s">
        <v>2127</v>
      </c>
      <c r="B5" s="1083" t="s">
        <v>2128</v>
      </c>
      <c r="C5" s="1085" t="s">
        <v>2129</v>
      </c>
      <c r="D5" s="1071" t="s">
        <v>2130</v>
      </c>
      <c r="E5" s="1087"/>
      <c r="F5" s="1070" t="s">
        <v>2131</v>
      </c>
      <c r="G5" s="1071"/>
      <c r="H5" s="1070" t="s">
        <v>2132</v>
      </c>
      <c r="I5" s="1071"/>
      <c r="J5" s="1070" t="s">
        <v>2133</v>
      </c>
      <c r="K5" s="1071"/>
      <c r="L5" s="1070" t="s">
        <v>2134</v>
      </c>
      <c r="M5" s="1071"/>
      <c r="N5" s="1070" t="s">
        <v>2135</v>
      </c>
      <c r="O5" s="1071"/>
      <c r="P5" s="1070" t="s">
        <v>2136</v>
      </c>
      <c r="Q5" s="1071"/>
      <c r="R5" s="1072" t="s">
        <v>2137</v>
      </c>
      <c r="S5" s="1073"/>
      <c r="T5" s="1074" t="s">
        <v>2138</v>
      </c>
    </row>
    <row r="6" spans="1:20" ht="25.5">
      <c r="A6" s="1082"/>
      <c r="B6" s="1084"/>
      <c r="C6" s="1086"/>
      <c r="D6" s="349" t="s">
        <v>2124</v>
      </c>
      <c r="E6" s="294" t="s">
        <v>2139</v>
      </c>
      <c r="F6" s="349" t="s">
        <v>2124</v>
      </c>
      <c r="G6" s="294" t="s">
        <v>2139</v>
      </c>
      <c r="H6" s="349" t="s">
        <v>2124</v>
      </c>
      <c r="I6" s="294" t="s">
        <v>2139</v>
      </c>
      <c r="J6" s="349" t="s">
        <v>2124</v>
      </c>
      <c r="K6" s="294" t="s">
        <v>2139</v>
      </c>
      <c r="L6" s="349" t="s">
        <v>2124</v>
      </c>
      <c r="M6" s="294" t="s">
        <v>2139</v>
      </c>
      <c r="N6" s="349" t="s">
        <v>2124</v>
      </c>
      <c r="O6" s="294" t="s">
        <v>2139</v>
      </c>
      <c r="P6" s="349" t="s">
        <v>2124</v>
      </c>
      <c r="Q6" s="294" t="s">
        <v>2139</v>
      </c>
      <c r="R6" s="360" t="s">
        <v>2124</v>
      </c>
      <c r="S6" s="325" t="s">
        <v>2139</v>
      </c>
      <c r="T6" s="1075"/>
    </row>
    <row r="7" spans="1:20">
      <c r="A7" s="305" t="s">
        <v>167</v>
      </c>
      <c r="B7" s="307" t="s">
        <v>2140</v>
      </c>
      <c r="C7" s="300"/>
      <c r="D7" s="350"/>
      <c r="E7" s="326"/>
      <c r="F7" s="355"/>
      <c r="G7" s="327"/>
      <c r="H7" s="355"/>
      <c r="I7" s="327"/>
      <c r="J7" s="355"/>
      <c r="K7" s="327"/>
      <c r="L7" s="355"/>
      <c r="M7" s="327"/>
      <c r="N7" s="355"/>
      <c r="O7" s="327"/>
      <c r="P7" s="355"/>
      <c r="Q7" s="327"/>
      <c r="R7" s="361"/>
      <c r="S7" s="328"/>
      <c r="T7" s="364"/>
    </row>
    <row r="8" spans="1:20">
      <c r="A8" s="305" t="s">
        <v>169</v>
      </c>
      <c r="B8" s="307" t="s">
        <v>2141</v>
      </c>
      <c r="C8" s="300"/>
      <c r="D8" s="351"/>
      <c r="E8" s="330"/>
      <c r="F8" s="356"/>
      <c r="G8" s="331"/>
      <c r="H8" s="356"/>
      <c r="I8" s="331"/>
      <c r="J8" s="356"/>
      <c r="K8" s="331"/>
      <c r="L8" s="356"/>
      <c r="M8" s="331"/>
      <c r="N8" s="356"/>
      <c r="O8" s="331"/>
      <c r="P8" s="356"/>
      <c r="Q8" s="331"/>
      <c r="R8" s="362"/>
      <c r="S8" s="332"/>
      <c r="T8" s="365"/>
    </row>
    <row r="9" spans="1:20">
      <c r="A9" s="1076" t="s">
        <v>226</v>
      </c>
      <c r="B9" s="307" t="s">
        <v>227</v>
      </c>
      <c r="C9" s="333" t="s">
        <v>2153</v>
      </c>
      <c r="D9" s="352"/>
      <c r="E9" s="301"/>
      <c r="F9" s="357"/>
      <c r="G9" s="334"/>
      <c r="H9" s="357"/>
      <c r="I9" s="334"/>
      <c r="J9" s="357"/>
      <c r="K9" s="334"/>
      <c r="L9" s="357"/>
      <c r="M9" s="334"/>
      <c r="N9" s="357"/>
      <c r="O9" s="334"/>
      <c r="P9" s="357"/>
      <c r="Q9" s="334"/>
      <c r="R9" s="363"/>
      <c r="S9" s="335"/>
      <c r="T9" s="320">
        <f>+D9+F9+H9+J9+L9+N9+P9+R9</f>
        <v>0</v>
      </c>
    </row>
    <row r="10" spans="1:20">
      <c r="A10" s="1077"/>
      <c r="B10" s="307" t="s">
        <v>228</v>
      </c>
      <c r="C10" s="329"/>
      <c r="D10" s="352"/>
      <c r="E10" s="301"/>
      <c r="F10" s="366"/>
      <c r="G10" s="314"/>
      <c r="H10" s="366"/>
      <c r="I10" s="314"/>
      <c r="J10" s="366"/>
      <c r="K10" s="314"/>
      <c r="L10" s="366"/>
      <c r="M10" s="301"/>
      <c r="N10" s="352"/>
      <c r="O10" s="301"/>
      <c r="P10" s="352"/>
      <c r="Q10" s="301"/>
      <c r="R10" s="362"/>
      <c r="S10" s="335"/>
      <c r="T10" s="320">
        <f t="shared" ref="T10:T36" si="0">+D10+F10+H10+J10+L10+N10+P10+R10</f>
        <v>0</v>
      </c>
    </row>
    <row r="11" spans="1:20">
      <c r="A11" s="1076" t="s">
        <v>230</v>
      </c>
      <c r="B11" s="307" t="s">
        <v>231</v>
      </c>
      <c r="C11" s="322" t="s">
        <v>2154</v>
      </c>
      <c r="D11" s="352"/>
      <c r="E11" s="326"/>
      <c r="F11" s="378"/>
      <c r="G11" s="368"/>
      <c r="H11" s="378"/>
      <c r="I11" s="368"/>
      <c r="J11" s="378"/>
      <c r="K11" s="368"/>
      <c r="L11" s="378"/>
      <c r="M11" s="327"/>
      <c r="N11" s="355"/>
      <c r="O11" s="327"/>
      <c r="P11" s="355"/>
      <c r="Q11" s="327"/>
      <c r="R11" s="361"/>
      <c r="S11" s="328"/>
      <c r="T11" s="320">
        <f t="shared" si="0"/>
        <v>0</v>
      </c>
    </row>
    <row r="12" spans="1:20">
      <c r="A12" s="1077"/>
      <c r="B12" s="307" t="s">
        <v>2142</v>
      </c>
      <c r="C12" s="322" t="s">
        <v>2155</v>
      </c>
      <c r="D12" s="377"/>
      <c r="E12" s="370"/>
      <c r="F12" s="378"/>
      <c r="G12" s="371"/>
      <c r="H12" s="378"/>
      <c r="I12" s="371"/>
      <c r="J12" s="378"/>
      <c r="K12" s="371"/>
      <c r="L12" s="378"/>
      <c r="M12" s="327"/>
      <c r="N12" s="355"/>
      <c r="O12" s="327"/>
      <c r="P12" s="355"/>
      <c r="Q12" s="327"/>
      <c r="R12" s="362"/>
      <c r="S12" s="328"/>
      <c r="T12" s="320">
        <f t="shared" si="0"/>
        <v>0</v>
      </c>
    </row>
    <row r="13" spans="1:20">
      <c r="A13" s="336" t="s">
        <v>233</v>
      </c>
      <c r="B13" s="307" t="s">
        <v>1576</v>
      </c>
      <c r="C13" s="329"/>
      <c r="D13" s="350"/>
      <c r="E13" s="326"/>
      <c r="F13" s="355"/>
      <c r="G13" s="327"/>
      <c r="H13" s="355"/>
      <c r="I13" s="327"/>
      <c r="J13" s="355"/>
      <c r="K13" s="327"/>
      <c r="L13" s="355"/>
      <c r="M13" s="327"/>
      <c r="N13" s="355"/>
      <c r="O13" s="327"/>
      <c r="P13" s="355"/>
      <c r="Q13" s="327"/>
      <c r="R13" s="362"/>
      <c r="S13" s="328"/>
      <c r="T13" s="320">
        <f t="shared" si="0"/>
        <v>0</v>
      </c>
    </row>
    <row r="14" spans="1:20">
      <c r="A14" s="305" t="s">
        <v>235</v>
      </c>
      <c r="B14" s="307" t="s">
        <v>234</v>
      </c>
      <c r="C14" s="300"/>
      <c r="D14" s="350"/>
      <c r="E14" s="326"/>
      <c r="F14" s="355"/>
      <c r="G14" s="327"/>
      <c r="H14" s="355"/>
      <c r="I14" s="327"/>
      <c r="J14" s="355"/>
      <c r="K14" s="327"/>
      <c r="L14" s="355"/>
      <c r="M14" s="327"/>
      <c r="N14" s="355"/>
      <c r="O14" s="327"/>
      <c r="P14" s="355"/>
      <c r="Q14" s="327"/>
      <c r="R14" s="362"/>
      <c r="S14" s="328"/>
      <c r="T14" s="320">
        <f t="shared" si="0"/>
        <v>0</v>
      </c>
    </row>
    <row r="15" spans="1:20">
      <c r="A15" s="305" t="s">
        <v>237</v>
      </c>
      <c r="B15" s="307" t="s">
        <v>236</v>
      </c>
      <c r="C15" s="372">
        <v>630100100400</v>
      </c>
      <c r="D15" s="377"/>
      <c r="E15" s="373"/>
      <c r="F15" s="378"/>
      <c r="G15" s="374"/>
      <c r="H15" s="378"/>
      <c r="I15" s="374"/>
      <c r="J15" s="378"/>
      <c r="K15" s="374"/>
      <c r="L15" s="378"/>
      <c r="M15" s="331"/>
      <c r="N15" s="356"/>
      <c r="O15" s="331"/>
      <c r="P15" s="356"/>
      <c r="Q15" s="331"/>
      <c r="R15" s="362"/>
      <c r="S15" s="332"/>
      <c r="T15" s="320">
        <f t="shared" si="0"/>
        <v>0</v>
      </c>
    </row>
    <row r="16" spans="1:20">
      <c r="A16" s="305" t="s">
        <v>239</v>
      </c>
      <c r="B16" s="307" t="s">
        <v>238</v>
      </c>
      <c r="C16" s="300"/>
      <c r="D16" s="366"/>
      <c r="E16" s="314"/>
      <c r="F16" s="375"/>
      <c r="G16" s="376"/>
      <c r="H16" s="375"/>
      <c r="I16" s="376"/>
      <c r="J16" s="375"/>
      <c r="K16" s="376"/>
      <c r="L16" s="375"/>
      <c r="M16" s="334"/>
      <c r="N16" s="357"/>
      <c r="O16" s="334"/>
      <c r="P16" s="357"/>
      <c r="Q16" s="334"/>
      <c r="R16" s="363"/>
      <c r="S16" s="335"/>
      <c r="T16" s="320">
        <f t="shared" si="0"/>
        <v>0</v>
      </c>
    </row>
    <row r="17" spans="1:20">
      <c r="A17" s="305" t="s">
        <v>241</v>
      </c>
      <c r="B17" s="307" t="s">
        <v>240</v>
      </c>
      <c r="C17" s="300"/>
      <c r="D17" s="352"/>
      <c r="E17" s="301"/>
      <c r="F17" s="352"/>
      <c r="G17" s="301"/>
      <c r="H17" s="352"/>
      <c r="I17" s="301"/>
      <c r="J17" s="352"/>
      <c r="K17" s="301"/>
      <c r="L17" s="352"/>
      <c r="M17" s="301"/>
      <c r="N17" s="352"/>
      <c r="O17" s="301"/>
      <c r="P17" s="352"/>
      <c r="Q17" s="301"/>
      <c r="R17" s="362"/>
      <c r="S17" s="335"/>
      <c r="T17" s="320">
        <f t="shared" si="0"/>
        <v>0</v>
      </c>
    </row>
    <row r="18" spans="1:20">
      <c r="A18" s="305" t="s">
        <v>243</v>
      </c>
      <c r="B18" s="307" t="s">
        <v>242</v>
      </c>
      <c r="C18" s="300"/>
      <c r="D18" s="353"/>
      <c r="E18" s="337"/>
      <c r="F18" s="358"/>
      <c r="G18" s="338"/>
      <c r="H18" s="358"/>
      <c r="I18" s="338"/>
      <c r="J18" s="358"/>
      <c r="K18" s="338"/>
      <c r="L18" s="358"/>
      <c r="M18" s="338"/>
      <c r="N18" s="358"/>
      <c r="O18" s="338"/>
      <c r="P18" s="358"/>
      <c r="Q18" s="338"/>
      <c r="R18" s="361"/>
      <c r="S18" s="339"/>
      <c r="T18" s="320">
        <f t="shared" si="0"/>
        <v>0</v>
      </c>
    </row>
    <row r="19" spans="1:20">
      <c r="A19" s="305" t="s">
        <v>245</v>
      </c>
      <c r="B19" s="307" t="s">
        <v>244</v>
      </c>
      <c r="C19" s="300"/>
      <c r="D19" s="352"/>
      <c r="E19" s="301"/>
      <c r="F19" s="352"/>
      <c r="G19" s="301"/>
      <c r="H19" s="352"/>
      <c r="I19" s="301"/>
      <c r="J19" s="352"/>
      <c r="K19" s="301"/>
      <c r="L19" s="352"/>
      <c r="M19" s="301"/>
      <c r="N19" s="352"/>
      <c r="O19" s="301"/>
      <c r="P19" s="352"/>
      <c r="Q19" s="301"/>
      <c r="R19" s="363"/>
      <c r="S19" s="335"/>
      <c r="T19" s="320">
        <f t="shared" si="0"/>
        <v>0</v>
      </c>
    </row>
    <row r="20" spans="1:20">
      <c r="A20" s="305" t="s">
        <v>247</v>
      </c>
      <c r="B20" s="307" t="s">
        <v>246</v>
      </c>
      <c r="C20" s="300"/>
      <c r="D20" s="352"/>
      <c r="E20" s="301"/>
      <c r="F20" s="352"/>
      <c r="G20" s="301"/>
      <c r="H20" s="352"/>
      <c r="I20" s="301"/>
      <c r="J20" s="352"/>
      <c r="K20" s="301"/>
      <c r="L20" s="352"/>
      <c r="M20" s="301"/>
      <c r="N20" s="352"/>
      <c r="O20" s="301"/>
      <c r="P20" s="352"/>
      <c r="Q20" s="301"/>
      <c r="R20" s="363"/>
      <c r="S20" s="335"/>
      <c r="T20" s="320">
        <f t="shared" si="0"/>
        <v>0</v>
      </c>
    </row>
    <row r="21" spans="1:20">
      <c r="A21" s="305" t="s">
        <v>249</v>
      </c>
      <c r="B21" s="307" t="s">
        <v>248</v>
      </c>
      <c r="C21" s="300"/>
      <c r="D21" s="352"/>
      <c r="E21" s="301"/>
      <c r="F21" s="352"/>
      <c r="G21" s="301"/>
      <c r="H21" s="352"/>
      <c r="I21" s="301"/>
      <c r="J21" s="352"/>
      <c r="K21" s="301"/>
      <c r="L21" s="352"/>
      <c r="M21" s="301"/>
      <c r="N21" s="352"/>
      <c r="O21" s="301"/>
      <c r="P21" s="352"/>
      <c r="Q21" s="301"/>
      <c r="R21" s="363"/>
      <c r="S21" s="335"/>
      <c r="T21" s="320">
        <f t="shared" si="0"/>
        <v>0</v>
      </c>
    </row>
    <row r="22" spans="1:20">
      <c r="A22" s="305" t="s">
        <v>251</v>
      </c>
      <c r="B22" s="307" t="s">
        <v>250</v>
      </c>
      <c r="C22" s="300"/>
      <c r="D22" s="352"/>
      <c r="E22" s="301"/>
      <c r="F22" s="352"/>
      <c r="G22" s="301"/>
      <c r="H22" s="352"/>
      <c r="I22" s="301"/>
      <c r="J22" s="352"/>
      <c r="K22" s="301"/>
      <c r="L22" s="352"/>
      <c r="M22" s="301"/>
      <c r="N22" s="352"/>
      <c r="O22" s="301"/>
      <c r="P22" s="352"/>
      <c r="Q22" s="301"/>
      <c r="R22" s="363"/>
      <c r="S22" s="335"/>
      <c r="T22" s="320">
        <f t="shared" si="0"/>
        <v>0</v>
      </c>
    </row>
    <row r="23" spans="1:20">
      <c r="A23" s="305" t="s">
        <v>253</v>
      </c>
      <c r="B23" s="307" t="s">
        <v>252</v>
      </c>
      <c r="C23" s="300"/>
      <c r="D23" s="352"/>
      <c r="E23" s="301"/>
      <c r="F23" s="352"/>
      <c r="G23" s="301"/>
      <c r="H23" s="352"/>
      <c r="I23" s="301"/>
      <c r="J23" s="352"/>
      <c r="K23" s="301"/>
      <c r="L23" s="352"/>
      <c r="M23" s="301"/>
      <c r="N23" s="352"/>
      <c r="O23" s="301"/>
      <c r="P23" s="352"/>
      <c r="Q23" s="301"/>
      <c r="R23" s="363"/>
      <c r="S23" s="335"/>
      <c r="T23" s="320">
        <f t="shared" si="0"/>
        <v>0</v>
      </c>
    </row>
    <row r="24" spans="1:20">
      <c r="A24" s="305" t="s">
        <v>255</v>
      </c>
      <c r="B24" s="307" t="s">
        <v>254</v>
      </c>
      <c r="C24" s="300"/>
      <c r="D24" s="352"/>
      <c r="E24" s="301"/>
      <c r="F24" s="352"/>
      <c r="G24" s="301"/>
      <c r="H24" s="352"/>
      <c r="I24" s="301"/>
      <c r="J24" s="352"/>
      <c r="K24" s="301"/>
      <c r="L24" s="352"/>
      <c r="M24" s="301"/>
      <c r="N24" s="352"/>
      <c r="O24" s="301"/>
      <c r="P24" s="352"/>
      <c r="Q24" s="301"/>
      <c r="R24" s="363"/>
      <c r="S24" s="335"/>
      <c r="T24" s="320">
        <f t="shared" si="0"/>
        <v>0</v>
      </c>
    </row>
    <row r="25" spans="1:20">
      <c r="A25" s="305" t="s">
        <v>257</v>
      </c>
      <c r="B25" s="379" t="s">
        <v>258</v>
      </c>
      <c r="C25" s="372" t="s">
        <v>2156</v>
      </c>
      <c r="D25" s="352"/>
      <c r="E25" s="301"/>
      <c r="F25" s="352"/>
      <c r="G25" s="301"/>
      <c r="H25" s="352"/>
      <c r="I25" s="301"/>
      <c r="J25" s="352"/>
      <c r="K25" s="301"/>
      <c r="L25" s="352"/>
      <c r="M25" s="301"/>
      <c r="N25" s="352"/>
      <c r="O25" s="301"/>
      <c r="P25" s="352"/>
      <c r="Q25" s="301"/>
      <c r="R25" s="363"/>
      <c r="S25" s="335"/>
      <c r="T25" s="320">
        <f t="shared" si="0"/>
        <v>0</v>
      </c>
    </row>
    <row r="26" spans="1:20">
      <c r="A26" s="305"/>
      <c r="B26" s="379" t="s">
        <v>256</v>
      </c>
      <c r="C26" s="372" t="s">
        <v>2157</v>
      </c>
      <c r="D26" s="352"/>
      <c r="E26" s="301"/>
      <c r="F26" s="352"/>
      <c r="G26" s="301"/>
      <c r="H26" s="352"/>
      <c r="I26" s="301"/>
      <c r="J26" s="352"/>
      <c r="K26" s="301"/>
      <c r="L26" s="352"/>
      <c r="M26" s="301"/>
      <c r="N26" s="352"/>
      <c r="O26" s="301"/>
      <c r="P26" s="352"/>
      <c r="Q26" s="301"/>
      <c r="R26" s="363"/>
      <c r="S26" s="335"/>
      <c r="T26" s="320">
        <f t="shared" si="0"/>
        <v>0</v>
      </c>
    </row>
    <row r="27" spans="1:20" ht="25.5">
      <c r="A27" s="305" t="s">
        <v>361</v>
      </c>
      <c r="B27" s="299" t="s">
        <v>360</v>
      </c>
      <c r="C27" s="372">
        <v>630400500</v>
      </c>
      <c r="D27" s="369"/>
      <c r="E27" s="314"/>
      <c r="F27" s="367"/>
      <c r="G27" s="314"/>
      <c r="H27" s="367"/>
      <c r="I27" s="314"/>
      <c r="J27" s="366"/>
      <c r="K27" s="314"/>
      <c r="L27" s="367"/>
      <c r="M27" s="301"/>
      <c r="N27" s="352"/>
      <c r="O27" s="301"/>
      <c r="P27" s="352"/>
      <c r="Q27" s="301"/>
      <c r="R27" s="363"/>
      <c r="S27" s="335"/>
      <c r="T27" s="320">
        <f t="shared" si="0"/>
        <v>0</v>
      </c>
    </row>
    <row r="28" spans="1:20" ht="25.5">
      <c r="A28" s="305" t="s">
        <v>365</v>
      </c>
      <c r="B28" s="299" t="s">
        <v>364</v>
      </c>
      <c r="C28" s="300"/>
      <c r="D28" s="352"/>
      <c r="E28" s="301"/>
      <c r="F28" s="352"/>
      <c r="G28" s="301"/>
      <c r="H28" s="352"/>
      <c r="I28" s="301"/>
      <c r="J28" s="352"/>
      <c r="K28" s="301"/>
      <c r="L28" s="352"/>
      <c r="M28" s="301"/>
      <c r="N28" s="352"/>
      <c r="O28" s="301"/>
      <c r="P28" s="352"/>
      <c r="Q28" s="301"/>
      <c r="R28" s="363"/>
      <c r="S28" s="335"/>
      <c r="T28" s="320">
        <f t="shared" si="0"/>
        <v>0</v>
      </c>
    </row>
    <row r="29" spans="1:20" ht="25.5">
      <c r="A29" s="305" t="s">
        <v>376</v>
      </c>
      <c r="B29" s="299" t="s">
        <v>375</v>
      </c>
      <c r="C29" s="300"/>
      <c r="D29" s="352"/>
      <c r="E29" s="301"/>
      <c r="F29" s="352"/>
      <c r="G29" s="301"/>
      <c r="H29" s="352"/>
      <c r="I29" s="301"/>
      <c r="J29" s="352"/>
      <c r="K29" s="301"/>
      <c r="L29" s="352"/>
      <c r="M29" s="301"/>
      <c r="N29" s="352"/>
      <c r="O29" s="301"/>
      <c r="P29" s="352"/>
      <c r="Q29" s="301"/>
      <c r="R29" s="363"/>
      <c r="S29" s="335"/>
      <c r="T29" s="320">
        <f t="shared" si="0"/>
        <v>0</v>
      </c>
    </row>
    <row r="30" spans="1:20" ht="25.5">
      <c r="A30" s="305" t="s">
        <v>378</v>
      </c>
      <c r="B30" s="299" t="s">
        <v>377</v>
      </c>
      <c r="C30" s="300"/>
      <c r="D30" s="352"/>
      <c r="E30" s="301"/>
      <c r="F30" s="352"/>
      <c r="G30" s="301"/>
      <c r="H30" s="352"/>
      <c r="I30" s="301"/>
      <c r="J30" s="352"/>
      <c r="K30" s="301"/>
      <c r="L30" s="352"/>
      <c r="M30" s="301"/>
      <c r="N30" s="352"/>
      <c r="O30" s="301"/>
      <c r="P30" s="352"/>
      <c r="Q30" s="301"/>
      <c r="R30" s="363"/>
      <c r="S30" s="335"/>
      <c r="T30" s="320">
        <f t="shared" si="0"/>
        <v>0</v>
      </c>
    </row>
    <row r="31" spans="1:20" ht="25.5">
      <c r="A31" s="305" t="s">
        <v>380</v>
      </c>
      <c r="B31" s="299" t="s">
        <v>2158</v>
      </c>
      <c r="C31" s="372">
        <v>640300300100</v>
      </c>
      <c r="D31" s="352"/>
      <c r="E31" s="301"/>
      <c r="F31" s="352"/>
      <c r="G31" s="301"/>
      <c r="H31" s="352"/>
      <c r="I31" s="301"/>
      <c r="J31" s="352"/>
      <c r="K31" s="301"/>
      <c r="L31" s="352"/>
      <c r="M31" s="301"/>
      <c r="N31" s="352"/>
      <c r="O31" s="301"/>
      <c r="P31" s="352"/>
      <c r="Q31" s="301"/>
      <c r="R31" s="363"/>
      <c r="S31" s="335"/>
      <c r="T31" s="320">
        <f t="shared" si="0"/>
        <v>0</v>
      </c>
    </row>
    <row r="32" spans="1:20" ht="25.5">
      <c r="A32" s="305"/>
      <c r="B32" s="299" t="s">
        <v>2159</v>
      </c>
      <c r="C32" s="372">
        <v>640300300900</v>
      </c>
      <c r="D32" s="380"/>
      <c r="E32" s="314"/>
      <c r="F32" s="366"/>
      <c r="G32" s="314"/>
      <c r="H32" s="366"/>
      <c r="I32" s="314"/>
      <c r="J32" s="366"/>
      <c r="K32" s="314"/>
      <c r="L32" s="366"/>
      <c r="M32" s="314"/>
      <c r="N32" s="366"/>
      <c r="O32" s="314"/>
      <c r="P32" s="366"/>
      <c r="Q32" s="314"/>
      <c r="R32" s="381"/>
      <c r="S32" s="382"/>
      <c r="T32" s="320">
        <f t="shared" si="0"/>
        <v>0</v>
      </c>
    </row>
    <row r="33" spans="1:20">
      <c r="A33" s="340" t="s">
        <v>384</v>
      </c>
      <c r="B33" s="341" t="s">
        <v>383</v>
      </c>
      <c r="C33" s="300"/>
      <c r="D33" s="352"/>
      <c r="E33" s="301"/>
      <c r="F33" s="366"/>
      <c r="G33" s="314"/>
      <c r="H33" s="366"/>
      <c r="I33" s="314"/>
      <c r="J33" s="366"/>
      <c r="K33" s="314"/>
      <c r="L33" s="366"/>
      <c r="M33" s="314"/>
      <c r="N33" s="366"/>
      <c r="O33" s="314"/>
      <c r="P33" s="352"/>
      <c r="Q33" s="301"/>
      <c r="R33" s="363"/>
      <c r="S33" s="335"/>
      <c r="T33" s="320">
        <f t="shared" si="0"/>
        <v>0</v>
      </c>
    </row>
    <row r="34" spans="1:20" ht="25.5">
      <c r="A34" s="305" t="s">
        <v>1240</v>
      </c>
      <c r="B34" s="299" t="s">
        <v>1949</v>
      </c>
      <c r="C34" s="300"/>
      <c r="D34" s="352"/>
      <c r="E34" s="301"/>
      <c r="F34" s="366"/>
      <c r="G34" s="314"/>
      <c r="H34" s="366"/>
      <c r="I34" s="314"/>
      <c r="J34" s="366"/>
      <c r="K34" s="314"/>
      <c r="L34" s="366"/>
      <c r="M34" s="314"/>
      <c r="N34" s="366"/>
      <c r="O34" s="314"/>
      <c r="P34" s="352"/>
      <c r="Q34" s="301"/>
      <c r="R34" s="363"/>
      <c r="S34" s="335"/>
      <c r="T34" s="320">
        <f t="shared" si="0"/>
        <v>0</v>
      </c>
    </row>
    <row r="35" spans="1:20">
      <c r="A35" s="305" t="s">
        <v>499</v>
      </c>
      <c r="B35" s="299" t="s">
        <v>2042</v>
      </c>
      <c r="C35" s="383">
        <v>720200200100</v>
      </c>
      <c r="D35" s="352"/>
      <c r="E35" s="301"/>
      <c r="F35" s="381"/>
      <c r="G35" s="314"/>
      <c r="H35" s="381"/>
      <c r="I35" s="314"/>
      <c r="J35" s="381"/>
      <c r="K35" s="314"/>
      <c r="L35" s="381"/>
      <c r="M35" s="314"/>
      <c r="N35" s="366"/>
      <c r="O35" s="314"/>
      <c r="P35" s="352"/>
      <c r="Q35" s="301"/>
      <c r="R35" s="363"/>
      <c r="S35" s="335"/>
      <c r="T35" s="320">
        <f t="shared" si="0"/>
        <v>0</v>
      </c>
    </row>
    <row r="36" spans="1:20" ht="13.5" thickBot="1">
      <c r="A36" s="312" t="s">
        <v>518</v>
      </c>
      <c r="B36" s="299" t="s">
        <v>2053</v>
      </c>
      <c r="C36" s="300"/>
      <c r="D36" s="352"/>
      <c r="E36" s="301"/>
      <c r="F36" s="352"/>
      <c r="G36" s="301"/>
      <c r="H36" s="352"/>
      <c r="I36" s="301"/>
      <c r="J36" s="352"/>
      <c r="K36" s="301"/>
      <c r="L36" s="352"/>
      <c r="M36" s="301"/>
      <c r="N36" s="352"/>
      <c r="O36" s="301"/>
      <c r="P36" s="352"/>
      <c r="Q36" s="301"/>
      <c r="R36" s="363"/>
      <c r="S36" s="335"/>
      <c r="T36" s="320">
        <f t="shared" si="0"/>
        <v>0</v>
      </c>
    </row>
    <row r="37" spans="1:20" ht="23.25" customHeight="1" thickBot="1">
      <c r="A37" s="342"/>
      <c r="B37" s="1067" t="s">
        <v>2143</v>
      </c>
      <c r="C37" s="1068"/>
      <c r="D37" s="317">
        <f>SUM(D7:D36)</f>
        <v>0</v>
      </c>
      <c r="E37" s="343"/>
      <c r="F37" s="359">
        <f>SUM(F7:F36)</f>
        <v>0</v>
      </c>
      <c r="G37" s="344"/>
      <c r="H37" s="359">
        <f>SUM(H7:H36)</f>
        <v>0</v>
      </c>
      <c r="I37" s="344"/>
      <c r="J37" s="359">
        <f>SUM(J7:J36)</f>
        <v>0</v>
      </c>
      <c r="K37" s="344"/>
      <c r="L37" s="359">
        <f>SUM(L7:L36)</f>
        <v>0</v>
      </c>
      <c r="M37" s="344"/>
      <c r="N37" s="359"/>
      <c r="O37" s="344"/>
      <c r="P37" s="359">
        <f>SUM(P7:P36)</f>
        <v>0</v>
      </c>
      <c r="Q37" s="345"/>
      <c r="R37" s="318">
        <f>SUM(R7:R36)</f>
        <v>0</v>
      </c>
      <c r="S37" s="346"/>
      <c r="T37" s="318">
        <f>SUM(T7:T36)</f>
        <v>0</v>
      </c>
    </row>
    <row r="38" spans="1:20">
      <c r="A38" s="342"/>
      <c r="B38" s="1069"/>
      <c r="C38" s="1069"/>
      <c r="D38" s="1069"/>
      <c r="E38" s="1069"/>
      <c r="F38" s="1069"/>
      <c r="G38" s="1069"/>
      <c r="H38" s="1069"/>
      <c r="I38" s="1069"/>
      <c r="J38" s="1069"/>
      <c r="K38" s="1069"/>
      <c r="L38" s="1069"/>
      <c r="M38" s="1069"/>
    </row>
  </sheetData>
  <mergeCells count="18">
    <mergeCell ref="T5:T6"/>
    <mergeCell ref="A9:A10"/>
    <mergeCell ref="A11:A12"/>
    <mergeCell ref="A1:M2"/>
    <mergeCell ref="A4:T4"/>
    <mergeCell ref="A5:A6"/>
    <mergeCell ref="B5:B6"/>
    <mergeCell ref="C5:C6"/>
    <mergeCell ref="D5:E5"/>
    <mergeCell ref="F5:G5"/>
    <mergeCell ref="H5:I5"/>
    <mergeCell ref="J5:K5"/>
    <mergeCell ref="L5:M5"/>
    <mergeCell ref="B37:C37"/>
    <mergeCell ref="B38:M38"/>
    <mergeCell ref="N5:O5"/>
    <mergeCell ref="P5:Q5"/>
    <mergeCell ref="R5:S5"/>
  </mergeCells>
  <printOptions horizontalCentered="1"/>
  <pageMargins left="0.19685039370078741" right="0.19685039370078741" top="0.62992125984251968" bottom="0.15748031496062992" header="0.15748031496062992" footer="0.15748031496062992"/>
  <pageSetup paperSize="9" scale="42" fitToHeight="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6"/>
  <sheetViews>
    <sheetView showGridLines="0" topLeftCell="C1" zoomScaleNormal="100" workbookViewId="0">
      <selection activeCell="D32" sqref="D32"/>
    </sheetView>
  </sheetViews>
  <sheetFormatPr defaultColWidth="11.5703125" defaultRowHeight="12.75"/>
  <cols>
    <col min="1" max="1" width="16.28515625" style="313" bestFit="1" customWidth="1"/>
    <col min="2" max="2" width="63.5703125" style="313" customWidth="1"/>
    <col min="3" max="3" width="17.5703125" style="313" customWidth="1"/>
    <col min="4" max="17" width="14.28515625" style="279" customWidth="1"/>
    <col min="18" max="19" width="11.5703125" style="279"/>
    <col min="20" max="20" width="12.42578125" style="290" bestFit="1" customWidth="1"/>
    <col min="21" max="16384" width="11.5703125" style="279"/>
  </cols>
  <sheetData>
    <row r="1" spans="1:20" s="293" customFormat="1" ht="15.75">
      <c r="A1" s="1078" t="s">
        <v>2144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292"/>
      <c r="M1" s="292"/>
      <c r="N1" s="292"/>
      <c r="O1" s="292"/>
      <c r="T1" s="319"/>
    </row>
    <row r="2" spans="1:20" ht="13.5" thickBot="1">
      <c r="A2" s="1078"/>
      <c r="B2" s="1078"/>
      <c r="C2" s="1078"/>
      <c r="D2" s="1078"/>
      <c r="E2" s="1078"/>
      <c r="F2" s="1078"/>
      <c r="G2" s="1078"/>
      <c r="H2" s="1078"/>
      <c r="I2" s="1078"/>
      <c r="J2" s="1078"/>
      <c r="K2" s="1078"/>
    </row>
    <row r="3" spans="1:20" ht="14.25" customHeight="1" thickBot="1">
      <c r="A3" s="1079" t="s">
        <v>2145</v>
      </c>
      <c r="B3" s="1080"/>
      <c r="C3" s="1080"/>
      <c r="D3" s="1080"/>
      <c r="E3" s="1080"/>
      <c r="F3" s="1080"/>
      <c r="G3" s="1080"/>
      <c r="H3" s="1080"/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1"/>
    </row>
    <row r="4" spans="1:20">
      <c r="A4" s="1088" t="s">
        <v>2146</v>
      </c>
      <c r="B4" s="1088" t="s">
        <v>2147</v>
      </c>
      <c r="C4" s="1090" t="s">
        <v>2129</v>
      </c>
      <c r="D4" s="1091" t="s">
        <v>2130</v>
      </c>
      <c r="E4" s="1092"/>
      <c r="F4" s="1093" t="s">
        <v>2131</v>
      </c>
      <c r="G4" s="1091"/>
      <c r="H4" s="1093" t="s">
        <v>2132</v>
      </c>
      <c r="I4" s="1091"/>
      <c r="J4" s="1093" t="s">
        <v>2133</v>
      </c>
      <c r="K4" s="1091"/>
      <c r="L4" s="1093" t="s">
        <v>2134</v>
      </c>
      <c r="M4" s="1091"/>
      <c r="N4" s="1093" t="s">
        <v>2135</v>
      </c>
      <c r="O4" s="1091"/>
      <c r="P4" s="1093" t="s">
        <v>2136</v>
      </c>
      <c r="Q4" s="1091"/>
      <c r="R4" s="1094" t="s">
        <v>2148</v>
      </c>
      <c r="S4" s="1095"/>
      <c r="T4" s="1074" t="s">
        <v>2138</v>
      </c>
    </row>
    <row r="5" spans="1:20" s="297" customFormat="1" ht="25.5">
      <c r="A5" s="1089"/>
      <c r="B5" s="1089"/>
      <c r="C5" s="1089"/>
      <c r="D5" s="294" t="s">
        <v>2124</v>
      </c>
      <c r="E5" s="294" t="s">
        <v>2139</v>
      </c>
      <c r="F5" s="294" t="s">
        <v>2124</v>
      </c>
      <c r="G5" s="294" t="s">
        <v>2139</v>
      </c>
      <c r="H5" s="294" t="s">
        <v>2124</v>
      </c>
      <c r="I5" s="294" t="s">
        <v>2139</v>
      </c>
      <c r="J5" s="294" t="s">
        <v>2124</v>
      </c>
      <c r="K5" s="294" t="s">
        <v>2139</v>
      </c>
      <c r="L5" s="294" t="s">
        <v>2124</v>
      </c>
      <c r="M5" s="294" t="s">
        <v>2139</v>
      </c>
      <c r="N5" s="294" t="s">
        <v>2124</v>
      </c>
      <c r="O5" s="294" t="s">
        <v>2139</v>
      </c>
      <c r="P5" s="294" t="s">
        <v>2124</v>
      </c>
      <c r="Q5" s="294" t="s">
        <v>2139</v>
      </c>
      <c r="R5" s="295" t="s">
        <v>2124</v>
      </c>
      <c r="S5" s="296" t="s">
        <v>2139</v>
      </c>
      <c r="T5" s="1075"/>
    </row>
    <row r="6" spans="1:20" s="304" customFormat="1" ht="25.5">
      <c r="A6" s="298" t="s">
        <v>554</v>
      </c>
      <c r="B6" s="299" t="s">
        <v>553</v>
      </c>
      <c r="C6" s="300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2"/>
      <c r="S6" s="303"/>
      <c r="T6" s="320">
        <f>SUM(D6+F6+H6+J6+L6+N6+P6+R6)</f>
        <v>0</v>
      </c>
    </row>
    <row r="7" spans="1:20" s="304" customFormat="1">
      <c r="A7" s="305" t="s">
        <v>562</v>
      </c>
      <c r="B7" s="299" t="s">
        <v>559</v>
      </c>
      <c r="C7" s="300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2"/>
      <c r="S7" s="303"/>
      <c r="T7" s="320">
        <f t="shared" ref="T7:T45" si="0">SUM(D7+F7+H7+J7+L7+N7+P7+R7)</f>
        <v>0</v>
      </c>
    </row>
    <row r="8" spans="1:20" s="304" customFormat="1">
      <c r="A8" s="305" t="s">
        <v>587</v>
      </c>
      <c r="B8" s="299" t="s">
        <v>542</v>
      </c>
      <c r="C8" s="300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2"/>
      <c r="S8" s="303"/>
      <c r="T8" s="320">
        <f t="shared" si="0"/>
        <v>0</v>
      </c>
    </row>
    <row r="9" spans="1:20" s="304" customFormat="1">
      <c r="A9" s="305" t="s">
        <v>588</v>
      </c>
      <c r="B9" s="299" t="s">
        <v>567</v>
      </c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2"/>
      <c r="S9" s="303"/>
      <c r="T9" s="320">
        <f t="shared" si="0"/>
        <v>0</v>
      </c>
    </row>
    <row r="10" spans="1:20" s="304" customFormat="1">
      <c r="A10" s="305" t="s">
        <v>589</v>
      </c>
      <c r="B10" s="299" t="s">
        <v>575</v>
      </c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  <c r="S10" s="303"/>
      <c r="T10" s="320">
        <f t="shared" si="0"/>
        <v>0</v>
      </c>
    </row>
    <row r="11" spans="1:20" s="304" customFormat="1">
      <c r="A11" s="305" t="s">
        <v>590</v>
      </c>
      <c r="B11" s="299" t="s">
        <v>577</v>
      </c>
      <c r="C11" s="300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  <c r="S11" s="303"/>
      <c r="T11" s="320">
        <f t="shared" si="0"/>
        <v>0</v>
      </c>
    </row>
    <row r="12" spans="1:20" s="304" customFormat="1">
      <c r="A12" s="305" t="s">
        <v>591</v>
      </c>
      <c r="B12" s="299" t="s">
        <v>579</v>
      </c>
      <c r="C12" s="300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2"/>
      <c r="S12" s="303"/>
      <c r="T12" s="320">
        <f t="shared" si="0"/>
        <v>0</v>
      </c>
    </row>
    <row r="13" spans="1:20" s="304" customFormat="1">
      <c r="A13" s="305" t="s">
        <v>592</v>
      </c>
      <c r="B13" s="299" t="s">
        <v>581</v>
      </c>
      <c r="C13" s="300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2"/>
      <c r="S13" s="303"/>
      <c r="T13" s="320">
        <f t="shared" si="0"/>
        <v>0</v>
      </c>
    </row>
    <row r="14" spans="1:20" s="304" customFormat="1">
      <c r="A14" s="305" t="s">
        <v>594</v>
      </c>
      <c r="B14" s="299" t="s">
        <v>583</v>
      </c>
      <c r="C14" s="300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2"/>
      <c r="S14" s="303"/>
      <c r="T14" s="320">
        <f t="shared" si="0"/>
        <v>0</v>
      </c>
    </row>
    <row r="15" spans="1:20" s="304" customFormat="1">
      <c r="A15" s="305" t="s">
        <v>615</v>
      </c>
      <c r="B15" s="299" t="s">
        <v>614</v>
      </c>
      <c r="C15" s="300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2"/>
      <c r="S15" s="303"/>
      <c r="T15" s="320">
        <f t="shared" si="0"/>
        <v>0</v>
      </c>
    </row>
    <row r="16" spans="1:20" s="304" customFormat="1" ht="25.5">
      <c r="A16" s="305" t="s">
        <v>661</v>
      </c>
      <c r="B16" s="299" t="s">
        <v>1719</v>
      </c>
      <c r="C16" s="300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2"/>
      <c r="S16" s="303"/>
      <c r="T16" s="320">
        <f t="shared" si="0"/>
        <v>0</v>
      </c>
    </row>
    <row r="17" spans="1:20" s="304" customFormat="1" ht="25.5">
      <c r="A17" s="305" t="s">
        <v>670</v>
      </c>
      <c r="B17" s="299" t="s">
        <v>1723</v>
      </c>
      <c r="C17" s="300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2"/>
      <c r="S17" s="303"/>
      <c r="T17" s="320">
        <f t="shared" si="0"/>
        <v>0</v>
      </c>
    </row>
    <row r="18" spans="1:20" s="304" customFormat="1">
      <c r="A18" s="305" t="s">
        <v>676</v>
      </c>
      <c r="B18" s="299" t="s">
        <v>1726</v>
      </c>
      <c r="C18" s="300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2"/>
      <c r="S18" s="303"/>
      <c r="T18" s="320">
        <f t="shared" si="0"/>
        <v>0</v>
      </c>
    </row>
    <row r="19" spans="1:20" s="304" customFormat="1" ht="25.5">
      <c r="A19" s="305" t="s">
        <v>680</v>
      </c>
      <c r="B19" s="299" t="s">
        <v>679</v>
      </c>
      <c r="C19" s="300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2"/>
      <c r="S19" s="303"/>
      <c r="T19" s="320">
        <f t="shared" si="0"/>
        <v>0</v>
      </c>
    </row>
    <row r="20" spans="1:20" s="304" customFormat="1">
      <c r="A20" s="305" t="s">
        <v>718</v>
      </c>
      <c r="B20" s="299" t="s">
        <v>716</v>
      </c>
      <c r="C20" s="300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2"/>
      <c r="S20" s="303"/>
      <c r="T20" s="320">
        <f t="shared" si="0"/>
        <v>0</v>
      </c>
    </row>
    <row r="21" spans="1:20" s="304" customFormat="1">
      <c r="A21" s="305" t="s">
        <v>731</v>
      </c>
      <c r="B21" s="299" t="s">
        <v>728</v>
      </c>
      <c r="C21" s="300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6"/>
      <c r="S21" s="303"/>
      <c r="T21" s="320">
        <f t="shared" si="0"/>
        <v>0</v>
      </c>
    </row>
    <row r="22" spans="1:20" s="304" customFormat="1">
      <c r="A22" s="305" t="s">
        <v>1755</v>
      </c>
      <c r="B22" s="307" t="s">
        <v>740</v>
      </c>
      <c r="C22" s="300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8"/>
      <c r="S22" s="303"/>
      <c r="T22" s="320">
        <f t="shared" si="0"/>
        <v>0</v>
      </c>
    </row>
    <row r="23" spans="1:20" s="304" customFormat="1">
      <c r="A23" s="305" t="s">
        <v>749</v>
      </c>
      <c r="B23" s="299" t="s">
        <v>747</v>
      </c>
      <c r="C23" s="300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9"/>
      <c r="S23" s="303"/>
      <c r="T23" s="320">
        <f t="shared" si="0"/>
        <v>0</v>
      </c>
    </row>
    <row r="24" spans="1:20" s="304" customFormat="1">
      <c r="A24" s="305" t="s">
        <v>767</v>
      </c>
      <c r="B24" s="299" t="s">
        <v>766</v>
      </c>
      <c r="C24" s="300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10"/>
      <c r="S24" s="303"/>
      <c r="T24" s="320">
        <f t="shared" si="0"/>
        <v>0</v>
      </c>
    </row>
    <row r="25" spans="1:20" s="304" customFormat="1">
      <c r="A25" s="305" t="s">
        <v>775</v>
      </c>
      <c r="B25" s="299" t="s">
        <v>774</v>
      </c>
      <c r="C25" s="300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6"/>
      <c r="S25" s="303"/>
      <c r="T25" s="320">
        <f t="shared" si="0"/>
        <v>0</v>
      </c>
    </row>
    <row r="26" spans="1:20" s="304" customFormat="1">
      <c r="A26" s="305" t="s">
        <v>787</v>
      </c>
      <c r="B26" s="299" t="s">
        <v>786</v>
      </c>
      <c r="C26" s="300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6"/>
      <c r="S26" s="303"/>
      <c r="T26" s="320">
        <f t="shared" si="0"/>
        <v>0</v>
      </c>
    </row>
    <row r="27" spans="1:20" s="304" customFormat="1">
      <c r="A27" s="305" t="s">
        <v>794</v>
      </c>
      <c r="B27" s="299" t="s">
        <v>793</v>
      </c>
      <c r="C27" s="300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6"/>
      <c r="S27" s="303"/>
      <c r="T27" s="320">
        <f t="shared" si="0"/>
        <v>0</v>
      </c>
    </row>
    <row r="28" spans="1:20" s="304" customFormat="1">
      <c r="A28" s="305" t="s">
        <v>807</v>
      </c>
      <c r="B28" s="299" t="s">
        <v>806</v>
      </c>
      <c r="C28" s="300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6"/>
      <c r="S28" s="303"/>
      <c r="T28" s="320">
        <f t="shared" si="0"/>
        <v>0</v>
      </c>
    </row>
    <row r="29" spans="1:20" s="304" customFormat="1">
      <c r="A29" s="305" t="s">
        <v>809</v>
      </c>
      <c r="B29" s="299" t="s">
        <v>2149</v>
      </c>
      <c r="C29" s="300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6"/>
      <c r="S29" s="303"/>
      <c r="T29" s="320">
        <f t="shared" si="0"/>
        <v>0</v>
      </c>
    </row>
    <row r="30" spans="1:20" s="304" customFormat="1" ht="38.25">
      <c r="A30" s="305" t="s">
        <v>843</v>
      </c>
      <c r="B30" s="299" t="s">
        <v>842</v>
      </c>
      <c r="C30" s="300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6"/>
      <c r="S30" s="303"/>
      <c r="T30" s="320">
        <f t="shared" si="0"/>
        <v>0</v>
      </c>
    </row>
    <row r="31" spans="1:20" s="304" customFormat="1" ht="25.5">
      <c r="A31" s="305" t="s">
        <v>856</v>
      </c>
      <c r="B31" s="299" t="s">
        <v>855</v>
      </c>
      <c r="C31" s="300"/>
      <c r="D31" s="314"/>
      <c r="E31" s="314"/>
      <c r="F31" s="314"/>
      <c r="G31" s="314"/>
      <c r="H31" s="314"/>
      <c r="I31" s="301"/>
      <c r="J31" s="301"/>
      <c r="K31" s="301"/>
      <c r="L31" s="301"/>
      <c r="M31" s="301"/>
      <c r="N31" s="301"/>
      <c r="O31" s="301"/>
      <c r="P31" s="301"/>
      <c r="Q31" s="301"/>
      <c r="R31" s="306"/>
      <c r="S31" s="303"/>
      <c r="T31" s="320">
        <f t="shared" si="0"/>
        <v>0</v>
      </c>
    </row>
    <row r="32" spans="1:20" s="304" customFormat="1">
      <c r="A32" s="305" t="s">
        <v>879</v>
      </c>
      <c r="B32" s="299" t="s">
        <v>878</v>
      </c>
      <c r="C32" s="311" t="s">
        <v>2151</v>
      </c>
      <c r="D32" s="315"/>
      <c r="E32" s="314"/>
      <c r="F32" s="314"/>
      <c r="G32" s="314"/>
      <c r="H32" s="314"/>
      <c r="I32" s="301"/>
      <c r="J32" s="301"/>
      <c r="K32" s="301"/>
      <c r="L32" s="301"/>
      <c r="M32" s="301"/>
      <c r="N32" s="301"/>
      <c r="O32" s="301"/>
      <c r="P32" s="301"/>
      <c r="Q32" s="301"/>
      <c r="R32" s="306"/>
      <c r="S32" s="303"/>
      <c r="T32" s="320">
        <f t="shared" si="0"/>
        <v>0</v>
      </c>
    </row>
    <row r="33" spans="1:20" s="304" customFormat="1">
      <c r="A33" s="305" t="s">
        <v>883</v>
      </c>
      <c r="B33" s="299" t="s">
        <v>878</v>
      </c>
      <c r="C33" s="300"/>
      <c r="D33" s="314"/>
      <c r="E33" s="314"/>
      <c r="F33" s="314"/>
      <c r="G33" s="314"/>
      <c r="H33" s="314"/>
      <c r="I33" s="301"/>
      <c r="J33" s="301"/>
      <c r="K33" s="301"/>
      <c r="L33" s="301"/>
      <c r="M33" s="301"/>
      <c r="N33" s="301"/>
      <c r="O33" s="301"/>
      <c r="P33" s="301"/>
      <c r="Q33" s="301"/>
      <c r="R33" s="306"/>
      <c r="S33" s="303"/>
      <c r="T33" s="320">
        <f t="shared" si="0"/>
        <v>0</v>
      </c>
    </row>
    <row r="34" spans="1:20" s="304" customFormat="1" ht="25.5">
      <c r="A34" s="305" t="s">
        <v>887</v>
      </c>
      <c r="B34" s="299" t="s">
        <v>2150</v>
      </c>
      <c r="C34" s="291">
        <v>305100750100</v>
      </c>
      <c r="D34" s="316"/>
      <c r="E34" s="314"/>
      <c r="F34" s="314"/>
      <c r="G34" s="314"/>
      <c r="H34" s="314"/>
      <c r="I34" s="301"/>
      <c r="J34" s="301"/>
      <c r="K34" s="301"/>
      <c r="L34" s="301"/>
      <c r="M34" s="301"/>
      <c r="N34" s="301"/>
      <c r="O34" s="301"/>
      <c r="P34" s="301"/>
      <c r="Q34" s="301"/>
      <c r="R34" s="306"/>
      <c r="S34" s="303"/>
      <c r="T34" s="320">
        <f t="shared" si="0"/>
        <v>0</v>
      </c>
    </row>
    <row r="35" spans="1:20" s="304" customFormat="1" ht="25.5">
      <c r="A35" s="305" t="s">
        <v>924</v>
      </c>
      <c r="B35" s="299" t="s">
        <v>923</v>
      </c>
      <c r="C35" s="300"/>
      <c r="D35" s="314"/>
      <c r="E35" s="314"/>
      <c r="F35" s="314"/>
      <c r="G35" s="314"/>
      <c r="H35" s="314"/>
      <c r="I35" s="301"/>
      <c r="J35" s="301"/>
      <c r="K35" s="301"/>
      <c r="L35" s="301"/>
      <c r="M35" s="301"/>
      <c r="N35" s="301"/>
      <c r="O35" s="301"/>
      <c r="P35" s="301"/>
      <c r="Q35" s="301"/>
      <c r="R35" s="306"/>
      <c r="S35" s="303"/>
      <c r="T35" s="320">
        <f t="shared" si="0"/>
        <v>0</v>
      </c>
    </row>
    <row r="36" spans="1:20" s="304" customFormat="1" ht="25.5">
      <c r="A36" s="305" t="s">
        <v>932</v>
      </c>
      <c r="B36" s="299" t="s">
        <v>931</v>
      </c>
      <c r="C36" s="300"/>
      <c r="D36" s="314"/>
      <c r="E36" s="314"/>
      <c r="F36" s="314"/>
      <c r="G36" s="314"/>
      <c r="H36" s="314"/>
      <c r="I36" s="301"/>
      <c r="J36" s="301"/>
      <c r="K36" s="301"/>
      <c r="L36" s="301"/>
      <c r="M36" s="301"/>
      <c r="N36" s="301"/>
      <c r="O36" s="301"/>
      <c r="P36" s="301"/>
      <c r="Q36" s="301"/>
      <c r="R36" s="306"/>
      <c r="S36" s="303"/>
      <c r="T36" s="320">
        <f t="shared" si="0"/>
        <v>0</v>
      </c>
    </row>
    <row r="37" spans="1:20" s="304" customFormat="1">
      <c r="A37" s="305" t="s">
        <v>943</v>
      </c>
      <c r="B37" s="299" t="s">
        <v>942</v>
      </c>
      <c r="C37" s="300"/>
      <c r="D37" s="314"/>
      <c r="E37" s="314"/>
      <c r="F37" s="314"/>
      <c r="G37" s="314"/>
      <c r="H37" s="314"/>
      <c r="I37" s="301"/>
      <c r="J37" s="301"/>
      <c r="K37" s="301"/>
      <c r="L37" s="301"/>
      <c r="M37" s="301"/>
      <c r="N37" s="301"/>
      <c r="O37" s="301"/>
      <c r="P37" s="301"/>
      <c r="Q37" s="301"/>
      <c r="R37" s="306"/>
      <c r="S37" s="303"/>
      <c r="T37" s="320">
        <f t="shared" si="0"/>
        <v>0</v>
      </c>
    </row>
    <row r="38" spans="1:20" s="304" customFormat="1" ht="25.5">
      <c r="A38" s="305" t="s">
        <v>993</v>
      </c>
      <c r="B38" s="299" t="s">
        <v>992</v>
      </c>
      <c r="C38" s="291">
        <v>305100750100</v>
      </c>
      <c r="D38" s="316"/>
      <c r="E38" s="314"/>
      <c r="F38" s="316"/>
      <c r="G38" s="314"/>
      <c r="H38" s="314"/>
      <c r="I38" s="301"/>
      <c r="J38" s="301"/>
      <c r="K38" s="301"/>
      <c r="L38" s="301"/>
      <c r="M38" s="301"/>
      <c r="N38" s="301"/>
      <c r="O38" s="301"/>
      <c r="P38" s="301"/>
      <c r="Q38" s="301"/>
      <c r="R38" s="321"/>
      <c r="S38" s="303"/>
      <c r="T38" s="320">
        <f t="shared" si="0"/>
        <v>0</v>
      </c>
    </row>
    <row r="39" spans="1:20" s="304" customFormat="1">
      <c r="A39" s="305" t="s">
        <v>1017</v>
      </c>
      <c r="B39" s="299" t="s">
        <v>1016</v>
      </c>
      <c r="C39" s="300"/>
      <c r="D39" s="314"/>
      <c r="E39" s="314"/>
      <c r="F39" s="314"/>
      <c r="G39" s="314"/>
      <c r="H39" s="314"/>
      <c r="I39" s="301"/>
      <c r="J39" s="301"/>
      <c r="K39" s="301"/>
      <c r="L39" s="301"/>
      <c r="M39" s="301"/>
      <c r="N39" s="301"/>
      <c r="O39" s="301"/>
      <c r="P39" s="301"/>
      <c r="Q39" s="301"/>
      <c r="R39" s="306"/>
      <c r="S39" s="303"/>
      <c r="T39" s="320">
        <f t="shared" si="0"/>
        <v>0</v>
      </c>
    </row>
    <row r="40" spans="1:20" s="304" customFormat="1" ht="25.5">
      <c r="A40" s="305" t="s">
        <v>1046</v>
      </c>
      <c r="B40" s="299" t="s">
        <v>1045</v>
      </c>
      <c r="C40" s="300"/>
      <c r="D40" s="314"/>
      <c r="E40" s="314"/>
      <c r="F40" s="314"/>
      <c r="G40" s="314"/>
      <c r="H40" s="314"/>
      <c r="I40" s="301"/>
      <c r="J40" s="301"/>
      <c r="K40" s="301"/>
      <c r="L40" s="301"/>
      <c r="M40" s="301"/>
      <c r="N40" s="301"/>
      <c r="O40" s="301"/>
      <c r="P40" s="301"/>
      <c r="Q40" s="301"/>
      <c r="R40" s="306"/>
      <c r="S40" s="303"/>
      <c r="T40" s="320">
        <f t="shared" si="0"/>
        <v>0</v>
      </c>
    </row>
    <row r="41" spans="1:20" s="304" customFormat="1">
      <c r="A41" s="305" t="s">
        <v>1076</v>
      </c>
      <c r="B41" s="299" t="s">
        <v>1075</v>
      </c>
      <c r="C41" s="300"/>
      <c r="D41" s="314"/>
      <c r="E41" s="314"/>
      <c r="F41" s="314"/>
      <c r="G41" s="314"/>
      <c r="H41" s="314"/>
      <c r="I41" s="301"/>
      <c r="J41" s="301"/>
      <c r="K41" s="301"/>
      <c r="L41" s="301"/>
      <c r="M41" s="301"/>
      <c r="N41" s="301"/>
      <c r="O41" s="301"/>
      <c r="P41" s="301"/>
      <c r="Q41" s="301"/>
      <c r="R41" s="306"/>
      <c r="S41" s="303"/>
      <c r="T41" s="320">
        <f t="shared" si="0"/>
        <v>0</v>
      </c>
    </row>
    <row r="42" spans="1:20" s="304" customFormat="1">
      <c r="A42" s="305" t="s">
        <v>1103</v>
      </c>
      <c r="B42" s="299" t="s">
        <v>1102</v>
      </c>
      <c r="C42" s="300"/>
      <c r="D42" s="314"/>
      <c r="E42" s="314"/>
      <c r="F42" s="314"/>
      <c r="G42" s="314"/>
      <c r="H42" s="314"/>
      <c r="I42" s="301"/>
      <c r="J42" s="301"/>
      <c r="K42" s="301"/>
      <c r="L42" s="301"/>
      <c r="M42" s="301"/>
      <c r="N42" s="301"/>
      <c r="O42" s="301"/>
      <c r="P42" s="301"/>
      <c r="Q42" s="301"/>
      <c r="R42" s="306"/>
      <c r="S42" s="303"/>
      <c r="T42" s="320">
        <f t="shared" si="0"/>
        <v>0</v>
      </c>
    </row>
    <row r="43" spans="1:20" s="304" customFormat="1" ht="25.5">
      <c r="A43" s="305" t="s">
        <v>1446</v>
      </c>
      <c r="B43" s="299" t="s">
        <v>1445</v>
      </c>
      <c r="C43" s="300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6"/>
      <c r="R43" s="306"/>
      <c r="S43" s="303"/>
      <c r="T43" s="320">
        <f t="shared" si="0"/>
        <v>0</v>
      </c>
    </row>
    <row r="44" spans="1:20" s="304" customFormat="1">
      <c r="A44" s="305" t="s">
        <v>1448</v>
      </c>
      <c r="B44" s="299" t="s">
        <v>1447</v>
      </c>
      <c r="C44" s="291" t="s">
        <v>2152</v>
      </c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6"/>
      <c r="R44" s="306"/>
      <c r="S44" s="303"/>
      <c r="T44" s="320">
        <f t="shared" si="0"/>
        <v>0</v>
      </c>
    </row>
    <row r="45" spans="1:20" s="304" customFormat="1" ht="13.5" thickBot="1">
      <c r="A45" s="312" t="s">
        <v>1476</v>
      </c>
      <c r="B45" s="299" t="s">
        <v>1475</v>
      </c>
      <c r="C45" s="300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6"/>
      <c r="R45" s="306"/>
      <c r="S45" s="303"/>
      <c r="T45" s="320">
        <f t="shared" si="0"/>
        <v>0</v>
      </c>
    </row>
    <row r="46" spans="1:20" s="304" customFormat="1" ht="13.5" thickBot="1">
      <c r="B46" s="1067" t="s">
        <v>2143</v>
      </c>
      <c r="C46" s="1068"/>
      <c r="D46" s="317">
        <f>SUM(D6:D42)</f>
        <v>0</v>
      </c>
      <c r="E46" s="317">
        <f t="shared" ref="E46:S46" si="1">SUM(E6:E42)</f>
        <v>0</v>
      </c>
      <c r="F46" s="317">
        <f t="shared" si="1"/>
        <v>0</v>
      </c>
      <c r="G46" s="317">
        <f t="shared" si="1"/>
        <v>0</v>
      </c>
      <c r="H46" s="317">
        <f t="shared" si="1"/>
        <v>0</v>
      </c>
      <c r="I46" s="317">
        <f t="shared" si="1"/>
        <v>0</v>
      </c>
      <c r="J46" s="317">
        <f>SUM(J7:J45)</f>
        <v>0</v>
      </c>
      <c r="K46" s="317">
        <f>SUM(K6:K42)</f>
        <v>0</v>
      </c>
      <c r="L46" s="317">
        <f t="shared" si="1"/>
        <v>0</v>
      </c>
      <c r="M46" s="317">
        <f t="shared" si="1"/>
        <v>0</v>
      </c>
      <c r="N46" s="317">
        <f t="shared" si="1"/>
        <v>0</v>
      </c>
      <c r="O46" s="317">
        <f t="shared" si="1"/>
        <v>0</v>
      </c>
      <c r="P46" s="317">
        <f t="shared" si="1"/>
        <v>0</v>
      </c>
      <c r="Q46" s="317">
        <f t="shared" si="1"/>
        <v>0</v>
      </c>
      <c r="R46" s="317">
        <f t="shared" si="1"/>
        <v>0</v>
      </c>
      <c r="S46" s="318">
        <f t="shared" si="1"/>
        <v>0</v>
      </c>
      <c r="T46" s="318">
        <f>SUM(T6:T45)</f>
        <v>0</v>
      </c>
    </row>
  </sheetData>
  <mergeCells count="15">
    <mergeCell ref="B46:C46"/>
    <mergeCell ref="A1:K2"/>
    <mergeCell ref="A3:T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T5"/>
  </mergeCells>
  <printOptions horizontalCentered="1"/>
  <pageMargins left="0.25" right="0.25" top="0.75" bottom="0.75" header="0.3" footer="0.3"/>
  <pageSetup paperSize="9" scale="4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13</vt:i4>
      </vt:variant>
    </vt:vector>
  </HeadingPairs>
  <TitlesOfParts>
    <vt:vector size="24" baseType="lpstr">
      <vt:lpstr>Schema SP</vt:lpstr>
      <vt:lpstr>SP Min</vt:lpstr>
      <vt:lpstr>Alimentazione SP A</vt:lpstr>
      <vt:lpstr>Alimentazione SP P</vt:lpstr>
      <vt:lpstr>Schema CE</vt:lpstr>
      <vt:lpstr>CE Min</vt:lpstr>
      <vt:lpstr>Alimentazione CE Ricavi</vt:lpstr>
      <vt:lpstr>Alimentazione CE Costi</vt:lpstr>
      <vt:lpstr>Rendiconto finanziario</vt:lpstr>
      <vt:lpstr>14.a Ricavi infragruppo</vt:lpstr>
      <vt:lpstr>14.b Costi infragruppo </vt:lpstr>
      <vt:lpstr>'Alimentazione CE Costi'!Area_stampa</vt:lpstr>
      <vt:lpstr>'Alimentazione CE Ricavi'!Area_stampa</vt:lpstr>
      <vt:lpstr>'Alimentazione SP P'!Area_stampa</vt:lpstr>
      <vt:lpstr>'CE Min'!Area_stampa</vt:lpstr>
      <vt:lpstr>'Rendiconto finanziario'!Area_stampa</vt:lpstr>
      <vt:lpstr>'Schema SP'!Area_stampa</vt:lpstr>
      <vt:lpstr>'SP Min'!Area_stampa</vt:lpstr>
      <vt:lpstr>'Alimentazione CE Costi'!Titoli_stampa</vt:lpstr>
      <vt:lpstr>'Alimentazione CE Ricavi'!Titoli_stampa</vt:lpstr>
      <vt:lpstr>'Alimentazione SP A'!Titoli_stampa</vt:lpstr>
      <vt:lpstr>'Alimentazione SP P'!Titoli_stampa</vt:lpstr>
      <vt:lpstr>'CE Min'!Titoli_stampa</vt:lpstr>
      <vt:lpstr>'SP Min'!Titoli_stampa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2020-05-22T09:02:44Z</cp:lastPrinted>
  <dcterms:created xsi:type="dcterms:W3CDTF">2019-07-05T08:06:15Z</dcterms:created>
  <dcterms:modified xsi:type="dcterms:W3CDTF">2020-06-03T09:46:26Z</dcterms:modified>
</cp:coreProperties>
</file>