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BIL21\Esercizio provvisiorio\"/>
    </mc:Choice>
  </mc:AlternateContent>
  <xr:revisionPtr revIDLastSave="0" documentId="13_ncr:1_{1BE4A81A-1023-4D93-8AE1-F875F01045A4}" xr6:coauthVersionLast="45" xr6:coauthVersionMax="45" xr10:uidLastSave="{00000000-0000-0000-0000-000000000000}"/>
  <bookViews>
    <workbookView xWindow="-108" yWindow="-108" windowWidth="23256" windowHeight="12576" tabRatio="776" activeTab="2" xr2:uid="{00000000-000D-0000-FFFF-FFFF00000000}"/>
  </bookViews>
  <sheets>
    <sheet name="Schema CE" sheetId="1" r:id="rId1"/>
    <sheet name="CE Min" sheetId="4" state="hidden" r:id="rId2"/>
    <sheet name="Alimentazione CE Ricavi" sheetId="2" r:id="rId3"/>
    <sheet name="Alimentazione CE Costi" sheetId="3" r:id="rId4"/>
    <sheet name="Rendiconto finanziario" sheetId="9" state="hidden" r:id="rId5"/>
    <sheet name="1 Contr." sheetId="1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" localSheetId="5">#REF!</definedName>
    <definedName name="_">#REF!</definedName>
    <definedName name="_____bo1">'[1]Alim S.P.'!#REF!</definedName>
    <definedName name="_____db1">'[2]Alim S.P.'!#REF!</definedName>
    <definedName name="____bo1" localSheetId="5">'[3]Alim S.P.'!#REF!</definedName>
    <definedName name="____bo1">'[3]Alim S.P.'!#REF!</definedName>
    <definedName name="____bo2">'[4]Alim S.P.'!#REF!</definedName>
    <definedName name="____bo3">'[4]Alim S.P.'!#REF!</definedName>
    <definedName name="____db1" localSheetId="5">'[5]Alim S.P.'!#REF!</definedName>
    <definedName name="____db1">'[5]Alim S.P.'!#REF!</definedName>
    <definedName name="___bo1" localSheetId="5">'[3]Alim S.P.'!#REF!</definedName>
    <definedName name="___bo1">'[3]Alim S.P.'!#REF!</definedName>
    <definedName name="___bo2" localSheetId="5">'[6]Alim S.P.'!#REF!</definedName>
    <definedName name="___bo2">'[6]Alim S.P.'!#REF!</definedName>
    <definedName name="___bo3" localSheetId="5">'[6]Alim S.P.'!#REF!</definedName>
    <definedName name="___bo3">'[6]Alim S.P.'!#REF!</definedName>
    <definedName name="___db1" localSheetId="5">'[5]Alim S.P.'!#REF!</definedName>
    <definedName name="___db1">'[5]Alim S.P.'!#REF!</definedName>
    <definedName name="__bo1" localSheetId="5">'[7]Alim S.P.'!#REF!</definedName>
    <definedName name="__bo1">'[3]Alim S.P.'!#REF!</definedName>
    <definedName name="__bo2" localSheetId="5">'[6]Alim S.P.'!#REF!</definedName>
    <definedName name="__bo2">'[6]Alim S.P.'!#REF!</definedName>
    <definedName name="__bo3" localSheetId="5">'[6]Alim S.P.'!#REF!</definedName>
    <definedName name="__bo3">'[6]Alim S.P.'!#REF!</definedName>
    <definedName name="__db1" localSheetId="5">'[8]Alim S.P.'!#REF!</definedName>
    <definedName name="__db1">'[5]Alim S.P.'!#REF!</definedName>
    <definedName name="__db2">#REF!</definedName>
    <definedName name="_bo1" localSheetId="5">'[9]Alim S.P.'!#REF!</definedName>
    <definedName name="_bo1">'[9]Alim S.P.'!#REF!</definedName>
    <definedName name="_bo2" localSheetId="5">'[6]Alim S.P.'!#REF!</definedName>
    <definedName name="_bo2">'[6]Alim S.P.'!#REF!</definedName>
    <definedName name="_bo3" localSheetId="5">'[6]Alim S.P.'!#REF!</definedName>
    <definedName name="_bo3">'[6]Alim S.P.'!#REF!</definedName>
    <definedName name="_db1">'[10]Alim S.P.'!#REF!</definedName>
    <definedName name="_db2" localSheetId="5">#REF!</definedName>
    <definedName name="_db2">#REF!</definedName>
    <definedName name="_xlnm._FilterDatabase" localSheetId="1" hidden="1">'CE Min'!$M$1:$M$647</definedName>
    <definedName name="a" localSheetId="5">#REF!</definedName>
    <definedName name="a">'[11]Alim C.E.'!$D$29:$D$34</definedName>
    <definedName name="A__Totale_interventi_edili_impiantistici" localSheetId="5">#REF!</definedName>
    <definedName name="A__Totale_interventi_edili_impiantistici">#REF!</definedName>
    <definedName name="ales" localSheetId="5">#REF!</definedName>
    <definedName name="ales">#REF!</definedName>
    <definedName name="alex" localSheetId="5">#REF!</definedName>
    <definedName name="alex">#REF!</definedName>
    <definedName name="ALIMCE" localSheetId="5">#REF!</definedName>
    <definedName name="ALIMCE">#REF!</definedName>
    <definedName name="and.liquidità" localSheetId="5">'[12]Alim S.P.'!#REF!</definedName>
    <definedName name="and.liquidità">'[12]Alim S.P.'!#REF!</definedName>
    <definedName name="_xlnm.Print_Area" localSheetId="5">'1 Contr.'!$A$1:$E$31</definedName>
    <definedName name="_xlnm.Print_Area" localSheetId="1">'CE Min'!$A$1:$AC$589</definedName>
    <definedName name="_xlnm.Print_Area" localSheetId="4">'Rendiconto finanziario'!$A$1:$D$112</definedName>
    <definedName name="_xlnm.Print_Area" localSheetId="0">'Schema CE'!$A$1:$G$120</definedName>
    <definedName name="_xlnm.Print_Area">#REF!</definedName>
    <definedName name="b" localSheetId="5">#REF!</definedName>
    <definedName name="b">'[11]Alim C.E.'!$D$29:$D$34</definedName>
    <definedName name="B__Totale_acquisto_di_beni_mobili_e_tecnologie" localSheetId="5">#REF!</definedName>
    <definedName name="B__Totale_acquisto_di_beni_mobili_e_tecnologie">#REF!</definedName>
    <definedName name="basedati" localSheetId="5">#REF!</definedName>
    <definedName name="basedati">#REF!</definedName>
    <definedName name="batab" localSheetId="5">#REF!</definedName>
    <definedName name="batab">#REF!</definedName>
    <definedName name="batab1" localSheetId="5">'[13]Alimentazione CE01'!$E$30:$E$35</definedName>
    <definedName name="batab1">'[14]Alimentazione CE01'!$E$30:$E$35</definedName>
    <definedName name="batab2" localSheetId="5">'[15]Alimentazione CE01'!$E$30:$E$35</definedName>
    <definedName name="batab2">'[16]Alimentazione CE01'!$E$30:$E$35</definedName>
    <definedName name="batac" localSheetId="5">#REF!</definedName>
    <definedName name="batac">#REF!</definedName>
    <definedName name="bo" localSheetId="5">'[7]Alim S.P.'!#REF!</definedName>
    <definedName name="bo">'[1]Alim S.P.'!#REF!</definedName>
    <definedName name="boic" localSheetId="5">'[7]Alim S.P.'!#REF!</definedName>
    <definedName name="boic">'[1]Alim S.P.'!#REF!</definedName>
    <definedName name="ce_tot_regionale" localSheetId="5">#REF!</definedName>
    <definedName name="ce_tot_regionale">#REF!</definedName>
    <definedName name="ciao">[17]Alimentazione!$E$29:$E$34</definedName>
    <definedName name="cons" localSheetId="5">#REF!</definedName>
    <definedName name="cons">#REF!</definedName>
    <definedName name="Consolidatorettificato">'[18]BILANCIO DEL SSR'!$A$1:$F$77,'[18]BILANCIO DEL SSR'!$G$77,'[18]BILANCIO DEL SSR'!$G$1:$G$77</definedName>
    <definedName name="cont" localSheetId="5">#REF!</definedName>
    <definedName name="cont">#REF!</definedName>
    <definedName name="cont1" localSheetId="5">[19]Alimentazione!$E$29:$E$34</definedName>
    <definedName name="cont1">[20]Alimentazione!$E$29:$E$34</definedName>
    <definedName name="contrb.2" localSheetId="5">#REF!</definedName>
    <definedName name="contrb.2">#REF!</definedName>
    <definedName name="contributi" localSheetId="5">#REF!</definedName>
    <definedName name="contributi">#REF!</definedName>
    <definedName name="d" localSheetId="5">#REF!</definedName>
    <definedName name="d">#REF!</definedName>
    <definedName name="data2">'[21]Alim C.E.'!$D$28:$D$33</definedName>
    <definedName name="_xlnm.Database" localSheetId="5">#REF!</definedName>
    <definedName name="_xlnm.Database">#REF!</definedName>
    <definedName name="DATABASE1" localSheetId="5">'[22]Alim S.P.'!#REF!</definedName>
    <definedName name="DATABASE1">#REF!</definedName>
    <definedName name="database2" localSheetId="5">#REF!</definedName>
    <definedName name="database2">'[1]Alim S.P.'!#REF!</definedName>
    <definedName name="database3" localSheetId="5">'[23]Alim S.P.'!#REF!</definedName>
    <definedName name="database3">'[24]Alim S.P.'!#REF!</definedName>
    <definedName name="delta_ril_a0" localSheetId="5">#REF!</definedName>
    <definedName name="delta_ril_a0">#REF!</definedName>
    <definedName name="delta_ril_b0" localSheetId="5">#REF!</definedName>
    <definedName name="delta_ril_b0">#REF!</definedName>
    <definedName name="delta_ril_c0" localSheetId="5">#REF!</definedName>
    <definedName name="delta_ril_c0">#REF!</definedName>
    <definedName name="delta_ril_d0" localSheetId="5">#REF!</definedName>
    <definedName name="delta_ril_d0">#REF!</definedName>
    <definedName name="delta_ril_e0" localSheetId="5">#REF!</definedName>
    <definedName name="delta_ril_e0">#REF!</definedName>
    <definedName name="e" localSheetId="5">#REF!</definedName>
    <definedName name="e">#REF!</definedName>
    <definedName name="exreg" localSheetId="5">#REF!</definedName>
    <definedName name="exreg">#REF!</definedName>
    <definedName name="FF" localSheetId="5">'[25]Alim C.E.'!$D$29:$D$34</definedName>
    <definedName name="FF">'[26]Alim C.E.'!$D$29:$D$34</definedName>
    <definedName name="fuga" localSheetId="5">#REF!</definedName>
    <definedName name="fuga">#REF!</definedName>
    <definedName name="hgf" localSheetId="5">#REF!</definedName>
    <definedName name="hgf">#REF!</definedName>
    <definedName name="LIQUIDITA" localSheetId="5">#REF!</definedName>
    <definedName name="LIQUIDITA">#REF!</definedName>
    <definedName name="LK" localSheetId="5">#REF!</definedName>
    <definedName name="LK">#REF!</definedName>
    <definedName name="MAO" localSheetId="5">[27]Alimentazione!$E$29:$E$34</definedName>
    <definedName name="MAO">[28]Alimentazione!$E$29:$E$34</definedName>
    <definedName name="MJ" localSheetId="5">'[3]Alim S.P.'!#REF!</definedName>
    <definedName name="MJ">'[1]Alim S.P.'!#REF!</definedName>
    <definedName name="MN" localSheetId="5">'[3]Alim S.P.'!#REF!</definedName>
    <definedName name="MN">'[1]Alim S.P.'!#REF!</definedName>
    <definedName name="mod_ass_rip" localSheetId="5">#REF!</definedName>
    <definedName name="mod_ass_rip">#REF!</definedName>
    <definedName name="ok" localSheetId="5">'[29]Alim S.P.'!#REF!</definedName>
    <definedName name="ok">'[30]Alim S.P.'!#REF!</definedName>
    <definedName name="Per_ass5" localSheetId="5">#REF!</definedName>
    <definedName name="Per_ass5">#REF!</definedName>
    <definedName name="perc_ass_a0102" localSheetId="5">#REF!</definedName>
    <definedName name="perc_ass_a0102">#REF!</definedName>
    <definedName name="perc_ass_a0701" localSheetId="5">#REF!</definedName>
    <definedName name="perc_ass_a0701">#REF!</definedName>
    <definedName name="perc_ass_b0011" localSheetId="5">#REF!</definedName>
    <definedName name="perc_ass_b0011">#REF!</definedName>
    <definedName name="perc_ass_b0012" localSheetId="5">#REF!</definedName>
    <definedName name="perc_ass_b0012">#REF!</definedName>
    <definedName name="perc_ass_b0013" localSheetId="5">'[31]B0-Er.Serv.San.-dettaglio'!#REF!</definedName>
    <definedName name="perc_ass_b0013">'[32]B0-Er.Serv.San.-dettaglio'!#REF!</definedName>
    <definedName name="perc_ass_b0014" localSheetId="5">#REF!</definedName>
    <definedName name="perc_ass_b0014">#REF!</definedName>
    <definedName name="perc_ass_b0015" localSheetId="5">#REF!</definedName>
    <definedName name="perc_ass_b0015">#REF!</definedName>
    <definedName name="perc_ass_b0016" localSheetId="5">#REF!</definedName>
    <definedName name="perc_ass_b0016">#REF!</definedName>
    <definedName name="perc_ass_b002" localSheetId="5">#REF!</definedName>
    <definedName name="perc_ass_b002">#REF!</definedName>
    <definedName name="perc_ass_b003" localSheetId="5">#REF!</definedName>
    <definedName name="perc_ass_b003">#REF!</definedName>
    <definedName name="perc_ass_b004" localSheetId="5">#REF!</definedName>
    <definedName name="perc_ass_b004">#REF!</definedName>
    <definedName name="perc_ass_b005" localSheetId="5">#REF!</definedName>
    <definedName name="perc_ass_b005">#REF!</definedName>
    <definedName name="perc_ass_b006" localSheetId="5">#REF!</definedName>
    <definedName name="perc_ass_b006">#REF!</definedName>
    <definedName name="perc_ass_b007" localSheetId="5">#REF!</definedName>
    <definedName name="perc_ass_b007">#REF!</definedName>
    <definedName name="perc_ass_b008" localSheetId="5">#REF!</definedName>
    <definedName name="perc_ass_b008">#REF!</definedName>
    <definedName name="perc_ass_b009" localSheetId="5">#REF!</definedName>
    <definedName name="perc_ass_b009">#REF!</definedName>
    <definedName name="perc_ass_c001" localSheetId="5">#REF!</definedName>
    <definedName name="perc_ass_c001">#REF!</definedName>
    <definedName name="perc_ass_c0012" localSheetId="5">#REF!</definedName>
    <definedName name="perc_ass_c0012">#REF!</definedName>
    <definedName name="perc_ass_c0013" localSheetId="5">#REF!</definedName>
    <definedName name="perc_ass_c0013">#REF!</definedName>
    <definedName name="perc_ass_c002" localSheetId="5">#REF!</definedName>
    <definedName name="perc_ass_c002">#REF!</definedName>
    <definedName name="perc_ass_c003" localSheetId="5">#REF!</definedName>
    <definedName name="perc_ass_c003">#REF!</definedName>
    <definedName name="perc_ass_c004" localSheetId="5">#REF!</definedName>
    <definedName name="perc_ass_c004">#REF!</definedName>
    <definedName name="perc_ass_c005" localSheetId="5">#REF!</definedName>
    <definedName name="perc_ass_c005">#REF!</definedName>
    <definedName name="perc_ass_c007" localSheetId="5">#REF!</definedName>
    <definedName name="perc_ass_c007">#REF!</definedName>
    <definedName name="perc_ass_c008" localSheetId="5">#REF!</definedName>
    <definedName name="perc_ass_c008">#REF!</definedName>
    <definedName name="perc_ass_d0101" localSheetId="5">#REF!</definedName>
    <definedName name="perc_ass_d0101">#REF!</definedName>
    <definedName name="perc_ass_d0102" localSheetId="5">#REF!</definedName>
    <definedName name="perc_ass_d0102">#REF!</definedName>
    <definedName name="perc_ass_D0103" localSheetId="5">#REF!</definedName>
    <definedName name="perc_ass_D0103">#REF!</definedName>
    <definedName name="perc_ass_d0105" localSheetId="5">#REF!</definedName>
    <definedName name="perc_ass_d0105">#REF!</definedName>
    <definedName name="perc_ass_d0201" localSheetId="5">#REF!</definedName>
    <definedName name="perc_ass_d0201">#REF!</definedName>
    <definedName name="perc_ass_e01" localSheetId="5">#REF!</definedName>
    <definedName name="perc_ass_e01">#REF!</definedName>
    <definedName name="perc_ass_e0102" localSheetId="5">#REF!</definedName>
    <definedName name="perc_ass_e0102">#REF!</definedName>
    <definedName name="perc_ass_e0103" localSheetId="5">#REF!</definedName>
    <definedName name="perc_ass_e0103">#REF!</definedName>
    <definedName name="perc_ass_e04" localSheetId="5">#REF!</definedName>
    <definedName name="perc_ass_e04">#REF!</definedName>
    <definedName name="perc_ass_e05" localSheetId="5">#REF!</definedName>
    <definedName name="perc_ass_e05">#REF!</definedName>
    <definedName name="perc_ass_g0201" localSheetId="5">#REF!</definedName>
    <definedName name="perc_ass_g0201">#REF!</definedName>
    <definedName name="perc_man_a0102" localSheetId="5">#REF!</definedName>
    <definedName name="perc_man_a0102">#REF!</definedName>
    <definedName name="perc_man_a0701" localSheetId="5">#REF!</definedName>
    <definedName name="perc_man_a0701">#REF!</definedName>
    <definedName name="perc_man_b0011" localSheetId="5">#REF!</definedName>
    <definedName name="perc_man_b0011">#REF!</definedName>
    <definedName name="perc_man_b0012" localSheetId="5">#REF!</definedName>
    <definedName name="perc_man_b0012">#REF!</definedName>
    <definedName name="perc_man_b0013" localSheetId="5">'[31]B0-Er.Serv.San.-dettaglio'!#REF!</definedName>
    <definedName name="perc_man_b0013">'[32]B0-Er.Serv.San.-dettaglio'!#REF!</definedName>
    <definedName name="perc_man_b0014" localSheetId="5">#REF!</definedName>
    <definedName name="perc_man_b0014">#REF!</definedName>
    <definedName name="perc_man_b0015" localSheetId="5">#REF!</definedName>
    <definedName name="perc_man_b0015">#REF!</definedName>
    <definedName name="perc_man_b0016" localSheetId="5">#REF!</definedName>
    <definedName name="perc_man_b0016">#REF!</definedName>
    <definedName name="perc_man_b002" localSheetId="5">#REF!</definedName>
    <definedName name="perc_man_b002">#REF!</definedName>
    <definedName name="perc_man_b003" localSheetId="5">#REF!</definedName>
    <definedName name="perc_man_b003">#REF!</definedName>
    <definedName name="perc_man_b004" localSheetId="5">#REF!</definedName>
    <definedName name="perc_man_b004">#REF!</definedName>
    <definedName name="perc_man_b005" localSheetId="5">#REF!</definedName>
    <definedName name="perc_man_b005">#REF!</definedName>
    <definedName name="perc_man_b006" localSheetId="5">#REF!</definedName>
    <definedName name="perc_man_b006">#REF!</definedName>
    <definedName name="perc_man_b007" localSheetId="5">#REF!</definedName>
    <definedName name="perc_man_b007">#REF!</definedName>
    <definedName name="perc_man_b008" localSheetId="5">#REF!</definedName>
    <definedName name="perc_man_b008">#REF!</definedName>
    <definedName name="perc_man_b009" localSheetId="5">#REF!</definedName>
    <definedName name="perc_man_b009">#REF!</definedName>
    <definedName name="perc_man_c001" localSheetId="5">#REF!</definedName>
    <definedName name="perc_man_c001">#REF!</definedName>
    <definedName name="perc_man_c0012" localSheetId="5">#REF!</definedName>
    <definedName name="perc_man_c0012">#REF!</definedName>
    <definedName name="perc_man_c0013" localSheetId="5">#REF!</definedName>
    <definedName name="perc_man_c0013">#REF!</definedName>
    <definedName name="perc_man_c002" localSheetId="5">#REF!</definedName>
    <definedName name="perc_man_c002">#REF!</definedName>
    <definedName name="perc_man_c003" localSheetId="5">#REF!</definedName>
    <definedName name="perc_man_c003">#REF!</definedName>
    <definedName name="perc_man_c004" localSheetId="5">#REF!</definedName>
    <definedName name="perc_man_c004">#REF!</definedName>
    <definedName name="perc_man_c005" localSheetId="5">#REF!</definedName>
    <definedName name="perc_man_c005">#REF!</definedName>
    <definedName name="perc_man_c007" localSheetId="5">#REF!</definedName>
    <definedName name="perc_man_c007">#REF!</definedName>
    <definedName name="perc_man_c008" localSheetId="5">#REF!</definedName>
    <definedName name="perc_man_c008">#REF!</definedName>
    <definedName name="perc_man_d0101" localSheetId="5">#REF!</definedName>
    <definedName name="perc_man_d0101">#REF!</definedName>
    <definedName name="perc_man_d0102" localSheetId="5">#REF!</definedName>
    <definedName name="perc_man_d0102">#REF!</definedName>
    <definedName name="perc_man_d0103" localSheetId="5">#REF!</definedName>
    <definedName name="perc_man_d0103">#REF!</definedName>
    <definedName name="perc_man_d0103m" localSheetId="5">#REF!</definedName>
    <definedName name="perc_man_d0103m">#REF!</definedName>
    <definedName name="perc_man_d0105" localSheetId="5">#REF!</definedName>
    <definedName name="perc_man_d0105">#REF!</definedName>
    <definedName name="perc_man_d0201" localSheetId="5">#REF!</definedName>
    <definedName name="perc_man_d0201">#REF!</definedName>
    <definedName name="perc_man_e01" localSheetId="5">#REF!</definedName>
    <definedName name="perc_man_e01">#REF!</definedName>
    <definedName name="perc_man_e0102" localSheetId="5">#REF!</definedName>
    <definedName name="perc_man_e0102">#REF!</definedName>
    <definedName name="perc_man_e0103" localSheetId="5">#REF!</definedName>
    <definedName name="perc_man_e0103">#REF!</definedName>
    <definedName name="perc_man_e04" localSheetId="5">#REF!</definedName>
    <definedName name="perc_man_e04">#REF!</definedName>
    <definedName name="perc_man_e05" localSheetId="5">#REF!</definedName>
    <definedName name="perc_man_e05">#REF!</definedName>
    <definedName name="perc_man_e202" localSheetId="5">'[33]E0-Sist.Governo-Cond.SISR-2004'!#REF!</definedName>
    <definedName name="perc_man_e202">'[34]E0-Sist.Governo-Cond.SISR-2004'!#REF!</definedName>
    <definedName name="perc_man_g0201" localSheetId="5">#REF!</definedName>
    <definedName name="perc_man_g0201">#REF!</definedName>
    <definedName name="perc_pass" localSheetId="5">#REF!</definedName>
    <definedName name="perc_pass">#REF!</definedName>
    <definedName name="Pers_aopn" localSheetId="5">#REF!</definedName>
    <definedName name="Pers_aopn">#REF!</definedName>
    <definedName name="Pers_aots" localSheetId="5">#REF!</definedName>
    <definedName name="Pers_aots">#REF!</definedName>
    <definedName name="Pers_aoud" localSheetId="5">#REF!</definedName>
    <definedName name="Pers_aoud">#REF!</definedName>
    <definedName name="Pers_ars" localSheetId="5">#REF!</definedName>
    <definedName name="Pers_ars">#REF!</definedName>
    <definedName name="Pers_ass1" localSheetId="5">#REF!</definedName>
    <definedName name="Pers_ass1">#REF!</definedName>
    <definedName name="Pers_ass2" localSheetId="5">#REF!</definedName>
    <definedName name="Pers_ass2">#REF!</definedName>
    <definedName name="Pers_ass4" localSheetId="5">#REF!</definedName>
    <definedName name="Pers_ass4">#REF!</definedName>
    <definedName name="Pers_ass6" localSheetId="5">#REF!</definedName>
    <definedName name="Pers_ass6">#REF!</definedName>
    <definedName name="Pers_burlo" localSheetId="5">#REF!</definedName>
    <definedName name="Pers_burlo">#REF!</definedName>
    <definedName name="Pers_cro" localSheetId="5">#REF!</definedName>
    <definedName name="Pers_cro">#REF!</definedName>
    <definedName name="Pers_policl" localSheetId="5">#REF!</definedName>
    <definedName name="Pers_policl">#REF!</definedName>
    <definedName name="Pesr_ass3" localSheetId="5">#REF!</definedName>
    <definedName name="Pesr_ass3">#REF!</definedName>
    <definedName name="pluto">#REF!</definedName>
    <definedName name="precons" localSheetId="5">#REF!</definedName>
    <definedName name="precons">#REF!</definedName>
    <definedName name="re" localSheetId="5">#REF!</definedName>
    <definedName name="re">#REF!</definedName>
    <definedName name="rewe" localSheetId="5">[35]AOTS!$A:$IV</definedName>
    <definedName name="rewe">[36]AOTS!$A:$IV</definedName>
    <definedName name="Riassunto__Risorse_complessive" localSheetId="5">#REF!</definedName>
    <definedName name="Riassunto__Risorse_complessive">#REF!</definedName>
    <definedName name="sc_clipper" localSheetId="5">#REF!</definedName>
    <definedName name="sc_clipper">#REF!</definedName>
    <definedName name="sc_d00101" localSheetId="5">#REF!</definedName>
    <definedName name="sc_d00101">#REF!</definedName>
    <definedName name="sc_d00102" localSheetId="5">#REF!</definedName>
    <definedName name="sc_d00102">#REF!</definedName>
    <definedName name="sc_d00103" localSheetId="5">#REF!</definedName>
    <definedName name="sc_d00103">#REF!</definedName>
    <definedName name="sc_d00105" localSheetId="5">#REF!</definedName>
    <definedName name="sc_d00105">#REF!</definedName>
    <definedName name="sc_d00501" localSheetId="5">#REF!</definedName>
    <definedName name="sc_d00501">#REF!</definedName>
    <definedName name="sc_g00201" localSheetId="5">#REF!</definedName>
    <definedName name="sc_g00201">#REF!</definedName>
    <definedName name="SPSS" localSheetId="5">#REF!</definedName>
    <definedName name="SPSS">#REF!</definedName>
    <definedName name="stampa">[37]AOTS!$A:$IV</definedName>
    <definedName name="Term_agg_ASCOT" localSheetId="5">#REF!</definedName>
    <definedName name="Term_agg_ASCOT">#REF!</definedName>
    <definedName name="_xlnm.Print_Titles" localSheetId="3">'Alimentazione CE Costi'!$1:$2</definedName>
    <definedName name="_xlnm.Print_Titles" localSheetId="2">'Alimentazione CE Ricavi'!$1:$2</definedName>
    <definedName name="_xlnm.Print_Titles" localSheetId="1">'CE Min'!$25:$25</definedName>
    <definedName name="Tot_chemio_regione" localSheetId="5">#REF!</definedName>
    <definedName name="Tot_chemio_regione">#REF!</definedName>
    <definedName name="Tot_referti_G2RISregione" localSheetId="5">#REF!</definedName>
    <definedName name="Tot_referti_G2RISregione">#REF!</definedName>
    <definedName name="Totale_accessi_regione" localSheetId="5">#REF!</definedName>
    <definedName name="Totale_accessi_regione">#REF!</definedName>
    <definedName name="Totale_acquisti_di_rilievo_aziendale" localSheetId="5">#REF!</definedName>
    <definedName name="Totale_acquisti_di_rilievo_aziendale">#REF!</definedName>
    <definedName name="Totale_acquisti_di_rilievo_regionale" localSheetId="5">#REF!</definedName>
    <definedName name="Totale_acquisti_di_rilievo_regionale">#REF!</definedName>
    <definedName name="Totale_dip_regione" localSheetId="5">#REF!</definedName>
    <definedName name="Totale_dip_regione">#REF!</definedName>
    <definedName name="Totale_esami_regione" localSheetId="5">#REF!</definedName>
    <definedName name="Totale_esami_regione">#REF!</definedName>
    <definedName name="Totale_interventi_di_rilievo_aziendale" localSheetId="5">#REF!</definedName>
    <definedName name="Totale_interventi_di_rilievo_aziendale">#REF!</definedName>
    <definedName name="Totale_interventi_di_rilievo_regionale" localSheetId="5">#REF!</definedName>
    <definedName name="Totale_interventi_di_rilievo_regionale">#REF!</definedName>
    <definedName name="Totale_parametro_riferimento_G2" localSheetId="5">#REF!</definedName>
    <definedName name="Totale_parametro_riferimento_G2">#REF!</definedName>
    <definedName name="Totale_trasf_regione" localSheetId="5">#REF!</definedName>
    <definedName name="Totale_trasf_regione">#REF!</definedName>
    <definedName name="val_nom_term_ce" localSheetId="5">#REF!</definedName>
    <definedName name="val_nom_term_ce">#REF!</definedName>
    <definedName name="Val_nom_terminale" localSheetId="5">#REF!</definedName>
    <definedName name="Val_nom_terminale">#REF!</definedName>
    <definedName name="val_ora_a0102" localSheetId="5">#REF!</definedName>
    <definedName name="val_ora_a0102">#REF!</definedName>
    <definedName name="val_ora_a0202" localSheetId="5">#REF!</definedName>
    <definedName name="val_ora_a0202">#REF!</definedName>
    <definedName name="val_ora_a0701" localSheetId="5">#REF!</definedName>
    <definedName name="val_ora_a0701">#REF!</definedName>
    <definedName name="val_ora_b0011" localSheetId="5">#REF!</definedName>
    <definedName name="val_ora_b0011">#REF!</definedName>
    <definedName name="val_ora_b0012" localSheetId="5">#REF!</definedName>
    <definedName name="val_ora_b0012">#REF!</definedName>
    <definedName name="val_ora_b0013" localSheetId="5">'[31]B0-Er.Serv.San.-dettaglio'!#REF!</definedName>
    <definedName name="val_ora_b0013">'[32]B0-Er.Serv.San.-dettaglio'!#REF!</definedName>
    <definedName name="val_ora_b0014" localSheetId="5">#REF!</definedName>
    <definedName name="val_ora_b0014">#REF!</definedName>
    <definedName name="val_ora_b0015" localSheetId="5">#REF!</definedName>
    <definedName name="val_ora_b0015">#REF!</definedName>
    <definedName name="val_ora_b0016" localSheetId="5">#REF!</definedName>
    <definedName name="val_ora_b0016">#REF!</definedName>
    <definedName name="val_ora_b002" localSheetId="5">#REF!</definedName>
    <definedName name="val_ora_b002">#REF!</definedName>
    <definedName name="val_ora_b003" localSheetId="5">#REF!</definedName>
    <definedName name="val_ora_b003">#REF!</definedName>
    <definedName name="val_ora_b004" localSheetId="5">#REF!</definedName>
    <definedName name="val_ora_b004">#REF!</definedName>
    <definedName name="val_ora_b005" localSheetId="5">#REF!</definedName>
    <definedName name="val_ora_b005">#REF!</definedName>
    <definedName name="val_ora_b006" localSheetId="5">#REF!</definedName>
    <definedName name="val_ora_b006">#REF!</definedName>
    <definedName name="val_ora_b007" localSheetId="5">#REF!</definedName>
    <definedName name="val_ora_b007">#REF!</definedName>
    <definedName name="val_ora_b008" localSheetId="5">#REF!</definedName>
    <definedName name="val_ora_b008">#REF!</definedName>
    <definedName name="val_ora_b009" localSheetId="5">#REF!</definedName>
    <definedName name="val_ora_b009">#REF!</definedName>
    <definedName name="val_ora_c001" localSheetId="5">#REF!</definedName>
    <definedName name="val_ora_c001">#REF!</definedName>
    <definedName name="val_ora_c002" localSheetId="5">#REF!</definedName>
    <definedName name="val_ora_c002">#REF!</definedName>
    <definedName name="val_ora_c003" localSheetId="5">#REF!</definedName>
    <definedName name="val_ora_c003">#REF!</definedName>
    <definedName name="val_ora_c004" localSheetId="5">#REF!</definedName>
    <definedName name="val_ora_c004">#REF!</definedName>
    <definedName name="val_ora_c005" localSheetId="5">#REF!</definedName>
    <definedName name="val_ora_c005">#REF!</definedName>
    <definedName name="val_ora_c007" localSheetId="5">#REF!</definedName>
    <definedName name="val_ora_c007">#REF!</definedName>
    <definedName name="val_ora_c008" localSheetId="5">#REF!</definedName>
    <definedName name="val_ora_c008">#REF!</definedName>
    <definedName name="val_ora_d0101" localSheetId="5">#REF!</definedName>
    <definedName name="val_ora_d0101">#REF!</definedName>
    <definedName name="val_ora_d0102" localSheetId="5">#REF!</definedName>
    <definedName name="val_ora_d0102">#REF!</definedName>
    <definedName name="val_ora_d0103" localSheetId="5">'[31]D0-Scamb.Inform.-Cond.SISR-2004'!$W$31+'[31]D0-Scamb.Inform.-Cond.SISR-2004'!$W$32</definedName>
    <definedName name="val_ora_d0103">'[32]D0-Scamb.Inform.-Cond.SISR-2004'!$W$31+'[32]D0-Scamb.Inform.-Cond.SISR-2004'!$W$32</definedName>
    <definedName name="val_ora_d0105" localSheetId="5">#REF!</definedName>
    <definedName name="val_ora_d0105">#REF!</definedName>
    <definedName name="val_ora_d0201" localSheetId="5">#REF!</definedName>
    <definedName name="val_ora_d0201">#REF!</definedName>
    <definedName name="val_ora_e01" localSheetId="5">#REF!</definedName>
    <definedName name="val_ora_e01">#REF!</definedName>
    <definedName name="val_ora_e0102" localSheetId="5">#REF!</definedName>
    <definedName name="val_ora_e0102">#REF!</definedName>
    <definedName name="val_ora_e0103" localSheetId="5">#REF!</definedName>
    <definedName name="val_ora_e0103">#REF!</definedName>
    <definedName name="val_ora_e04" localSheetId="5">#REF!</definedName>
    <definedName name="val_ora_e04">#REF!</definedName>
    <definedName name="val_ora_e05" localSheetId="5">#REF!</definedName>
    <definedName name="val_ora_e05">#REF!</definedName>
    <definedName name="val_ora_g0201" localSheetId="5">#REF!</definedName>
    <definedName name="val_ora_g0201">#REF!</definedName>
    <definedName name="val_tot_ap_reg" localSheetId="5">#REF!</definedName>
    <definedName name="val_tot_ap_reg">#REF!</definedName>
    <definedName name="val_tot_ap_reg1" localSheetId="5">#REF!</definedName>
    <definedName name="val_tot_ap_reg1">#REF!</definedName>
    <definedName name="val_tot_ca_reg" localSheetId="5">#REF!</definedName>
    <definedName name="val_tot_ca_reg">#REF!</definedName>
    <definedName name="val_tot_car_reg" localSheetId="5">#REF!</definedName>
    <definedName name="val_tot_car_reg">#REF!</definedName>
    <definedName name="val_tot_cep_reg" localSheetId="5">#REF!</definedName>
    <definedName name="val_tot_cep_reg">#REF!</definedName>
    <definedName name="val_tot_cup_reg" localSheetId="5">#REF!</definedName>
    <definedName name="val_tot_cup_reg">#REF!</definedName>
    <definedName name="val_tot_ec_reg" localSheetId="5">#REF!</definedName>
    <definedName name="val_tot_ec_reg">#REF!</definedName>
    <definedName name="val_tot_em_reg" localSheetId="5">#REF!</definedName>
    <definedName name="val_tot_em_reg">#REF!</definedName>
    <definedName name="val_tot_gc_reg" localSheetId="5">#REF!</definedName>
    <definedName name="val_tot_gc_reg">#REF!</definedName>
    <definedName name="val_tot_ge_reg" localSheetId="5">#REF!</definedName>
    <definedName name="val_tot_ge_reg">#REF!</definedName>
    <definedName name="val_tot_ge_term" localSheetId="5">#REF!</definedName>
    <definedName name="val_tot_ge_term">#REF!</definedName>
    <definedName name="val_tot_pa_reg" localSheetId="5">#REF!</definedName>
    <definedName name="val_tot_pa_reg">#REF!</definedName>
    <definedName name="val_tot_pi_reg" localSheetId="5">#REF!</definedName>
    <definedName name="val_tot_pi_reg">#REF!</definedName>
    <definedName name="val_tot_ps_reg" localSheetId="5">#REF!</definedName>
    <definedName name="val_tot_ps_reg">#REF!</definedName>
    <definedName name="val_tot_ps_reg_var" localSheetId="5">#REF!</definedName>
    <definedName name="val_tot_ps_reg_var">#REF!</definedName>
    <definedName name="verifica" localSheetId="5">#REF!</definedName>
    <definedName name="verifica">#REF!</definedName>
    <definedName name="x">#REF!</definedName>
    <definedName name="zxxx" localSheetId="5">#REF!</definedName>
    <definedName name="zxxx">#REF!</definedName>
  </definedNames>
  <calcPr calcId="181029"/>
</workbook>
</file>

<file path=xl/calcChain.xml><?xml version="1.0" encoding="utf-8"?>
<calcChain xmlns="http://schemas.openxmlformats.org/spreadsheetml/2006/main">
  <c r="I274" i="2" l="1"/>
  <c r="H273" i="2" l="1"/>
  <c r="H895" i="3"/>
  <c r="I895" i="3"/>
  <c r="I273" i="2"/>
  <c r="D11" i="9" l="1"/>
  <c r="D10" i="9"/>
  <c r="B20" i="12"/>
  <c r="D74" i="4"/>
  <c r="E74" i="4"/>
  <c r="D71" i="4"/>
  <c r="E71" i="4"/>
  <c r="D70" i="4"/>
  <c r="E70" i="4"/>
  <c r="F70" i="4"/>
  <c r="E164" i="4"/>
  <c r="E165" i="4"/>
  <c r="E166" i="4"/>
  <c r="E168" i="4"/>
  <c r="E167" i="4" s="1"/>
  <c r="E163" i="4" s="1"/>
  <c r="E162" i="4" s="1"/>
  <c r="E169" i="4"/>
  <c r="E170" i="4"/>
  <c r="E172" i="4"/>
  <c r="E173" i="4"/>
  <c r="E174" i="4"/>
  <c r="E171" i="4"/>
  <c r="E176" i="4"/>
  <c r="E177" i="4"/>
  <c r="E178" i="4"/>
  <c r="E175" i="4"/>
  <c r="E179" i="4"/>
  <c r="E180" i="4"/>
  <c r="E181" i="4"/>
  <c r="E182" i="4"/>
  <c r="E183" i="4"/>
  <c r="E185" i="4"/>
  <c r="E187" i="4"/>
  <c r="E188" i="4"/>
  <c r="E184" i="4" s="1"/>
  <c r="E189" i="4"/>
  <c r="E190" i="4"/>
  <c r="E191" i="4"/>
  <c r="E192" i="4"/>
  <c r="E194" i="4"/>
  <c r="E193" i="4" s="1"/>
  <c r="E40" i="1" s="1"/>
  <c r="E195" i="4"/>
  <c r="E196" i="4"/>
  <c r="E197" i="4"/>
  <c r="E198" i="4"/>
  <c r="E199" i="4"/>
  <c r="E200" i="4"/>
  <c r="E317" i="4"/>
  <c r="E313" i="4"/>
  <c r="E314" i="4"/>
  <c r="E312" i="4" s="1"/>
  <c r="E315" i="4"/>
  <c r="E316" i="4"/>
  <c r="E318" i="4"/>
  <c r="E310" i="4"/>
  <c r="E309" i="4" s="1"/>
  <c r="E56" i="1" s="1"/>
  <c r="E311" i="4"/>
  <c r="E320" i="4"/>
  <c r="E321" i="4"/>
  <c r="E319" i="4" s="1"/>
  <c r="E322" i="4"/>
  <c r="E298" i="4"/>
  <c r="E294" i="4"/>
  <c r="E295" i="4"/>
  <c r="E296" i="4"/>
  <c r="E297" i="4"/>
  <c r="E299" i="4"/>
  <c r="E300" i="4"/>
  <c r="E293" i="4"/>
  <c r="E54" i="1" s="1"/>
  <c r="E205" i="4"/>
  <c r="E206" i="4"/>
  <c r="E207" i="4"/>
  <c r="E204" i="4" s="1"/>
  <c r="E203" i="4" s="1"/>
  <c r="E208" i="4"/>
  <c r="E209" i="4"/>
  <c r="E210" i="4"/>
  <c r="E212" i="4"/>
  <c r="E213" i="4"/>
  <c r="E211" i="4" s="1"/>
  <c r="E43" i="1" s="1"/>
  <c r="E214" i="4"/>
  <c r="E216" i="4"/>
  <c r="E217" i="4"/>
  <c r="E218" i="4"/>
  <c r="E219" i="4"/>
  <c r="E220" i="4"/>
  <c r="E221" i="4"/>
  <c r="E222" i="4"/>
  <c r="E224" i="4"/>
  <c r="E225" i="4"/>
  <c r="E223" i="4" s="1"/>
  <c r="E226" i="4"/>
  <c r="E227" i="4"/>
  <c r="E228" i="4"/>
  <c r="E229" i="4"/>
  <c r="E230" i="4"/>
  <c r="E231" i="4"/>
  <c r="E232" i="4"/>
  <c r="E233" i="4"/>
  <c r="E235" i="4"/>
  <c r="E234" i="4" s="1"/>
  <c r="E45" i="1" s="1"/>
  <c r="E236" i="4"/>
  <c r="E237" i="4"/>
  <c r="E238" i="4"/>
  <c r="E239" i="4"/>
  <c r="E241" i="4"/>
  <c r="E242" i="4"/>
  <c r="E240" i="4" s="1"/>
  <c r="E46" i="1" s="1"/>
  <c r="E243" i="4"/>
  <c r="E244" i="4"/>
  <c r="E246" i="4"/>
  <c r="E247" i="4"/>
  <c r="E245" i="4" s="1"/>
  <c r="E47" i="1" s="1"/>
  <c r="E248" i="4"/>
  <c r="E249" i="4"/>
  <c r="E251" i="4"/>
  <c r="E252" i="4"/>
  <c r="E253" i="4"/>
  <c r="E255" i="4"/>
  <c r="E256" i="4"/>
  <c r="E254" i="4" s="1"/>
  <c r="E250" i="4" s="1"/>
  <c r="E48" i="1" s="1"/>
  <c r="E257" i="4"/>
  <c r="E258" i="4"/>
  <c r="E259" i="4"/>
  <c r="E261" i="4"/>
  <c r="E262" i="4"/>
  <c r="E263" i="4"/>
  <c r="E260" i="4" s="1"/>
  <c r="E49" i="1" s="1"/>
  <c r="E264" i="4"/>
  <c r="E265" i="4"/>
  <c r="E267" i="4"/>
  <c r="E268" i="4"/>
  <c r="E269" i="4"/>
  <c r="E270" i="4"/>
  <c r="E266" i="4" s="1"/>
  <c r="E50" i="1" s="1"/>
  <c r="E271" i="4"/>
  <c r="E272" i="4"/>
  <c r="E274" i="4"/>
  <c r="E275" i="4"/>
  <c r="E276" i="4"/>
  <c r="E273" i="4" s="1"/>
  <c r="E51" i="1" s="1"/>
  <c r="E277" i="4"/>
  <c r="E278" i="4"/>
  <c r="E280" i="4"/>
  <c r="E281" i="4"/>
  <c r="E282" i="4"/>
  <c r="E283" i="4"/>
  <c r="E279" i="4"/>
  <c r="E52" i="1" s="1"/>
  <c r="E286" i="4"/>
  <c r="E287" i="4"/>
  <c r="E285" i="4"/>
  <c r="E284" i="4" s="1"/>
  <c r="E53" i="1" s="1"/>
  <c r="E288" i="4"/>
  <c r="E290" i="4"/>
  <c r="E291" i="4"/>
  <c r="E292" i="4"/>
  <c r="E289" i="4"/>
  <c r="E302" i="4"/>
  <c r="E301" i="4" s="1"/>
  <c r="E55" i="1" s="1"/>
  <c r="E303" i="4"/>
  <c r="E304" i="4"/>
  <c r="E305" i="4"/>
  <c r="E306" i="4"/>
  <c r="E307" i="4"/>
  <c r="E308" i="4"/>
  <c r="E324" i="4"/>
  <c r="E325" i="4"/>
  <c r="E326" i="4"/>
  <c r="E327" i="4"/>
  <c r="E328" i="4"/>
  <c r="E329" i="4"/>
  <c r="E330" i="4"/>
  <c r="E323" i="4"/>
  <c r="E57" i="1" s="1"/>
  <c r="E331" i="4"/>
  <c r="E58" i="1"/>
  <c r="E360" i="4"/>
  <c r="E357" i="4"/>
  <c r="E358" i="4"/>
  <c r="E359" i="4"/>
  <c r="E356" i="4" s="1"/>
  <c r="E361" i="4"/>
  <c r="E362" i="4"/>
  <c r="E354" i="4"/>
  <c r="E353" i="4" s="1"/>
  <c r="E61" i="1" s="1"/>
  <c r="E355" i="4"/>
  <c r="E364" i="4"/>
  <c r="E365" i="4"/>
  <c r="E363" i="4" s="1"/>
  <c r="E366" i="4"/>
  <c r="E369" i="4"/>
  <c r="E368" i="4"/>
  <c r="E367" i="4" s="1"/>
  <c r="E62" i="1" s="1"/>
  <c r="E334" i="4"/>
  <c r="E335" i="4"/>
  <c r="E337" i="4"/>
  <c r="E338" i="4"/>
  <c r="E336" i="4"/>
  <c r="E339" i="4"/>
  <c r="E340" i="4"/>
  <c r="E341" i="4"/>
  <c r="E342" i="4"/>
  <c r="E343" i="4"/>
  <c r="E344" i="4"/>
  <c r="E345" i="4"/>
  <c r="E347" i="4"/>
  <c r="E346" i="4" s="1"/>
  <c r="E348" i="4"/>
  <c r="E350" i="4"/>
  <c r="E349" i="4" s="1"/>
  <c r="E351" i="4"/>
  <c r="E352" i="4"/>
  <c r="E392" i="4"/>
  <c r="E391" i="4" s="1"/>
  <c r="E393" i="4"/>
  <c r="E394" i="4"/>
  <c r="E396" i="4"/>
  <c r="E395" i="4" s="1"/>
  <c r="E67" i="1" s="1"/>
  <c r="E397" i="4"/>
  <c r="E398" i="4"/>
  <c r="E400" i="4"/>
  <c r="E399" i="4" s="1"/>
  <c r="E68" i="1" s="1"/>
  <c r="E401" i="4"/>
  <c r="E402" i="4"/>
  <c r="E406" i="4"/>
  <c r="E405" i="4"/>
  <c r="E407" i="4"/>
  <c r="E404" i="4"/>
  <c r="E69" i="1" s="1"/>
  <c r="E414" i="4"/>
  <c r="E415" i="4"/>
  <c r="E416" i="4"/>
  <c r="E413" i="4"/>
  <c r="E412" i="4" s="1"/>
  <c r="E423" i="4"/>
  <c r="E424" i="4"/>
  <c r="E425" i="4"/>
  <c r="E422" i="4"/>
  <c r="E418" i="4"/>
  <c r="E419" i="4"/>
  <c r="E417" i="4" s="1"/>
  <c r="E420" i="4"/>
  <c r="E427" i="4"/>
  <c r="E426" i="4" s="1"/>
  <c r="E428" i="4"/>
  <c r="E429" i="4"/>
  <c r="E409" i="4"/>
  <c r="E408" i="4" s="1"/>
  <c r="E410" i="4"/>
  <c r="E411" i="4"/>
  <c r="E485" i="4"/>
  <c r="E486" i="4"/>
  <c r="E487" i="4"/>
  <c r="E483" i="4"/>
  <c r="E482" i="4" s="1"/>
  <c r="E84" i="1" s="1"/>
  <c r="E484" i="4"/>
  <c r="E488" i="4"/>
  <c r="E489" i="4"/>
  <c r="E490" i="4"/>
  <c r="E491" i="4"/>
  <c r="E492" i="4"/>
  <c r="E467" i="4"/>
  <c r="E466" i="4" s="1"/>
  <c r="E468" i="4"/>
  <c r="E469" i="4"/>
  <c r="E470" i="4"/>
  <c r="E471" i="4"/>
  <c r="E472" i="4"/>
  <c r="E473" i="4"/>
  <c r="E474" i="4"/>
  <c r="E82" i="1" s="1"/>
  <c r="E476" i="4"/>
  <c r="E475" i="4" s="1"/>
  <c r="E83" i="1" s="1"/>
  <c r="E477" i="4"/>
  <c r="E478" i="4"/>
  <c r="E479" i="4"/>
  <c r="E480" i="4"/>
  <c r="E481" i="4"/>
  <c r="E371" i="4"/>
  <c r="E370" i="4" s="1"/>
  <c r="E63" i="1" s="1"/>
  <c r="E372" i="4"/>
  <c r="E373" i="4"/>
  <c r="E374" i="4"/>
  <c r="E375" i="4"/>
  <c r="E376" i="4"/>
  <c r="E377" i="4"/>
  <c r="E379" i="4"/>
  <c r="E381" i="4"/>
  <c r="E382" i="4"/>
  <c r="E380" i="4"/>
  <c r="E378" i="4" s="1"/>
  <c r="E64" i="1" s="1"/>
  <c r="E384" i="4"/>
  <c r="E385" i="4"/>
  <c r="E383" i="4"/>
  <c r="E386" i="4"/>
  <c r="E387" i="4"/>
  <c r="E431" i="4"/>
  <c r="E430" i="4" s="1"/>
  <c r="E71" i="1" s="1"/>
  <c r="E432" i="4"/>
  <c r="E434" i="4"/>
  <c r="E435" i="4"/>
  <c r="E433" i="4" s="1"/>
  <c r="E436" i="4"/>
  <c r="E437" i="4"/>
  <c r="E439" i="4"/>
  <c r="E73" i="1"/>
  <c r="E442" i="4"/>
  <c r="E441" i="4" s="1"/>
  <c r="E443" i="4"/>
  <c r="E444" i="4"/>
  <c r="E75" i="1"/>
  <c r="E446" i="4"/>
  <c r="E447" i="4"/>
  <c r="E445" i="4"/>
  <c r="E76" i="1" s="1"/>
  <c r="E450" i="4"/>
  <c r="E451" i="4"/>
  <c r="E449" i="4" s="1"/>
  <c r="E452" i="4"/>
  <c r="E453" i="4"/>
  <c r="E454" i="4"/>
  <c r="E455" i="4"/>
  <c r="E456" i="4"/>
  <c r="E457" i="4"/>
  <c r="E459" i="4"/>
  <c r="E458" i="4" s="1"/>
  <c r="E79" i="1" s="1"/>
  <c r="E460" i="4"/>
  <c r="E461" i="4"/>
  <c r="E462" i="4"/>
  <c r="E463" i="4"/>
  <c r="E464" i="4"/>
  <c r="E142" i="4"/>
  <c r="E138" i="4"/>
  <c r="E137" i="4" s="1"/>
  <c r="E136" i="4" s="1"/>
  <c r="E139" i="4"/>
  <c r="E140" i="4"/>
  <c r="E141" i="4"/>
  <c r="E123" i="4"/>
  <c r="E125" i="4"/>
  <c r="E124" i="4" s="1"/>
  <c r="E122" i="4" s="1"/>
  <c r="E30" i="1" s="1"/>
  <c r="E126" i="4"/>
  <c r="E128" i="4"/>
  <c r="E129" i="4"/>
  <c r="E127" i="4" s="1"/>
  <c r="E130" i="4"/>
  <c r="E131" i="4"/>
  <c r="E133" i="4"/>
  <c r="E132" i="4" s="1"/>
  <c r="E134" i="4"/>
  <c r="E135" i="4"/>
  <c r="E30" i="4"/>
  <c r="E31" i="4"/>
  <c r="E33" i="4"/>
  <c r="E32" i="4" s="1"/>
  <c r="E29" i="4" s="1"/>
  <c r="E28" i="4" s="1"/>
  <c r="E34" i="4"/>
  <c r="E35" i="4"/>
  <c r="E36" i="4"/>
  <c r="E39" i="4"/>
  <c r="E12" i="1"/>
  <c r="E40" i="4"/>
  <c r="E13" i="1" s="1"/>
  <c r="E41" i="4"/>
  <c r="E14" i="1"/>
  <c r="E42" i="4"/>
  <c r="E15" i="1" s="1"/>
  <c r="E44" i="4"/>
  <c r="E43" i="4" s="1"/>
  <c r="E16" i="1" s="1"/>
  <c r="E45" i="4"/>
  <c r="E47" i="4"/>
  <c r="E48" i="4"/>
  <c r="E46" i="4" s="1"/>
  <c r="E17" i="1" s="1"/>
  <c r="E49" i="4"/>
  <c r="E50" i="4"/>
  <c r="E51" i="4"/>
  <c r="E53" i="4"/>
  <c r="E19" i="1"/>
  <c r="E54" i="4"/>
  <c r="E20" i="1" s="1"/>
  <c r="E55" i="4"/>
  <c r="E21" i="1"/>
  <c r="E56" i="4"/>
  <c r="E22" i="1" s="1"/>
  <c r="E57" i="4"/>
  <c r="E23" i="1" s="1"/>
  <c r="E59" i="4"/>
  <c r="E58" i="4" s="1"/>
  <c r="E24" i="1" s="1"/>
  <c r="E60" i="4"/>
  <c r="E62" i="4"/>
  <c r="E63" i="4"/>
  <c r="E64" i="4"/>
  <c r="E65" i="4"/>
  <c r="E66" i="4"/>
  <c r="E61" i="4"/>
  <c r="E25" i="1" s="1"/>
  <c r="E72" i="4"/>
  <c r="E73" i="4"/>
  <c r="E75" i="4"/>
  <c r="E76" i="4"/>
  <c r="E77" i="4"/>
  <c r="E78" i="4"/>
  <c r="E79" i="4"/>
  <c r="E80" i="4"/>
  <c r="E81" i="4"/>
  <c r="E82" i="4"/>
  <c r="E83" i="4"/>
  <c r="E84" i="4"/>
  <c r="E85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2" i="4"/>
  <c r="E103" i="4"/>
  <c r="E101" i="4"/>
  <c r="E104" i="4"/>
  <c r="E105" i="4"/>
  <c r="E106" i="4"/>
  <c r="E86" i="4"/>
  <c r="E115" i="4"/>
  <c r="E114" i="4" s="1"/>
  <c r="E28" i="1" s="1"/>
  <c r="E116" i="4"/>
  <c r="E117" i="4"/>
  <c r="E118" i="4"/>
  <c r="E119" i="4"/>
  <c r="E120" i="4"/>
  <c r="E121" i="4"/>
  <c r="E108" i="4"/>
  <c r="E107" i="4" s="1"/>
  <c r="E29" i="1" s="1"/>
  <c r="E109" i="4"/>
  <c r="E110" i="4"/>
  <c r="E111" i="4"/>
  <c r="E112" i="4"/>
  <c r="E113" i="4"/>
  <c r="E144" i="4"/>
  <c r="E145" i="4"/>
  <c r="E146" i="4"/>
  <c r="E143" i="4"/>
  <c r="E31" i="1" s="1"/>
  <c r="E148" i="4"/>
  <c r="E149" i="4"/>
  <c r="E150" i="4"/>
  <c r="E151" i="4"/>
  <c r="E152" i="4"/>
  <c r="E153" i="4"/>
  <c r="E147" i="4"/>
  <c r="E32" i="1" s="1"/>
  <c r="E154" i="4"/>
  <c r="E33" i="1"/>
  <c r="E156" i="4"/>
  <c r="E155" i="4" s="1"/>
  <c r="E157" i="4"/>
  <c r="E158" i="4"/>
  <c r="E552" i="4"/>
  <c r="E551" i="4"/>
  <c r="E550" i="4"/>
  <c r="E558" i="4"/>
  <c r="E556" i="4"/>
  <c r="E557" i="4"/>
  <c r="E555" i="4"/>
  <c r="E553" i="4" s="1"/>
  <c r="E549" i="4" s="1"/>
  <c r="E546" i="4" s="1"/>
  <c r="E562" i="4"/>
  <c r="E563" i="4"/>
  <c r="E554" i="4"/>
  <c r="E559" i="4"/>
  <c r="E560" i="4"/>
  <c r="E561" i="4"/>
  <c r="E574" i="4"/>
  <c r="E568" i="4"/>
  <c r="E569" i="4"/>
  <c r="E570" i="4"/>
  <c r="E571" i="4"/>
  <c r="E572" i="4"/>
  <c r="E573" i="4"/>
  <c r="E567" i="4"/>
  <c r="E564" i="4" s="1"/>
  <c r="E565" i="4"/>
  <c r="E566" i="4"/>
  <c r="E575" i="4"/>
  <c r="E547" i="4"/>
  <c r="E548" i="4"/>
  <c r="E545" i="4"/>
  <c r="E104" i="1"/>
  <c r="E519" i="4"/>
  <c r="E101" i="1"/>
  <c r="E521" i="4"/>
  <c r="E520" i="4" s="1"/>
  <c r="E523" i="4"/>
  <c r="E524" i="4"/>
  <c r="E526" i="4"/>
  <c r="E525" i="4" s="1"/>
  <c r="E522" i="4" s="1"/>
  <c r="E527" i="4"/>
  <c r="E528" i="4"/>
  <c r="E529" i="4"/>
  <c r="E530" i="4"/>
  <c r="E531" i="4"/>
  <c r="E532" i="4"/>
  <c r="E534" i="4"/>
  <c r="E533" i="4" s="1"/>
  <c r="E536" i="4"/>
  <c r="E537" i="4"/>
  <c r="E538" i="4"/>
  <c r="E539" i="4"/>
  <c r="E540" i="4"/>
  <c r="E541" i="4"/>
  <c r="E542" i="4"/>
  <c r="E535" i="4"/>
  <c r="E543" i="4"/>
  <c r="E496" i="4"/>
  <c r="E497" i="4"/>
  <c r="E495" i="4" s="1"/>
  <c r="E90" i="1" s="1"/>
  <c r="E498" i="4"/>
  <c r="E500" i="4"/>
  <c r="E501" i="4"/>
  <c r="E502" i="4"/>
  <c r="E499" i="4" s="1"/>
  <c r="E503" i="4"/>
  <c r="E504" i="4"/>
  <c r="E506" i="4"/>
  <c r="E505" i="4" s="1"/>
  <c r="E507" i="4"/>
  <c r="E508" i="4"/>
  <c r="E510" i="4"/>
  <c r="E509" i="4" s="1"/>
  <c r="E511" i="4"/>
  <c r="E514" i="4"/>
  <c r="E95" i="1"/>
  <c r="E515" i="4"/>
  <c r="E96" i="1"/>
  <c r="E580" i="4"/>
  <c r="E112" i="1"/>
  <c r="E581" i="4"/>
  <c r="E113" i="1"/>
  <c r="E582" i="4"/>
  <c r="E114" i="1"/>
  <c r="E583" i="4"/>
  <c r="E115" i="1"/>
  <c r="E585" i="4"/>
  <c r="E584" i="4" s="1"/>
  <c r="E116" i="1" s="1"/>
  <c r="E586" i="4"/>
  <c r="E587" i="4"/>
  <c r="E117" i="1" s="1"/>
  <c r="D317" i="4"/>
  <c r="D315" i="4"/>
  <c r="D318" i="4"/>
  <c r="D313" i="4"/>
  <c r="D314" i="4"/>
  <c r="D316" i="4"/>
  <c r="D310" i="4"/>
  <c r="D311" i="4"/>
  <c r="D320" i="4"/>
  <c r="D321" i="4"/>
  <c r="D322" i="4"/>
  <c r="D327" i="4"/>
  <c r="D324" i="4"/>
  <c r="D325" i="4"/>
  <c r="D326" i="4"/>
  <c r="D328" i="4"/>
  <c r="D329" i="4"/>
  <c r="D330" i="4"/>
  <c r="D306" i="4"/>
  <c r="D302" i="4"/>
  <c r="D303" i="4"/>
  <c r="D304" i="4"/>
  <c r="D305" i="4"/>
  <c r="D307" i="4"/>
  <c r="D308" i="4"/>
  <c r="D216" i="4"/>
  <c r="D217" i="4"/>
  <c r="D218" i="4"/>
  <c r="D219" i="4"/>
  <c r="D220" i="4"/>
  <c r="D221" i="4"/>
  <c r="D222" i="4"/>
  <c r="D224" i="4"/>
  <c r="D225" i="4"/>
  <c r="D226" i="4"/>
  <c r="D227" i="4"/>
  <c r="D228" i="4"/>
  <c r="D229" i="4"/>
  <c r="D230" i="4"/>
  <c r="D231" i="4"/>
  <c r="D232" i="4"/>
  <c r="D233" i="4"/>
  <c r="D298" i="4"/>
  <c r="D294" i="4"/>
  <c r="D295" i="4"/>
  <c r="D296" i="4"/>
  <c r="D297" i="4"/>
  <c r="D299" i="4"/>
  <c r="D300" i="4"/>
  <c r="D205" i="4"/>
  <c r="D206" i="4"/>
  <c r="D207" i="4"/>
  <c r="D208" i="4"/>
  <c r="D209" i="4"/>
  <c r="D210" i="4"/>
  <c r="D212" i="4"/>
  <c r="D213" i="4"/>
  <c r="D214" i="4"/>
  <c r="D235" i="4"/>
  <c r="D236" i="4"/>
  <c r="D237" i="4"/>
  <c r="D238" i="4"/>
  <c r="D239" i="4"/>
  <c r="D241" i="4"/>
  <c r="D242" i="4"/>
  <c r="D243" i="4"/>
  <c r="D244" i="4"/>
  <c r="D246" i="4"/>
  <c r="D247" i="4"/>
  <c r="D248" i="4"/>
  <c r="D249" i="4"/>
  <c r="D251" i="4"/>
  <c r="D252" i="4"/>
  <c r="D253" i="4"/>
  <c r="D255" i="4"/>
  <c r="D256" i="4"/>
  <c r="D257" i="4"/>
  <c r="D258" i="4"/>
  <c r="D259" i="4"/>
  <c r="D261" i="4"/>
  <c r="D262" i="4"/>
  <c r="D263" i="4"/>
  <c r="D264" i="4"/>
  <c r="D265" i="4"/>
  <c r="D267" i="4"/>
  <c r="D268" i="4"/>
  <c r="D269" i="4"/>
  <c r="D270" i="4"/>
  <c r="D271" i="4"/>
  <c r="D272" i="4"/>
  <c r="D274" i="4"/>
  <c r="D275" i="4"/>
  <c r="D276" i="4"/>
  <c r="D277" i="4"/>
  <c r="D278" i="4"/>
  <c r="D280" i="4"/>
  <c r="D281" i="4"/>
  <c r="D282" i="4"/>
  <c r="D283" i="4"/>
  <c r="D286" i="4"/>
  <c r="D287" i="4"/>
  <c r="D288" i="4"/>
  <c r="D290" i="4"/>
  <c r="D291" i="4"/>
  <c r="D292" i="4"/>
  <c r="D289" i="4"/>
  <c r="D331" i="4"/>
  <c r="D58" i="1"/>
  <c r="D360" i="4"/>
  <c r="D357" i="4"/>
  <c r="D358" i="4"/>
  <c r="D359" i="4"/>
  <c r="D361" i="4"/>
  <c r="D362" i="4"/>
  <c r="D354" i="4"/>
  <c r="D355" i="4"/>
  <c r="D364" i="4"/>
  <c r="D365" i="4"/>
  <c r="D366" i="4"/>
  <c r="D352" i="4"/>
  <c r="D350" i="4"/>
  <c r="D351" i="4"/>
  <c r="D348" i="4"/>
  <c r="D347" i="4"/>
  <c r="D346" i="4" s="1"/>
  <c r="D334" i="4"/>
  <c r="D335" i="4"/>
  <c r="D337" i="4"/>
  <c r="D338" i="4"/>
  <c r="D339" i="4"/>
  <c r="D340" i="4"/>
  <c r="D341" i="4"/>
  <c r="D342" i="4"/>
  <c r="D343" i="4"/>
  <c r="D344" i="4"/>
  <c r="D345" i="4"/>
  <c r="D368" i="4"/>
  <c r="D367" i="4" s="1"/>
  <c r="D62" i="1" s="1"/>
  <c r="D369" i="4"/>
  <c r="D392" i="4"/>
  <c r="D393" i="4"/>
  <c r="D394" i="4"/>
  <c r="D396" i="4"/>
  <c r="D397" i="4"/>
  <c r="D398" i="4"/>
  <c r="D400" i="4"/>
  <c r="D401" i="4"/>
  <c r="D402" i="4"/>
  <c r="D406" i="4"/>
  <c r="D405" i="4"/>
  <c r="D407" i="4"/>
  <c r="D414" i="4"/>
  <c r="D415" i="4"/>
  <c r="D416" i="4"/>
  <c r="D423" i="4"/>
  <c r="D424" i="4"/>
  <c r="D425" i="4"/>
  <c r="D418" i="4"/>
  <c r="D419" i="4"/>
  <c r="D420" i="4"/>
  <c r="D427" i="4"/>
  <c r="D428" i="4"/>
  <c r="D429" i="4"/>
  <c r="D409" i="4"/>
  <c r="D408" i="4" s="1"/>
  <c r="D410" i="4"/>
  <c r="D411" i="4"/>
  <c r="D485" i="4"/>
  <c r="D486" i="4"/>
  <c r="D487" i="4"/>
  <c r="D483" i="4"/>
  <c r="D484" i="4"/>
  <c r="D488" i="4"/>
  <c r="D489" i="4"/>
  <c r="D490" i="4"/>
  <c r="D491" i="4"/>
  <c r="D492" i="4"/>
  <c r="D467" i="4"/>
  <c r="D468" i="4"/>
  <c r="D469" i="4"/>
  <c r="D470" i="4"/>
  <c r="D471" i="4"/>
  <c r="D472" i="4"/>
  <c r="D473" i="4"/>
  <c r="D474" i="4"/>
  <c r="D82" i="1" s="1"/>
  <c r="D476" i="4"/>
  <c r="D477" i="4"/>
  <c r="D478" i="4"/>
  <c r="D479" i="4"/>
  <c r="D480" i="4"/>
  <c r="D481" i="4"/>
  <c r="D183" i="4"/>
  <c r="D178" i="4"/>
  <c r="D176" i="4"/>
  <c r="D177" i="4"/>
  <c r="D185" i="4"/>
  <c r="D187" i="4"/>
  <c r="D188" i="4"/>
  <c r="D189" i="4"/>
  <c r="D190" i="4"/>
  <c r="D191" i="4"/>
  <c r="D192" i="4"/>
  <c r="D164" i="4"/>
  <c r="D165" i="4"/>
  <c r="D166" i="4"/>
  <c r="D168" i="4"/>
  <c r="D169" i="4"/>
  <c r="D170" i="4"/>
  <c r="D172" i="4"/>
  <c r="D173" i="4"/>
  <c r="D174" i="4"/>
  <c r="D179" i="4"/>
  <c r="D180" i="4"/>
  <c r="D181" i="4"/>
  <c r="D182" i="4"/>
  <c r="D199" i="4"/>
  <c r="D197" i="4"/>
  <c r="D194" i="4"/>
  <c r="D195" i="4"/>
  <c r="D196" i="4"/>
  <c r="D198" i="4"/>
  <c r="D200" i="4"/>
  <c r="D381" i="4"/>
  <c r="D382" i="4"/>
  <c r="D379" i="4"/>
  <c r="D384" i="4"/>
  <c r="D385" i="4"/>
  <c r="D386" i="4"/>
  <c r="D387" i="4"/>
  <c r="D371" i="4"/>
  <c r="D372" i="4"/>
  <c r="D373" i="4"/>
  <c r="D374" i="4"/>
  <c r="D375" i="4"/>
  <c r="D376" i="4"/>
  <c r="D377" i="4"/>
  <c r="D431" i="4"/>
  <c r="D432" i="4"/>
  <c r="D434" i="4"/>
  <c r="D435" i="4"/>
  <c r="D436" i="4"/>
  <c r="D437" i="4"/>
  <c r="D439" i="4"/>
  <c r="D73" i="1" s="1"/>
  <c r="D442" i="4"/>
  <c r="D443" i="4"/>
  <c r="D444" i="4"/>
  <c r="D75" i="1" s="1"/>
  <c r="D446" i="4"/>
  <c r="D445" i="4" s="1"/>
  <c r="D76" i="1" s="1"/>
  <c r="D447" i="4"/>
  <c r="D450" i="4"/>
  <c r="D451" i="4"/>
  <c r="D452" i="4"/>
  <c r="D453" i="4"/>
  <c r="D454" i="4"/>
  <c r="D455" i="4"/>
  <c r="D456" i="4"/>
  <c r="D457" i="4"/>
  <c r="D459" i="4"/>
  <c r="D460" i="4"/>
  <c r="D461" i="4"/>
  <c r="D462" i="4"/>
  <c r="D463" i="4"/>
  <c r="D464" i="4"/>
  <c r="D142" i="4"/>
  <c r="D138" i="4"/>
  <c r="D139" i="4"/>
  <c r="D140" i="4"/>
  <c r="D141" i="4"/>
  <c r="D123" i="4"/>
  <c r="D125" i="4"/>
  <c r="D126" i="4"/>
  <c r="D128" i="4"/>
  <c r="D129" i="4"/>
  <c r="D130" i="4"/>
  <c r="D131" i="4"/>
  <c r="D133" i="4"/>
  <c r="D134" i="4"/>
  <c r="D135" i="4"/>
  <c r="D53" i="4"/>
  <c r="D19" i="1" s="1"/>
  <c r="D54" i="4"/>
  <c r="D20" i="1" s="1"/>
  <c r="D55" i="4"/>
  <c r="D21" i="1" s="1"/>
  <c r="F21" i="1" s="1"/>
  <c r="G21" i="1" s="1"/>
  <c r="D56" i="4"/>
  <c r="D22" i="1" s="1"/>
  <c r="D30" i="4"/>
  <c r="D31" i="4"/>
  <c r="D33" i="4"/>
  <c r="D34" i="4"/>
  <c r="D35" i="4"/>
  <c r="D36" i="4"/>
  <c r="D39" i="4"/>
  <c r="D12" i="1" s="1"/>
  <c r="D40" i="4"/>
  <c r="D13" i="1" s="1"/>
  <c r="D41" i="4"/>
  <c r="D14" i="1" s="1"/>
  <c r="D42" i="4"/>
  <c r="D15" i="1" s="1"/>
  <c r="D44" i="4"/>
  <c r="D43" i="4" s="1"/>
  <c r="D45" i="4"/>
  <c r="D47" i="4"/>
  <c r="D48" i="4"/>
  <c r="D49" i="4"/>
  <c r="D50" i="4"/>
  <c r="D51" i="4"/>
  <c r="D57" i="4"/>
  <c r="D23" i="1" s="1"/>
  <c r="D119" i="4"/>
  <c r="D115" i="4"/>
  <c r="D116" i="4"/>
  <c r="D117" i="4"/>
  <c r="D118" i="4"/>
  <c r="D120" i="4"/>
  <c r="D121" i="4"/>
  <c r="D72" i="4"/>
  <c r="D73" i="4"/>
  <c r="D75" i="4"/>
  <c r="D76" i="4"/>
  <c r="D77" i="4"/>
  <c r="D78" i="4"/>
  <c r="D79" i="4"/>
  <c r="D80" i="4"/>
  <c r="D81" i="4"/>
  <c r="D82" i="4"/>
  <c r="D83" i="4"/>
  <c r="D84" i="4"/>
  <c r="D85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2" i="4"/>
  <c r="D103" i="4"/>
  <c r="D104" i="4"/>
  <c r="D105" i="4"/>
  <c r="D106" i="4"/>
  <c r="D108" i="4"/>
  <c r="D109" i="4"/>
  <c r="D110" i="4"/>
  <c r="D111" i="4"/>
  <c r="D112" i="4"/>
  <c r="D113" i="4"/>
  <c r="D59" i="4"/>
  <c r="D60" i="4"/>
  <c r="D62" i="4"/>
  <c r="D63" i="4"/>
  <c r="D64" i="4"/>
  <c r="D65" i="4"/>
  <c r="D66" i="4"/>
  <c r="D144" i="4"/>
  <c r="D145" i="4"/>
  <c r="D146" i="4"/>
  <c r="D148" i="4"/>
  <c r="D149" i="4"/>
  <c r="D150" i="4"/>
  <c r="D151" i="4"/>
  <c r="D152" i="4"/>
  <c r="D153" i="4"/>
  <c r="D154" i="4"/>
  <c r="D33" i="1" s="1"/>
  <c r="F33" i="1" s="1"/>
  <c r="D156" i="4"/>
  <c r="D157" i="4"/>
  <c r="D158" i="4"/>
  <c r="D496" i="4"/>
  <c r="D497" i="4"/>
  <c r="D498" i="4"/>
  <c r="D500" i="4"/>
  <c r="D501" i="4"/>
  <c r="D502" i="4"/>
  <c r="D503" i="4"/>
  <c r="D504" i="4"/>
  <c r="D506" i="4"/>
  <c r="D507" i="4"/>
  <c r="D508" i="4"/>
  <c r="D510" i="4"/>
  <c r="D511" i="4"/>
  <c r="D509" i="4"/>
  <c r="D514" i="4"/>
  <c r="D95" i="1" s="1"/>
  <c r="D515" i="4"/>
  <c r="D96" i="1"/>
  <c r="F96" i="1" s="1"/>
  <c r="D519" i="4"/>
  <c r="D101" i="1" s="1"/>
  <c r="D521" i="4"/>
  <c r="D523" i="4"/>
  <c r="D524" i="4"/>
  <c r="D526" i="4"/>
  <c r="D527" i="4"/>
  <c r="D528" i="4"/>
  <c r="D529" i="4"/>
  <c r="D530" i="4"/>
  <c r="D531" i="4"/>
  <c r="D532" i="4"/>
  <c r="D534" i="4"/>
  <c r="D536" i="4"/>
  <c r="D537" i="4"/>
  <c r="D538" i="4"/>
  <c r="D539" i="4"/>
  <c r="D540" i="4"/>
  <c r="D541" i="4"/>
  <c r="D542" i="4"/>
  <c r="D543" i="4"/>
  <c r="D545" i="4"/>
  <c r="D104" i="1" s="1"/>
  <c r="D547" i="4"/>
  <c r="D548" i="4"/>
  <c r="D551" i="4"/>
  <c r="D552" i="4"/>
  <c r="D554" i="4"/>
  <c r="D556" i="4"/>
  <c r="D557" i="4"/>
  <c r="D558" i="4"/>
  <c r="D559" i="4"/>
  <c r="D560" i="4"/>
  <c r="D561" i="4"/>
  <c r="D562" i="4"/>
  <c r="D563" i="4"/>
  <c r="D565" i="4"/>
  <c r="D566" i="4"/>
  <c r="D568" i="4"/>
  <c r="D569" i="4"/>
  <c r="D570" i="4"/>
  <c r="D571" i="4"/>
  <c r="D572" i="4"/>
  <c r="D573" i="4"/>
  <c r="D574" i="4"/>
  <c r="D575" i="4"/>
  <c r="D580" i="4"/>
  <c r="D112" i="1" s="1"/>
  <c r="D581" i="4"/>
  <c r="D113" i="1" s="1"/>
  <c r="D582" i="4"/>
  <c r="D114" i="1"/>
  <c r="D583" i="4"/>
  <c r="D115" i="1" s="1"/>
  <c r="D585" i="4"/>
  <c r="D586" i="4"/>
  <c r="D587" i="4"/>
  <c r="D117" i="1" s="1"/>
  <c r="J895" i="3"/>
  <c r="B13" i="12"/>
  <c r="B26" i="12"/>
  <c r="B30" i="12"/>
  <c r="D6" i="9"/>
  <c r="D7" i="9"/>
  <c r="D8" i="9"/>
  <c r="D9" i="9" s="1"/>
  <c r="D13" i="9"/>
  <c r="D17" i="9" s="1"/>
  <c r="D15" i="9"/>
  <c r="D19" i="9"/>
  <c r="D21" i="9"/>
  <c r="D22" i="9"/>
  <c r="D24" i="9" s="1"/>
  <c r="D64" i="9"/>
  <c r="D70" i="9"/>
  <c r="D79" i="9"/>
  <c r="D87" i="9"/>
  <c r="D90" i="9"/>
  <c r="D93" i="9"/>
  <c r="D95" i="9"/>
  <c r="D110" i="9"/>
  <c r="D12" i="9"/>
  <c r="C90" i="9"/>
  <c r="C22" i="9"/>
  <c r="C24" i="9" s="1"/>
  <c r="C19" i="9"/>
  <c r="C21" i="9" s="1"/>
  <c r="C15" i="9"/>
  <c r="C13" i="9"/>
  <c r="C11" i="9"/>
  <c r="C10" i="9"/>
  <c r="C8" i="9"/>
  <c r="C7" i="9"/>
  <c r="C6" i="9"/>
  <c r="C93" i="9"/>
  <c r="C87" i="9"/>
  <c r="C79" i="9"/>
  <c r="C70" i="9"/>
  <c r="C64" i="9"/>
  <c r="C95" i="9"/>
  <c r="C110" i="9"/>
  <c r="E52" i="4"/>
  <c r="E38" i="4"/>
  <c r="E579" i="4"/>
  <c r="E588" i="4" s="1"/>
  <c r="E516" i="4"/>
  <c r="C26" i="4"/>
  <c r="D516" i="4"/>
  <c r="F99" i="1"/>
  <c r="F98" i="1"/>
  <c r="F94" i="1"/>
  <c r="F93" i="1"/>
  <c r="F89" i="1"/>
  <c r="F88" i="1"/>
  <c r="F113" i="1" l="1"/>
  <c r="G113" i="1" s="1"/>
  <c r="F58" i="1"/>
  <c r="F115" i="1"/>
  <c r="B31" i="12"/>
  <c r="F101" i="1"/>
  <c r="D124" i="4"/>
  <c r="D137" i="4"/>
  <c r="D136" i="4" s="1"/>
  <c r="D58" i="4"/>
  <c r="D24" i="1" s="1"/>
  <c r="F24" i="1" s="1"/>
  <c r="D147" i="4"/>
  <c r="D32" i="1" s="1"/>
  <c r="F32" i="1" s="1"/>
  <c r="G32" i="1" s="1"/>
  <c r="D107" i="4"/>
  <c r="D29" i="1" s="1"/>
  <c r="F29" i="1" s="1"/>
  <c r="G29" i="1" s="1"/>
  <c r="D101" i="4"/>
  <c r="D127" i="4"/>
  <c r="D426" i="4"/>
  <c r="D417" i="4"/>
  <c r="D312" i="4"/>
  <c r="D70" i="1"/>
  <c r="D301" i="4"/>
  <c r="D55" i="1" s="1"/>
  <c r="F55" i="1" s="1"/>
  <c r="G55" i="1" s="1"/>
  <c r="D323" i="4"/>
  <c r="D57" i="1" s="1"/>
  <c r="D505" i="4"/>
  <c r="D91" i="1" s="1"/>
  <c r="D223" i="4"/>
  <c r="C17" i="9"/>
  <c r="D383" i="4"/>
  <c r="D378" i="4" s="1"/>
  <c r="D64" i="1" s="1"/>
  <c r="F64" i="1" s="1"/>
  <c r="G64" i="1" s="1"/>
  <c r="D167" i="4"/>
  <c r="D163" i="4" s="1"/>
  <c r="D475" i="4"/>
  <c r="D83" i="1" s="1"/>
  <c r="D391" i="4"/>
  <c r="D66" i="1" s="1"/>
  <c r="D260" i="4"/>
  <c r="D49" i="1" s="1"/>
  <c r="F49" i="1" s="1"/>
  <c r="D240" i="4"/>
  <c r="D46" i="1" s="1"/>
  <c r="F46" i="1" s="1"/>
  <c r="D404" i="4"/>
  <c r="D403" i="4" s="1"/>
  <c r="D204" i="4"/>
  <c r="D203" i="4" s="1"/>
  <c r="D363" i="4"/>
  <c r="D273" i="4"/>
  <c r="D51" i="1" s="1"/>
  <c r="F51" i="1" s="1"/>
  <c r="D567" i="4"/>
  <c r="D550" i="4"/>
  <c r="D171" i="4"/>
  <c r="D175" i="4"/>
  <c r="D466" i="4"/>
  <c r="D413" i="4"/>
  <c r="D412" i="4" s="1"/>
  <c r="D336" i="4"/>
  <c r="D356" i="4"/>
  <c r="D285" i="4"/>
  <c r="D284" i="4" s="1"/>
  <c r="D53" i="1" s="1"/>
  <c r="F53" i="1" s="1"/>
  <c r="D245" i="4"/>
  <c r="D47" i="1" s="1"/>
  <c r="D584" i="4"/>
  <c r="D116" i="1" s="1"/>
  <c r="D564" i="4"/>
  <c r="D555" i="4"/>
  <c r="D449" i="4"/>
  <c r="D441" i="4"/>
  <c r="D433" i="4"/>
  <c r="D430" i="4" s="1"/>
  <c r="D71" i="1" s="1"/>
  <c r="F71" i="1" s="1"/>
  <c r="G71" i="1" s="1"/>
  <c r="D184" i="4"/>
  <c r="D422" i="4"/>
  <c r="D421" i="4" s="1"/>
  <c r="D395" i="4"/>
  <c r="D67" i="1" s="1"/>
  <c r="D353" i="4"/>
  <c r="D61" i="1" s="1"/>
  <c r="F61" i="1" s="1"/>
  <c r="G61" i="1" s="1"/>
  <c r="D266" i="4"/>
  <c r="D50" i="1" s="1"/>
  <c r="F50" i="1" s="1"/>
  <c r="G50" i="1" s="1"/>
  <c r="D254" i="4"/>
  <c r="D319" i="4"/>
  <c r="D309" i="4" s="1"/>
  <c r="D56" i="1" s="1"/>
  <c r="F56" i="1" s="1"/>
  <c r="G56" i="1" s="1"/>
  <c r="D370" i="4"/>
  <c r="D63" i="1" s="1"/>
  <c r="F63" i="1" s="1"/>
  <c r="G63" i="1" s="1"/>
  <c r="D193" i="4"/>
  <c r="D40" i="1" s="1"/>
  <c r="F40" i="1" s="1"/>
  <c r="G40" i="1" s="1"/>
  <c r="D234" i="4"/>
  <c r="D45" i="1" s="1"/>
  <c r="C9" i="9"/>
  <c r="D458" i="4"/>
  <c r="D79" i="1" s="1"/>
  <c r="F79" i="1" s="1"/>
  <c r="D380" i="4"/>
  <c r="D482" i="4"/>
  <c r="D84" i="1" s="1"/>
  <c r="F84" i="1" s="1"/>
  <c r="G84" i="1" s="1"/>
  <c r="D399" i="4"/>
  <c r="D68" i="1" s="1"/>
  <c r="F68" i="1" s="1"/>
  <c r="G68" i="1" s="1"/>
  <c r="D349" i="4"/>
  <c r="D279" i="4"/>
  <c r="D52" i="1" s="1"/>
  <c r="F52" i="1" s="1"/>
  <c r="G52" i="1" s="1"/>
  <c r="D211" i="4"/>
  <c r="D43" i="1" s="1"/>
  <c r="D293" i="4"/>
  <c r="D54" i="1" s="1"/>
  <c r="F54" i="1" s="1"/>
  <c r="G54" i="1" s="1"/>
  <c r="D465" i="4"/>
  <c r="D81" i="1"/>
  <c r="D78" i="1"/>
  <c r="D74" i="1"/>
  <c r="D72" i="1" s="1"/>
  <c r="D440" i="4"/>
  <c r="D438" i="4" s="1"/>
  <c r="D250" i="4"/>
  <c r="D48" i="1" s="1"/>
  <c r="F48" i="1" s="1"/>
  <c r="F104" i="1"/>
  <c r="D42" i="1"/>
  <c r="D111" i="1"/>
  <c r="D553" i="4"/>
  <c r="D549" i="4" s="1"/>
  <c r="F73" i="1"/>
  <c r="G73" i="1" s="1"/>
  <c r="D215" i="4"/>
  <c r="D44" i="1" s="1"/>
  <c r="F117" i="1"/>
  <c r="F83" i="1"/>
  <c r="G83" i="1" s="1"/>
  <c r="F114" i="1"/>
  <c r="G114" i="1" s="1"/>
  <c r="F112" i="1"/>
  <c r="G112" i="1" s="1"/>
  <c r="F82" i="1"/>
  <c r="F57" i="1"/>
  <c r="G57" i="1" s="1"/>
  <c r="F45" i="1"/>
  <c r="F76" i="1"/>
  <c r="F43" i="1"/>
  <c r="F116" i="1"/>
  <c r="G116" i="1" s="1"/>
  <c r="F62" i="1"/>
  <c r="G62" i="1" s="1"/>
  <c r="D579" i="4"/>
  <c r="D588" i="4" s="1"/>
  <c r="F75" i="1"/>
  <c r="G75" i="1" s="1"/>
  <c r="F47" i="1"/>
  <c r="D535" i="4"/>
  <c r="D533" i="4" s="1"/>
  <c r="D525" i="4"/>
  <c r="D522" i="4" s="1"/>
  <c r="D495" i="4"/>
  <c r="D61" i="4"/>
  <c r="D25" i="1" s="1"/>
  <c r="F25" i="1" s="1"/>
  <c r="D114" i="4"/>
  <c r="D28" i="1" s="1"/>
  <c r="F28" i="1" s="1"/>
  <c r="G28" i="1" s="1"/>
  <c r="D46" i="4"/>
  <c r="D17" i="1" s="1"/>
  <c r="D132" i="4"/>
  <c r="D69" i="4"/>
  <c r="D499" i="4"/>
  <c r="D90" i="1" s="1"/>
  <c r="F90" i="1" s="1"/>
  <c r="D38" i="4"/>
  <c r="C12" i="9"/>
  <c r="D155" i="4"/>
  <c r="D34" i="1" s="1"/>
  <c r="D143" i="4"/>
  <c r="D31" i="1" s="1"/>
  <c r="F31" i="1" s="1"/>
  <c r="G31" i="1" s="1"/>
  <c r="D32" i="4"/>
  <c r="D29" i="4" s="1"/>
  <c r="D28" i="4" s="1"/>
  <c r="D37" i="4"/>
  <c r="D16" i="1"/>
  <c r="D520" i="4"/>
  <c r="D97" i="1"/>
  <c r="F95" i="1"/>
  <c r="D86" i="4"/>
  <c r="D18" i="1"/>
  <c r="F19" i="1"/>
  <c r="G19" i="1" s="1"/>
  <c r="F14" i="1"/>
  <c r="F23" i="1"/>
  <c r="F20" i="1"/>
  <c r="G20" i="1" s="1"/>
  <c r="F74" i="4"/>
  <c r="F22" i="1"/>
  <c r="G22" i="1" s="1"/>
  <c r="F13" i="1"/>
  <c r="D52" i="4"/>
  <c r="F17" i="1"/>
  <c r="F15" i="1"/>
  <c r="G15" i="1" s="1"/>
  <c r="F71" i="4"/>
  <c r="E11" i="1"/>
  <c r="E37" i="4"/>
  <c r="E27" i="4" s="1"/>
  <c r="E34" i="1"/>
  <c r="E10" i="1"/>
  <c r="E18" i="1"/>
  <c r="E102" i="1"/>
  <c r="E518" i="4"/>
  <c r="F12" i="1"/>
  <c r="G12" i="1" s="1"/>
  <c r="E69" i="4"/>
  <c r="E68" i="4" s="1"/>
  <c r="E97" i="1"/>
  <c r="E421" i="4"/>
  <c r="E161" i="4"/>
  <c r="E39" i="1"/>
  <c r="D25" i="9"/>
  <c r="D56" i="9" s="1"/>
  <c r="D112" i="9" s="1"/>
  <c r="E70" i="1"/>
  <c r="E333" i="4"/>
  <c r="E42" i="1"/>
  <c r="E81" i="1"/>
  <c r="E465" i="4"/>
  <c r="E448" i="4"/>
  <c r="E78" i="1"/>
  <c r="E74" i="1"/>
  <c r="E72" i="1" s="1"/>
  <c r="E440" i="4"/>
  <c r="E438" i="4" s="1"/>
  <c r="E215" i="4"/>
  <c r="E44" i="1" s="1"/>
  <c r="E544" i="4"/>
  <c r="E576" i="4" s="1"/>
  <c r="E105" i="1"/>
  <c r="E66" i="1"/>
  <c r="E390" i="4"/>
  <c r="E389" i="4" s="1"/>
  <c r="E91" i="1"/>
  <c r="E512" i="4"/>
  <c r="E111" i="1"/>
  <c r="E403" i="4"/>
  <c r="D11" i="1" l="1"/>
  <c r="F16" i="1"/>
  <c r="D122" i="4"/>
  <c r="D30" i="1" s="1"/>
  <c r="F30" i="1" s="1"/>
  <c r="G30" i="1" s="1"/>
  <c r="D68" i="4"/>
  <c r="D27" i="1" s="1"/>
  <c r="D26" i="1" s="1"/>
  <c r="F11" i="1"/>
  <c r="G11" i="1" s="1"/>
  <c r="F34" i="1"/>
  <c r="G34" i="1" s="1"/>
  <c r="C25" i="9"/>
  <c r="C56" i="9" s="1"/>
  <c r="C112" i="9" s="1"/>
  <c r="F70" i="1"/>
  <c r="G70" i="1" s="1"/>
  <c r="D69" i="1"/>
  <c r="F69" i="1" s="1"/>
  <c r="G69" i="1" s="1"/>
  <c r="D333" i="4"/>
  <c r="D60" i="1" s="1"/>
  <c r="D59" i="1" s="1"/>
  <c r="F67" i="1"/>
  <c r="G67" i="1" s="1"/>
  <c r="F74" i="1"/>
  <c r="G74" i="1" s="1"/>
  <c r="F44" i="1"/>
  <c r="G44" i="1" s="1"/>
  <c r="D512" i="4"/>
  <c r="D118" i="1"/>
  <c r="D390" i="4"/>
  <c r="D389" i="4" s="1"/>
  <c r="D388" i="4" s="1"/>
  <c r="D77" i="1"/>
  <c r="F72" i="1"/>
  <c r="G72" i="1" s="1"/>
  <c r="D92" i="1"/>
  <c r="D80" i="1"/>
  <c r="D448" i="4"/>
  <c r="D546" i="4"/>
  <c r="D105" i="1" s="1"/>
  <c r="D162" i="4"/>
  <c r="D161" i="4" s="1"/>
  <c r="D544" i="4"/>
  <c r="D202" i="4"/>
  <c r="D41" i="1"/>
  <c r="D39" i="1"/>
  <c r="D38" i="1" s="1"/>
  <c r="D10" i="1"/>
  <c r="D9" i="1" s="1"/>
  <c r="D27" i="4"/>
  <c r="F18" i="1"/>
  <c r="G18" i="1" s="1"/>
  <c r="F97" i="1"/>
  <c r="D102" i="1"/>
  <c r="D100" i="1" s="1"/>
  <c r="D518" i="4"/>
  <c r="E27" i="1"/>
  <c r="E67" i="4"/>
  <c r="E159" i="4" s="1"/>
  <c r="E9" i="1"/>
  <c r="E100" i="1"/>
  <c r="F78" i="1"/>
  <c r="E77" i="1"/>
  <c r="E388" i="4"/>
  <c r="E202" i="4"/>
  <c r="E201" i="4" s="1"/>
  <c r="E493" i="4" s="1"/>
  <c r="E577" i="4" s="1"/>
  <c r="E589" i="4" s="1"/>
  <c r="E38" i="1"/>
  <c r="E92" i="1"/>
  <c r="F92" i="1" s="1"/>
  <c r="F91" i="1"/>
  <c r="F42" i="1"/>
  <c r="E41" i="1"/>
  <c r="F111" i="1"/>
  <c r="G111" i="1" s="1"/>
  <c r="E118" i="1"/>
  <c r="F118" i="1" s="1"/>
  <c r="G118" i="1" s="1"/>
  <c r="F66" i="1"/>
  <c r="G66" i="1" s="1"/>
  <c r="E65" i="1"/>
  <c r="E60" i="1"/>
  <c r="E332" i="4"/>
  <c r="E103" i="1"/>
  <c r="E80" i="1"/>
  <c r="F81" i="1"/>
  <c r="D67" i="4" l="1"/>
  <c r="D159" i="4" s="1"/>
  <c r="F10" i="1"/>
  <c r="G10" i="1" s="1"/>
  <c r="F102" i="1"/>
  <c r="G102" i="1" s="1"/>
  <c r="F100" i="1"/>
  <c r="G100" i="1" s="1"/>
  <c r="D332" i="4"/>
  <c r="D65" i="1"/>
  <c r="F65" i="1" s="1"/>
  <c r="G65" i="1" s="1"/>
  <c r="F77" i="1"/>
  <c r="F80" i="1"/>
  <c r="G80" i="1" s="1"/>
  <c r="F41" i="1"/>
  <c r="G41" i="1" s="1"/>
  <c r="D103" i="1"/>
  <c r="D106" i="1" s="1"/>
  <c r="F105" i="1"/>
  <c r="G105" i="1" s="1"/>
  <c r="D576" i="4"/>
  <c r="D201" i="4"/>
  <c r="D493" i="4" s="1"/>
  <c r="F39" i="1"/>
  <c r="G39" i="1" s="1"/>
  <c r="D35" i="1"/>
  <c r="F9" i="1"/>
  <c r="G9" i="1" s="1"/>
  <c r="F27" i="1"/>
  <c r="G27" i="1" s="1"/>
  <c r="E26" i="1"/>
  <c r="F26" i="1" s="1"/>
  <c r="G26" i="1" s="1"/>
  <c r="E106" i="1"/>
  <c r="F103" i="1"/>
  <c r="G103" i="1" s="1"/>
  <c r="E59" i="1"/>
  <c r="F59" i="1" s="1"/>
  <c r="G59" i="1" s="1"/>
  <c r="F60" i="1"/>
  <c r="G60" i="1" s="1"/>
  <c r="F38" i="1"/>
  <c r="G38" i="1" s="1"/>
  <c r="D85" i="1" l="1"/>
  <c r="D87" i="1" s="1"/>
  <c r="D108" i="1" s="1"/>
  <c r="D120" i="1" s="1"/>
  <c r="F106" i="1"/>
  <c r="G106" i="1" s="1"/>
  <c r="D577" i="4"/>
  <c r="D589" i="4" s="1"/>
  <c r="E35" i="1"/>
  <c r="F35" i="1" s="1"/>
  <c r="G35" i="1" s="1"/>
  <c r="E85" i="1"/>
  <c r="E87" i="1" l="1"/>
  <c r="F85" i="1"/>
  <c r="G85" i="1" s="1"/>
  <c r="E108" i="1" l="1"/>
  <c r="F87" i="1"/>
  <c r="G87" i="1" s="1"/>
  <c r="F108" i="1" l="1"/>
  <c r="G108" i="1" s="1"/>
  <c r="E120" i="1"/>
  <c r="F1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Biasutti Elisabetta</author>
  </authors>
  <commentList>
    <comment ref="D16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Biasutti Elisabetta:</t>
        </r>
        <r>
          <rPr>
            <sz val="9"/>
            <color indexed="81"/>
            <rFont val="Tahoma"/>
            <family val="2"/>
          </rPr>
          <t xml:space="preserve">
tolto D184 che era sommato doppio
</t>
        </r>
      </text>
    </comment>
  </commentList>
</comments>
</file>

<file path=xl/sharedStrings.xml><?xml version="1.0" encoding="utf-8"?>
<sst xmlns="http://schemas.openxmlformats.org/spreadsheetml/2006/main" count="3489" uniqueCount="2277">
  <si>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</si>
  <si>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</si>
  <si>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</si>
  <si>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</si>
  <si>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</si>
  <si>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</si>
  <si>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</si>
  <si>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</si>
  <si>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</si>
  <si>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</si>
  <si>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</si>
  <si>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</si>
  <si>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</si>
  <si>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</si>
  <si>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</si>
  <si>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</si>
  <si>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</si>
  <si>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</si>
  <si>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</si>
  <si>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</si>
  <si>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</si>
  <si>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</si>
  <si>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</si>
  <si>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</si>
  <si>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</si>
  <si>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</si>
  <si>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</si>
  <si>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</si>
  <si>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</si>
  <si>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</si>
  <si>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</si>
  <si>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</si>
  <si>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</si>
  <si>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</si>
  <si>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</si>
  <si>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</si>
  <si>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</si>
  <si>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</si>
  <si>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</si>
  <si>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</si>
  <si>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</si>
  <si>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</si>
  <si>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</si>
  <si>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</si>
  <si>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</si>
  <si>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</si>
  <si>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</si>
  <si>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</si>
  <si>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</si>
  <si>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</si>
  <si>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</si>
  <si>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</si>
  <si>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</si>
  <si>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</si>
  <si>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</si>
  <si>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</si>
  <si>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</si>
  <si>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</si>
  <si>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</si>
  <si>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</si>
  <si>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</si>
  <si>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</si>
  <si>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</si>
  <si>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</si>
  <si>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</si>
  <si>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</si>
  <si>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</si>
  <si>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</si>
  <si>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</si>
  <si>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</si>
  <si>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</si>
  <si>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</si>
  <si>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</si>
  <si>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</si>
  <si>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</si>
  <si>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</si>
  <si>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</si>
  <si>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</si>
  <si>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</si>
  <si>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</si>
  <si>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</si>
  <si>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</si>
  <si>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</si>
  <si>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</si>
  <si>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</si>
  <si>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</si>
  <si>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</si>
  <si>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</si>
  <si>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</si>
  <si>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</si>
  <si>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</si>
  <si>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</si>
  <si>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</si>
  <si>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</si>
  <si>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</si>
  <si>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</si>
  <si>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</si>
  <si>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</si>
  <si>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</si>
  <si>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</si>
  <si>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</si>
  <si>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</si>
  <si>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</si>
  <si>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</si>
  <si>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</si>
  <si>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</si>
  <si>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</si>
  <si>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</si>
  <si>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</si>
  <si>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</si>
  <si>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</si>
  <si>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</si>
  <si>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</si>
  <si>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</si>
  <si>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</si>
  <si>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</si>
  <si>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</si>
  <si>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</si>
  <si>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</si>
  <si>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</si>
  <si>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</si>
  <si>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</si>
  <si>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</si>
  <si>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</si>
  <si>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</si>
  <si>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</si>
  <si>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</si>
  <si>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</si>
  <si>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</si>
  <si>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</si>
  <si>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</si>
  <si>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</si>
  <si>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</si>
  <si>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</si>
  <si>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</si>
  <si>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</si>
  <si>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</si>
  <si>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</si>
  <si>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</si>
  <si>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</si>
  <si>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</si>
  <si>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</si>
  <si>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</si>
  <si>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</si>
  <si>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</si>
  <si>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Didattica</t>
  </si>
  <si>
    <t>Altri contributi da FS regionale vincolati per attività sovraziendali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</si>
  <si>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</si>
  <si>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</si>
  <si>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</si>
  <si>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</si>
  <si>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</si>
  <si>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</si>
  <si>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</si>
  <si>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</si>
  <si>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</si>
  <si>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</si>
  <si>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</si>
  <si>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</si>
  <si>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</si>
  <si>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</si>
  <si>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</si>
  <si>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</si>
  <si>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</si>
  <si>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</si>
  <si>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</si>
  <si>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</si>
  <si>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</si>
  <si>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</si>
  <si>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</si>
  <si>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</si>
  <si>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</si>
  <si>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</si>
  <si>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</si>
  <si>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</si>
  <si>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</si>
  <si>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</si>
  <si>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</si>
  <si>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</si>
  <si>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</si>
  <si>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</si>
  <si>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</si>
  <si>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</si>
  <si>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</si>
  <si>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</si>
  <si>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</si>
  <si>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</si>
  <si>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</si>
  <si>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</si>
  <si>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</si>
  <si>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</si>
  <si>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</si>
  <si>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</si>
  <si>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</si>
  <si>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</si>
  <si>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</si>
  <si>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</si>
  <si>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</si>
  <si>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</si>
  <si>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</si>
  <si>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</si>
  <si>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</si>
  <si>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</si>
  <si>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</si>
  <si>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</si>
  <si>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</si>
  <si>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</si>
  <si>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</si>
  <si>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</si>
  <si>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</si>
  <si>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</si>
  <si>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</si>
  <si>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</si>
  <si>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</si>
  <si>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</si>
  <si>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</si>
  <si>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</si>
  <si>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</si>
  <si>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</si>
  <si>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</si>
  <si>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</si>
  <si>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</si>
  <si>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</si>
  <si>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</si>
  <si>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</si>
  <si>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</si>
  <si>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</si>
  <si>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</si>
  <si>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</si>
  <si>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</si>
  <si>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</si>
  <si>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</si>
  <si>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</si>
  <si>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</si>
  <si>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</si>
  <si>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</si>
  <si>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</si>
  <si>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</si>
  <si>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</si>
  <si>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</si>
  <si>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</si>
  <si>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</si>
  <si>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</si>
  <si>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</si>
  <si>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</si>
  <si>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</si>
  <si>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</si>
  <si>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</si>
  <si>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</si>
  <si>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</si>
  <si>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</si>
  <si>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</si>
  <si>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</si>
  <si>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</si>
  <si>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</si>
  <si>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</si>
  <si>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</si>
  <si>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</si>
  <si>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</si>
  <si>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</si>
  <si>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</si>
  <si>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</si>
  <si>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</si>
  <si>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</si>
  <si>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</si>
  <si>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</si>
  <si>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</si>
  <si>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</si>
  <si>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</si>
  <si>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</si>
  <si>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</si>
  <si>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</si>
  <si>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</si>
  <si>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</si>
  <si>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</si>
  <si>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</si>
  <si>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</si>
  <si>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</si>
  <si>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</si>
  <si>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</si>
  <si>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</si>
  <si>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</si>
  <si>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</si>
  <si>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</si>
  <si>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</si>
  <si>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</si>
  <si>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</si>
  <si>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</si>
  <si>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</si>
  <si>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</si>
  <si>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</si>
  <si>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</si>
  <si>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</si>
  <si>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</si>
  <si>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</si>
  <si>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</si>
  <si>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</si>
  <si>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</si>
  <si>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</si>
  <si>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</si>
  <si>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</si>
  <si>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</si>
  <si>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</si>
  <si>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</si>
  <si>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</si>
  <si>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</si>
  <si>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</si>
  <si>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</si>
  <si>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</si>
  <si>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</si>
  <si>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</si>
  <si>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</si>
  <si>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</si>
  <si>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</si>
  <si>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</si>
  <si>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</si>
  <si>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</si>
  <si>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</si>
  <si>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</si>
  <si>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</si>
  <si>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</si>
  <si>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</si>
  <si>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</si>
  <si>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</si>
  <si>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</si>
  <si>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</si>
  <si>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</si>
  <si>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</si>
  <si>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</si>
  <si>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</si>
  <si>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</si>
  <si>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</si>
  <si>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</si>
  <si>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</si>
  <si>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</si>
  <si>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</si>
  <si>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</si>
  <si>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</si>
  <si>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</si>
  <si>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</si>
  <si>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</si>
  <si>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</si>
  <si>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</si>
  <si>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</si>
  <si>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</si>
  <si>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</si>
  <si>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</si>
  <si>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</si>
  <si>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</si>
  <si>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</si>
  <si>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</si>
  <si>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</si>
  <si>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</si>
  <si>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</si>
  <si>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</si>
  <si>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</si>
  <si>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</si>
  <si>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</si>
  <si>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</si>
  <si>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</si>
  <si>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</si>
  <si>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</si>
  <si>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</si>
  <si>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</si>
  <si>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</si>
  <si>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</si>
  <si>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</si>
  <si>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</si>
  <si>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</si>
  <si>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</si>
  <si>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</si>
  <si>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</si>
  <si>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</si>
  <si>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</si>
  <si>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</si>
  <si>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</si>
  <si>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</si>
  <si>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</si>
  <si>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</si>
  <si>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</si>
  <si>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</si>
  <si>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</si>
  <si>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</si>
  <si>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</si>
  <si>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</si>
  <si>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</si>
  <si>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</si>
  <si>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</si>
  <si>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</si>
  <si>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</si>
  <si>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</si>
  <si>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</si>
  <si>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</si>
  <si>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</si>
  <si>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</si>
  <si>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</si>
  <si>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</si>
  <si>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</si>
  <si>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</si>
  <si>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</si>
  <si>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</si>
  <si>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</si>
  <si>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</si>
  <si>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</si>
  <si>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</si>
  <si>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</si>
  <si>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</si>
  <si>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</si>
  <si>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</si>
  <si>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</si>
  <si>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</si>
  <si>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</si>
  <si>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</si>
  <si>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</si>
  <si>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</si>
  <si>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</si>
  <si>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</si>
  <si>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</si>
  <si>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</si>
  <si>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</si>
  <si>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</si>
  <si>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</si>
  <si>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</si>
  <si>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</si>
  <si>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</si>
  <si>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</si>
  <si>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</si>
  <si>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</si>
  <si>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</si>
  <si>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</si>
  <si>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</si>
  <si>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</si>
  <si>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</si>
  <si>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</si>
  <si>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</si>
  <si>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</si>
  <si>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</si>
  <si>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</si>
  <si>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</si>
  <si>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</si>
  <si>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</si>
  <si>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</si>
  <si>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</si>
  <si>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</si>
  <si>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</si>
  <si>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</si>
  <si>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</si>
  <si>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</si>
  <si>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</si>
  <si>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</si>
  <si>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</si>
  <si>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</si>
  <si>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</si>
  <si>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</si>
  <si>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</si>
  <si>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</si>
  <si>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</si>
  <si>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</si>
  <si>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</si>
  <si>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</si>
  <si>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</si>
  <si>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</si>
  <si>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</si>
  <si>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</si>
  <si>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</si>
  <si>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</si>
  <si>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</si>
  <si>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</si>
  <si>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</si>
  <si>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</si>
  <si>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</si>
  <si>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</si>
  <si>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</si>
  <si>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</si>
  <si>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</si>
  <si>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</si>
  <si>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</si>
  <si>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</si>
  <si>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</si>
  <si>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</si>
  <si>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</si>
  <si>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</si>
  <si>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</si>
  <si>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</si>
  <si>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</si>
  <si>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</si>
  <si>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</si>
  <si>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</si>
  <si>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</si>
  <si>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</si>
  <si>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</si>
  <si>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</si>
  <si>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</si>
  <si>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</si>
  <si>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</si>
  <si>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</si>
  <si>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</si>
  <si>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</si>
  <si>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</si>
  <si>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</si>
  <si>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</si>
  <si>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</si>
  <si>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</si>
  <si>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</si>
  <si>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</si>
  <si>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</si>
  <si>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</si>
  <si>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</si>
  <si>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</si>
  <si>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</si>
  <si>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</si>
  <si>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</si>
  <si>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</si>
  <si>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</si>
  <si>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</si>
  <si>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</si>
  <si>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</si>
  <si>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</si>
  <si>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</si>
  <si>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</si>
  <si>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</si>
  <si>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</si>
  <si>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</si>
  <si>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</si>
  <si>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</si>
  <si>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</si>
  <si>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</si>
  <si>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</si>
  <si>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</si>
  <si>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</si>
  <si>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</si>
  <si>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</si>
  <si>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</si>
  <si>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</si>
  <si>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</si>
  <si>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</si>
  <si>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</si>
  <si>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</si>
  <si>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</si>
  <si>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</si>
  <si>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</si>
  <si>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</si>
  <si>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</si>
  <si>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</si>
  <si>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</si>
  <si>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</si>
  <si>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</si>
  <si>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</si>
  <si>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</si>
  <si>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</si>
  <si>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</si>
  <si>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</si>
  <si>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</si>
  <si>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</si>
  <si>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</si>
  <si>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</si>
  <si>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</si>
  <si>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</si>
  <si>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</si>
  <si>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</si>
  <si>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</si>
  <si>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</si>
  <si>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</si>
  <si>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</si>
  <si>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</si>
  <si>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</si>
  <si>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</si>
  <si>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</si>
  <si>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</si>
  <si>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</si>
  <si>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</si>
  <si>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</si>
  <si>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</si>
  <si>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</si>
  <si>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</si>
  <si>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</si>
  <si>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</si>
  <si>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</si>
  <si>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</si>
  <si>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</si>
  <si>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</si>
  <si>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</si>
  <si>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</si>
  <si>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</si>
  <si>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</si>
  <si>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</si>
  <si>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</si>
  <si>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</si>
  <si>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</si>
  <si>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</si>
  <si>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</si>
  <si>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</si>
  <si>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</si>
  <si>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</si>
  <si>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</si>
  <si>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</si>
  <si>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</si>
  <si>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</si>
  <si>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</si>
  <si>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</si>
  <si>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</si>
  <si>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</si>
  <si>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</si>
  <si>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</si>
  <si>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</si>
  <si>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</si>
  <si>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</si>
  <si>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</si>
  <si>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</si>
  <si>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</si>
  <si>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</si>
  <si>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</si>
  <si>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</si>
  <si>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</si>
  <si>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</si>
  <si>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</si>
  <si>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</si>
  <si>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</si>
  <si>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</si>
  <si>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</si>
  <si>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</si>
  <si>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</si>
  <si>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</si>
  <si>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</si>
  <si>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</si>
  <si>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</si>
  <si>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</si>
  <si>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</si>
  <si>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</si>
  <si>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</si>
  <si>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</si>
  <si>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</si>
  <si>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</si>
  <si>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</si>
  <si>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</si>
  <si>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</si>
  <si>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</si>
  <si>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</si>
  <si>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</si>
  <si>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</si>
  <si>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</si>
  <si>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</si>
  <si>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</si>
  <si>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</si>
  <si>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</si>
  <si>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</si>
  <si>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</si>
  <si>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</si>
  <si>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</si>
  <si>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</si>
  <si>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</si>
  <si>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</si>
  <si>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</si>
  <si>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</si>
  <si>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</si>
  <si>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</si>
  <si>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</si>
  <si>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</si>
  <si>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</si>
  <si>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</si>
  <si>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</si>
  <si>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</si>
  <si>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</si>
  <si>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</si>
  <si>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</si>
  <si>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</si>
  <si>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</si>
  <si>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</si>
  <si>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</si>
  <si>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</si>
  <si>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</si>
  <si>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</si>
  <si>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</si>
  <si>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</si>
  <si>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</si>
  <si>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</si>
  <si>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</si>
  <si>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</si>
  <si>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</si>
  <si>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</si>
  <si>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</si>
  <si>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</si>
  <si>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</si>
  <si>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</si>
  <si>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</si>
  <si>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</si>
  <si>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</si>
  <si>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</si>
  <si>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</si>
  <si>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</si>
  <si>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</si>
  <si>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</si>
  <si>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</si>
  <si>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</si>
  <si>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</si>
  <si>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</si>
  <si>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</si>
  <si>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</si>
  <si>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</si>
  <si>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</si>
  <si>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</si>
  <si>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</si>
  <si>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</si>
  <si>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</si>
  <si>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</si>
  <si>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</si>
  <si>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</si>
  <si>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</si>
  <si>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</si>
  <si>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</si>
  <si>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</si>
  <si>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</si>
  <si>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</si>
  <si>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</si>
  <si>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</si>
  <si>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</si>
  <si>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</si>
  <si>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</si>
  <si>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</si>
  <si>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</si>
  <si>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</si>
  <si>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</si>
  <si>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</si>
  <si>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</si>
  <si>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</si>
  <si>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</si>
  <si>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</si>
  <si>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</si>
  <si>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</si>
  <si>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</si>
  <si>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</si>
  <si>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</si>
  <si>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</si>
  <si>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</si>
  <si>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</si>
  <si>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</si>
  <si>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</si>
  <si>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</si>
  <si>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</si>
  <si>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</si>
  <si>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</si>
  <si>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</si>
  <si>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</si>
  <si>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</si>
  <si>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</si>
  <si>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</si>
  <si>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</si>
  <si>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</si>
  <si>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</si>
  <si>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</si>
  <si>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</si>
  <si>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</si>
  <si>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</si>
  <si>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</si>
  <si>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</si>
  <si>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</si>
  <si>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</si>
  <si>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</si>
  <si>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</si>
  <si>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</si>
  <si>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</si>
  <si>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</si>
  <si>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</si>
  <si>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</si>
  <si>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</si>
  <si>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</si>
  <si>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</si>
  <si>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</si>
  <si>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</si>
  <si>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</si>
  <si>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</si>
  <si>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</si>
  <si>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</si>
  <si>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</si>
  <si>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</si>
  <si>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</si>
  <si>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</si>
  <si>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</si>
  <si>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</si>
  <si>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</si>
  <si>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</si>
  <si>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</si>
  <si>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</si>
  <si>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</si>
  <si>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</si>
  <si>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</si>
  <si>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</si>
  <si>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</si>
  <si>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</si>
  <si>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</si>
  <si>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</si>
  <si>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</si>
  <si>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</si>
  <si>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</si>
  <si>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</si>
  <si>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</si>
  <si>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</si>
  <si>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</si>
  <si>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</si>
  <si>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</si>
  <si>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</si>
  <si>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</si>
  <si>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</si>
  <si>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</si>
  <si>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</si>
  <si>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</si>
  <si>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</si>
  <si>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</si>
  <si>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</si>
  <si>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</si>
  <si>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</si>
  <si>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</si>
  <si>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</si>
  <si>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</si>
  <si>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</si>
  <si>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</si>
  <si>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</si>
  <si>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</si>
  <si>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</si>
  <si>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</si>
  <si>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</si>
  <si>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</si>
  <si>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</si>
  <si>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</si>
  <si>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</si>
  <si>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</si>
  <si>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</si>
  <si>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</si>
  <si>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</si>
  <si>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</si>
  <si>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</si>
  <si>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</si>
  <si>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</si>
  <si>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</si>
  <si>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</si>
  <si>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</si>
  <si>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</si>
  <si>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</si>
  <si>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</si>
  <si>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</si>
  <si>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</si>
  <si>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</si>
  <si>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</si>
  <si>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</si>
  <si>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</si>
  <si>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</si>
  <si>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</si>
  <si>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</si>
  <si>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</si>
  <si>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</si>
  <si>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</si>
  <si>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</si>
  <si>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</si>
  <si>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</si>
  <si>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</si>
  <si>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</si>
  <si>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</si>
  <si>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</si>
  <si>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</si>
  <si>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</si>
  <si>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</si>
  <si>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</si>
  <si>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</si>
  <si>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</si>
  <si>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</si>
  <si>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</si>
  <si>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</si>
  <si>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</si>
  <si>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</si>
  <si>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</si>
  <si>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</si>
  <si>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</si>
  <si>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</si>
  <si>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</si>
  <si>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</si>
  <si>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</si>
  <si>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</si>
  <si>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</si>
  <si>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</si>
  <si>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</si>
  <si>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</si>
  <si>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</si>
  <si>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</si>
  <si>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</si>
  <si>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</si>
  <si>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</si>
  <si>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</si>
  <si>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</si>
  <si>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</si>
  <si>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</si>
  <si>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</si>
  <si>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</si>
  <si>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</si>
  <si>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</si>
  <si>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</si>
  <si>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</si>
  <si>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</si>
  <si>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</si>
  <si>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</si>
  <si>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</si>
  <si>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</si>
  <si>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</si>
  <si>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</si>
  <si>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</si>
  <si>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</si>
  <si>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</si>
  <si>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</si>
  <si>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</si>
  <si>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</si>
  <si>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</si>
  <si>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</si>
  <si>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</si>
  <si>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</si>
  <si>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</si>
  <si>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</si>
  <si>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</si>
  <si>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</si>
  <si>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</si>
  <si>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</si>
  <si>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</si>
  <si>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</si>
  <si>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</si>
  <si>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</si>
  <si>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</si>
  <si>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</si>
  <si>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</si>
  <si>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</si>
  <si>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</si>
  <si>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</si>
  <si>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</si>
  <si>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</si>
  <si>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</si>
  <si>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</si>
  <si>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</si>
  <si>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</si>
  <si>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</si>
  <si>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</si>
  <si>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</si>
  <si>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</si>
  <si>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</si>
  <si>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</si>
  <si>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</si>
  <si>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</si>
  <si>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</si>
  <si>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</si>
  <si>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</si>
  <si>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</si>
  <si>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</si>
  <si>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</si>
  <si>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</si>
  <si>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</si>
  <si>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</si>
  <si>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</si>
  <si>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</si>
  <si>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</si>
  <si>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</si>
  <si>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</si>
  <si>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</si>
  <si>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</si>
  <si>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</si>
  <si>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</si>
  <si>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</si>
  <si>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</si>
  <si>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</si>
  <si>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</si>
  <si>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</si>
  <si>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</si>
  <si>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</si>
  <si>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</si>
  <si>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</si>
  <si>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</si>
  <si>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</si>
  <si>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</si>
  <si>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</si>
  <si>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</si>
  <si>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</si>
  <si>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</si>
  <si>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</si>
  <si>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</si>
  <si>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</si>
  <si>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</si>
  <si>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</si>
  <si>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</si>
  <si>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</si>
  <si>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</si>
  <si>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</si>
  <si>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</si>
  <si>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</si>
  <si>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</si>
  <si>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</si>
  <si>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</si>
  <si>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</si>
  <si>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</si>
  <si>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</si>
  <si>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</si>
  <si>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</si>
  <si>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</si>
  <si>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</si>
  <si>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</si>
  <si>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</si>
  <si>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</si>
  <si>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</si>
  <si>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</si>
  <si>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</si>
  <si>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</si>
  <si>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</si>
  <si>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</si>
  <si>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</si>
  <si>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</si>
  <si>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</si>
  <si>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</si>
  <si>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</si>
  <si>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</si>
  <si>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</si>
  <si>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</si>
  <si>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</si>
  <si>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</si>
  <si>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</si>
  <si>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</si>
  <si>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</si>
  <si>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</si>
  <si>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</si>
  <si>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</si>
  <si>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</si>
  <si>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</si>
  <si>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</si>
  <si>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</si>
  <si>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</si>
  <si>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</si>
  <si>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</si>
  <si>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</si>
  <si>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</si>
  <si>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</si>
  <si>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</si>
  <si>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</si>
  <si>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</si>
  <si>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</si>
  <si>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</si>
  <si>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</si>
  <si>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</si>
  <si>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</si>
  <si>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</si>
  <si>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</si>
  <si>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</si>
  <si>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</si>
  <si>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</si>
  <si>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</si>
  <si>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</si>
  <si>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</si>
  <si>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</si>
  <si>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</si>
  <si>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</si>
  <si>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</si>
  <si>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</si>
  <si>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</si>
  <si>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</si>
  <si>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</si>
  <si>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</si>
  <si>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</si>
  <si>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</si>
  <si>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</si>
  <si>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</si>
  <si>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</si>
  <si>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</si>
  <si>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</si>
  <si>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</si>
  <si>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</si>
  <si>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</si>
  <si>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</si>
  <si>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</si>
  <si>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</si>
  <si>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</si>
  <si>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</si>
  <si>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</si>
  <si>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</si>
  <si>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</si>
  <si>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</si>
  <si>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</si>
  <si>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</si>
  <si>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</si>
  <si>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</si>
  <si>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</si>
  <si>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</si>
  <si>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</si>
  <si>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</si>
  <si>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</si>
  <si>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</si>
  <si>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</si>
  <si>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</si>
  <si>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</si>
  <si>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</si>
  <si>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</si>
  <si>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</si>
  <si>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</si>
  <si>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</si>
  <si>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</si>
  <si>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</si>
  <si>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</si>
  <si>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</si>
  <si>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</si>
  <si>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</si>
  <si>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</si>
  <si>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</si>
  <si>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</si>
  <si>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</si>
  <si>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</si>
  <si>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</si>
  <si>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</si>
  <si>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</si>
  <si>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</si>
  <si>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</si>
  <si>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</si>
  <si>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</si>
  <si>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</si>
  <si>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</si>
  <si>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</si>
  <si>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</si>
  <si>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</si>
  <si>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</si>
  <si>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</si>
  <si>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</si>
  <si>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</si>
  <si>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</si>
  <si>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</si>
  <si>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</si>
  <si>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</si>
  <si>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</si>
  <si>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</si>
  <si>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</si>
  <si>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</si>
  <si>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</si>
  <si>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</si>
  <si>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</si>
  <si>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</si>
  <si>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</si>
  <si>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</si>
  <si>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</si>
  <si>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</si>
  <si>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</si>
  <si>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</si>
  <si>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</si>
  <si>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</si>
  <si>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</si>
  <si>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</si>
  <si>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</si>
  <si>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</si>
  <si>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</si>
  <si>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</si>
  <si>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</si>
  <si>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</si>
  <si>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</si>
  <si>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</si>
  <si>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</si>
  <si>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</si>
  <si>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</si>
  <si>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</si>
  <si>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</si>
  <si>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</si>
  <si>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</si>
  <si>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</si>
  <si>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</si>
  <si>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</si>
  <si>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</si>
  <si>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</si>
  <si>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</si>
  <si>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</si>
  <si>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</si>
  <si>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</si>
  <si>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</si>
  <si>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</si>
  <si>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</si>
  <si>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</si>
  <si>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</si>
  <si>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</si>
  <si>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</si>
  <si>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</si>
  <si>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</si>
  <si>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</si>
  <si>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</si>
  <si>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</si>
  <si>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</si>
  <si>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</si>
  <si>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</si>
  <si>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</si>
  <si>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</si>
  <si>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</si>
  <si>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</si>
  <si>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</si>
  <si>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</si>
  <si>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</si>
  <si>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</si>
  <si>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</si>
  <si>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</si>
  <si>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</si>
  <si>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</si>
  <si>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</si>
  <si>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</si>
  <si>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</si>
  <si>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</si>
  <si>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</si>
  <si>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</si>
  <si>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</si>
  <si>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</si>
  <si>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</si>
  <si>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</si>
  <si>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</si>
  <si>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</si>
  <si>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</si>
  <si>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</si>
  <si>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</si>
  <si>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</si>
  <si>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</si>
  <si>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</si>
  <si>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</si>
  <si>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</si>
  <si>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</si>
  <si>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</si>
  <si>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</si>
  <si>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</si>
  <si>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</si>
  <si>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</si>
  <si>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</si>
  <si>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</si>
  <si>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</si>
  <si>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</si>
  <si>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</si>
  <si>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</si>
  <si>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</si>
  <si>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</si>
  <si>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</si>
  <si>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</si>
  <si>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</si>
  <si>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</si>
  <si>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</si>
  <si>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</si>
  <si>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</si>
  <si>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</si>
  <si>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</si>
  <si>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</si>
  <si>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</si>
  <si>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</si>
  <si>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</si>
  <si>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</si>
  <si>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</si>
  <si>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</si>
  <si>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</si>
  <si>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</si>
  <si>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</si>
  <si>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</si>
  <si>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</si>
  <si>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</si>
  <si>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</si>
  <si>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</si>
  <si>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</si>
  <si>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</si>
  <si>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</si>
  <si>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</si>
  <si>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</si>
  <si>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</si>
  <si>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</si>
  <si>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</si>
  <si>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</si>
  <si>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</si>
  <si>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</si>
  <si>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</si>
  <si>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</si>
  <si>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</si>
  <si>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</si>
  <si>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</si>
  <si>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</si>
  <si>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</si>
  <si>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</si>
  <si>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</si>
  <si>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</si>
  <si>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</si>
  <si>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</si>
  <si>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</si>
  <si>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</si>
  <si>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</si>
  <si>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</si>
  <si>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</si>
  <si>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</si>
  <si>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</si>
  <si>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</si>
  <si>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</si>
  <si>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</si>
  <si>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</si>
  <si>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</si>
  <si>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</si>
  <si>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</si>
  <si>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</si>
  <si>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</si>
  <si>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</si>
  <si>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</si>
  <si>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</si>
  <si>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</si>
  <si>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</si>
  <si>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</si>
  <si>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</si>
  <si>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</si>
  <si>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</si>
  <si>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</si>
  <si>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</si>
  <si>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</si>
  <si>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</si>
  <si>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</si>
  <si>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</si>
  <si>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</si>
  <si>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</si>
  <si>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</si>
  <si>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</si>
  <si>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</si>
  <si>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</si>
  <si>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</si>
  <si>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</si>
  <si>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</si>
  <si>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</si>
  <si>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</si>
  <si>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</si>
  <si>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</si>
  <si>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</si>
  <si>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</si>
  <si>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</si>
  <si>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</si>
  <si>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</si>
  <si>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</si>
  <si>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</si>
  <si>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</si>
  <si>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</si>
  <si>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</si>
  <si>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</si>
  <si>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</si>
  <si>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</si>
  <si>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</si>
  <si>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</si>
  <si>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</si>
  <si>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</si>
  <si>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</si>
  <si>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</si>
  <si>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</si>
  <si>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</si>
  <si>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</si>
  <si>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</si>
  <si>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</si>
  <si>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</si>
  <si>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</si>
  <si>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</si>
  <si>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</si>
  <si>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</si>
  <si>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</si>
  <si>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</si>
  <si>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</si>
  <si>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</si>
  <si>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</si>
  <si>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</si>
  <si>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</si>
  <si>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</si>
  <si>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</si>
  <si>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</si>
  <si>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</si>
  <si>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</si>
  <si>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</si>
  <si>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</si>
  <si>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</si>
  <si>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</si>
  <si>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</si>
  <si>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</si>
  <si>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</si>
  <si>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</si>
  <si>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</si>
  <si>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</si>
  <si>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</si>
  <si>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</si>
  <si>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</si>
  <si>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</si>
  <si>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</si>
  <si>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</si>
  <si>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</si>
  <si>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</si>
  <si>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</si>
  <si>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</si>
  <si>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</si>
  <si>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</si>
  <si>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</si>
  <si>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</si>
  <si>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</si>
  <si>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</si>
  <si>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</si>
  <si>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</si>
  <si>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</si>
  <si>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</si>
  <si>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</si>
  <si>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</si>
  <si>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</si>
  <si>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</si>
  <si>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</si>
  <si>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</si>
  <si>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</si>
  <si>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</si>
  <si>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</si>
  <si>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</si>
  <si>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</si>
  <si>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</si>
  <si>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</si>
  <si>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</si>
  <si>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</si>
  <si>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</si>
  <si>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</si>
  <si>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</si>
  <si>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</si>
  <si>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</si>
  <si>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</si>
  <si>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</si>
  <si>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</si>
  <si>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</si>
  <si>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</si>
  <si>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</si>
  <si>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</si>
  <si>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</si>
  <si>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</si>
  <si>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</si>
  <si>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</si>
  <si>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</si>
  <si>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</si>
  <si>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</si>
  <si>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</si>
  <si>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</si>
  <si>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</si>
  <si>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</si>
  <si>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</si>
  <si>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</si>
  <si>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</si>
  <si>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</si>
  <si>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</si>
  <si>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</si>
  <si>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</si>
  <si>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</si>
  <si>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</si>
  <si>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</si>
  <si>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</si>
  <si>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</si>
  <si>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</si>
  <si>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</si>
  <si>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</si>
  <si>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</si>
  <si>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</si>
  <si>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</si>
  <si>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</si>
  <si>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</si>
  <si>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</si>
  <si>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</si>
  <si>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</si>
  <si>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</si>
  <si>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</si>
  <si>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</si>
  <si>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</si>
  <si>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</si>
  <si>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</si>
  <si>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</si>
  <si>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</si>
  <si>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</si>
  <si>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</si>
  <si>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</si>
  <si>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</si>
  <si>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</si>
  <si>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</si>
  <si>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</si>
  <si>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</si>
  <si>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</si>
  <si>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</si>
  <si>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</si>
  <si>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</si>
  <si>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</si>
  <si>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</si>
  <si>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</si>
  <si>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</si>
  <si>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</si>
  <si>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</si>
  <si>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</si>
  <si>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</si>
  <si>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</si>
  <si>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</si>
  <si>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</si>
  <si>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</si>
  <si>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</si>
  <si>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</si>
  <si>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</si>
  <si>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</si>
  <si>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</si>
  <si>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</si>
  <si>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</si>
  <si>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</si>
  <si>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</si>
  <si>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</si>
  <si>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</si>
  <si>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</si>
  <si>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</si>
  <si>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</si>
  <si>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</si>
  <si>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</si>
  <si>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</si>
  <si>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</si>
  <si>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</si>
  <si>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</si>
  <si>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</si>
  <si>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</si>
  <si>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</si>
  <si>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</si>
  <si>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</si>
  <si>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</si>
  <si>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</si>
  <si>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</si>
  <si>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</si>
  <si>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</si>
  <si>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</si>
  <si>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</si>
  <si>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>PERIODO DI RILEVAZIONE</t>
  </si>
  <si>
    <t xml:space="preserve"> REGIONE</t>
  </si>
  <si>
    <t>ENTE SSN</t>
  </si>
  <si>
    <t xml:space="preserve">            ANNO</t>
  </si>
  <si>
    <t xml:space="preserve">    TRIMESTRE</t>
  </si>
  <si>
    <t xml:space="preserve">    PREVENTIVO</t>
  </si>
  <si>
    <t>CONSUNTIVO</t>
  </si>
  <si>
    <t>APPROVAZIONE BILANCIO DA PARTE DEL COLLEGIO SINDACALE</t>
  </si>
  <si>
    <t xml:space="preserve">SI 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</si>
  <si>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</si>
  <si>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</si>
  <si>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</si>
  <si>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</si>
  <si>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</si>
  <si>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</si>
  <si>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</si>
  <si>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</si>
  <si>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</si>
  <si>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</si>
  <si>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</si>
  <si>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</si>
  <si>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</si>
  <si>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</si>
  <si>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</si>
  <si>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</si>
  <si>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</si>
  <si>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</si>
  <si>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</si>
  <si>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</si>
  <si>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</si>
  <si>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</si>
  <si>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</si>
  <si>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</si>
  <si>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</si>
  <si>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</si>
  <si>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</si>
  <si>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</si>
  <si>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</si>
  <si>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</si>
  <si>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</si>
  <si>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</si>
  <si>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</si>
  <si>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</si>
  <si>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</si>
  <si>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</si>
  <si>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</si>
  <si>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</si>
  <si>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</si>
  <si>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</si>
  <si>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</si>
  <si>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</si>
  <si>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</si>
  <si>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</si>
  <si>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</si>
  <si>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</si>
  <si>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</si>
  <si>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</si>
  <si>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</si>
  <si>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</si>
  <si>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</si>
  <si>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</si>
  <si>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</si>
  <si>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</si>
  <si>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</si>
  <si>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</si>
  <si>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</si>
  <si>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</si>
  <si>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</si>
  <si>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</si>
  <si>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</si>
  <si>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</si>
  <si>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</si>
  <si>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</si>
  <si>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</si>
  <si>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</si>
  <si>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</si>
  <si>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</si>
  <si>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</si>
  <si>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</si>
  <si>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</si>
  <si>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</si>
  <si>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</si>
  <si>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</si>
  <si>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</si>
  <si>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</si>
  <si>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</si>
  <si>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</si>
  <si>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</si>
  <si>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</si>
  <si>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</si>
  <si>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</si>
  <si>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</si>
  <si>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</si>
  <si>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</si>
  <si>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</si>
  <si>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</si>
  <si>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</si>
  <si>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</si>
  <si>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</si>
  <si>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</si>
  <si>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</si>
  <si>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</si>
  <si>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</si>
  <si>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</si>
  <si>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</si>
  <si>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</si>
  <si>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</si>
  <si>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</si>
  <si>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</si>
  <si>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</si>
  <si>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</si>
  <si>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</si>
  <si>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</si>
  <si>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</si>
  <si>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</si>
  <si>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</si>
  <si>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</si>
  <si>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</si>
  <si>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</si>
  <si>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</si>
  <si>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</si>
  <si>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</si>
  <si>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</si>
  <si>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</si>
  <si>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</si>
  <si>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</si>
  <si>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</si>
  <si>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</si>
  <si>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</si>
  <si>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</si>
  <si>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</si>
  <si>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</si>
  <si>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</si>
  <si>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</si>
  <si>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</si>
  <si>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</si>
  <si>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</si>
  <si>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</si>
  <si>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</si>
  <si>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</si>
  <si>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</si>
  <si>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</si>
  <si>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</si>
  <si>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</si>
  <si>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</si>
  <si>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</si>
  <si>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</si>
  <si>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</si>
  <si>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</si>
  <si>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</si>
  <si>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</si>
  <si>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</si>
  <si>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</si>
  <si>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</si>
  <si>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</si>
  <si>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</si>
  <si>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</si>
  <si>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</si>
  <si>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</si>
  <si>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</si>
  <si>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</si>
  <si>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</si>
  <si>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</si>
  <si>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</si>
  <si>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</si>
  <si>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</si>
  <si>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</si>
  <si>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</si>
  <si>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</si>
  <si>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</si>
  <si>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</si>
  <si>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</si>
  <si>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</si>
  <si>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</si>
  <si>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</si>
  <si>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</si>
  <si>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</si>
  <si>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</si>
  <si>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</si>
  <si>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</si>
  <si>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</si>
  <si>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</si>
  <si>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</si>
  <si>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</si>
  <si>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</si>
  <si>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</si>
  <si>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</si>
  <si>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</si>
  <si>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</si>
  <si>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</si>
  <si>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</si>
  <si>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</si>
  <si>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</si>
  <si>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</si>
  <si>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</si>
  <si>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</si>
  <si>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</si>
  <si>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</si>
  <si>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</si>
  <si>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</si>
  <si>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</si>
  <si>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</si>
  <si>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</si>
  <si>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</si>
  <si>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</si>
  <si>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</si>
  <si>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</si>
  <si>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</si>
  <si>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</si>
  <si>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</si>
  <si>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</si>
  <si>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</si>
  <si>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</si>
  <si>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</si>
  <si>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</si>
  <si>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</si>
  <si>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</si>
  <si>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</si>
  <si>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</si>
  <si>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</si>
  <si>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</si>
  <si>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</si>
  <si>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</si>
  <si>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</si>
  <si>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</si>
  <si>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</si>
  <si>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</si>
  <si>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</si>
  <si>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</si>
  <si>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</si>
  <si>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</si>
  <si>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</si>
  <si>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</si>
  <si>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</si>
  <si>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</si>
  <si>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</si>
  <si>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</si>
  <si>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</si>
  <si>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</si>
  <si>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</si>
  <si>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</si>
  <si>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</si>
  <si>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</si>
  <si>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</si>
  <si>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</si>
  <si>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</si>
  <si>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</si>
  <si>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</si>
  <si>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</si>
  <si>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</si>
  <si>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</si>
  <si>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</si>
  <si>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</si>
  <si>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</si>
  <si>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</si>
  <si>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</si>
  <si>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</si>
  <si>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</si>
  <si>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</si>
  <si>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</si>
  <si>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</si>
  <si>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</si>
  <si>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</si>
  <si>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</si>
  <si>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</si>
  <si>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</si>
  <si>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</si>
  <si>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</si>
  <si>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</si>
  <si>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</si>
  <si>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</si>
  <si>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</si>
  <si>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</si>
  <si>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</si>
  <si>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</si>
  <si>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</si>
  <si>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</si>
  <si>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</si>
  <si>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</si>
  <si>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</si>
  <si>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</si>
  <si>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</si>
  <si>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</si>
  <si>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</si>
  <si>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</si>
  <si>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</si>
  <si>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</si>
  <si>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</si>
  <si>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</si>
  <si>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</si>
  <si>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</si>
  <si>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</si>
  <si>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</si>
  <si>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</si>
  <si>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</si>
  <si>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</si>
  <si>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</si>
  <si>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</si>
  <si>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</si>
  <si>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</si>
  <si>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</si>
  <si>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</si>
  <si>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</si>
  <si>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</si>
  <si>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</si>
  <si>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</si>
  <si>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</si>
  <si>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</si>
  <si>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</si>
  <si>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</si>
  <si>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</si>
  <si>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</si>
  <si>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</si>
  <si>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</si>
  <si>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</si>
  <si>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</si>
  <si>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</si>
  <si>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</si>
  <si>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</si>
  <si>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</si>
  <si>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</si>
  <si>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</si>
  <si>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</si>
  <si>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</si>
  <si>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</si>
  <si>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</si>
  <si>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</si>
  <si>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</si>
  <si>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</si>
  <si>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</si>
  <si>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</si>
  <si>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</si>
  <si>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</si>
  <si>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</si>
  <si>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</si>
  <si>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</si>
  <si>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</si>
  <si>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</si>
  <si>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</si>
  <si>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</si>
  <si>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</si>
  <si>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</si>
  <si>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</si>
  <si>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</si>
  <si>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</si>
  <si>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</si>
  <si>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</si>
  <si>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</si>
  <si>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</si>
  <si>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</si>
  <si>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</si>
  <si>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</si>
  <si>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</si>
  <si>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</si>
  <si>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</si>
  <si>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</si>
  <si>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</si>
  <si>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</si>
  <si>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</si>
  <si>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</si>
  <si>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</si>
  <si>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</si>
  <si>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</si>
  <si>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</si>
  <si>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</si>
  <si>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</si>
  <si>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</si>
  <si>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</si>
  <si>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</si>
  <si>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</si>
  <si>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</si>
  <si>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</si>
  <si>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</si>
  <si>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</si>
  <si>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</si>
  <si>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</si>
  <si>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</si>
  <si>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</si>
  <si>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</si>
  <si>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</si>
  <si>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</si>
  <si>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</si>
  <si>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</si>
  <si>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</si>
  <si>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</si>
  <si>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</si>
  <si>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</si>
  <si>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</si>
  <si>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</si>
  <si>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</si>
  <si>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</si>
  <si>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</si>
  <si>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</si>
  <si>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</si>
  <si>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</si>
  <si>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</si>
  <si>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</si>
  <si>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</si>
  <si>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</si>
  <si>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</si>
  <si>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</si>
  <si>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</si>
  <si>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</si>
  <si>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</si>
  <si>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</si>
  <si>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</si>
  <si>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</si>
  <si>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</si>
  <si>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</si>
  <si>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</si>
  <si>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</si>
  <si>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</si>
  <si>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</si>
  <si>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</si>
  <si>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</si>
  <si>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</si>
  <si>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</si>
  <si>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</si>
  <si>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</si>
  <si>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</si>
  <si>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</si>
  <si>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</si>
  <si>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</si>
  <si>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</si>
  <si>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</si>
  <si>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</si>
  <si>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</si>
  <si>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</si>
  <si>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</si>
  <si>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</si>
  <si>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</si>
  <si>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</si>
  <si>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</si>
  <si>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</si>
  <si>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</si>
  <si>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</si>
  <si>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</si>
  <si>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</si>
  <si>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</si>
  <si>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</si>
  <si>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</si>
  <si>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</si>
  <si>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</si>
  <si>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</si>
  <si>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</si>
  <si>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</si>
  <si>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</si>
  <si>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</si>
  <si>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</si>
  <si>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</si>
  <si>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</si>
  <si>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</si>
  <si>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</si>
  <si>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</si>
  <si>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</si>
  <si>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</si>
  <si>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</si>
  <si>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</si>
  <si>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</si>
  <si>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</si>
  <si>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</si>
  <si>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</si>
  <si>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</si>
  <si>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</si>
  <si>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</si>
  <si>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</si>
  <si>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</si>
  <si>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</si>
  <si>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</si>
  <si>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</si>
  <si>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</si>
  <si>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</si>
  <si>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</si>
  <si>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</si>
  <si>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</si>
  <si>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</si>
  <si>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</si>
  <si>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</si>
  <si>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</si>
  <si>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</si>
  <si>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</si>
  <si>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</si>
  <si>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</si>
  <si>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</si>
  <si>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</si>
  <si>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</si>
  <si>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</si>
  <si>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</si>
  <si>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</si>
  <si>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</si>
  <si>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</si>
  <si>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</si>
  <si>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</si>
  <si>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</si>
  <si>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</si>
  <si>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</si>
  <si>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</si>
  <si>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</si>
  <si>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</si>
  <si>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</si>
  <si>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</si>
  <si>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</si>
  <si>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</si>
  <si>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</si>
  <si>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</si>
  <si>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</si>
  <si>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</si>
  <si>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</si>
  <si>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</si>
  <si>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</si>
  <si>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</si>
  <si>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</si>
  <si>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</si>
  <si>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</si>
  <si>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</si>
  <si>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</si>
  <si>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</si>
  <si>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</si>
  <si>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</si>
  <si>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</si>
  <si>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</si>
  <si>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</si>
  <si>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</si>
  <si>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</si>
  <si>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</si>
  <si>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</si>
  <si>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</si>
  <si>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</si>
  <si>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</si>
  <si>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</si>
  <si>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</si>
  <si>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</si>
  <si>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</si>
  <si>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</si>
  <si>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</si>
  <si>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</si>
  <si>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</si>
  <si>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</si>
  <si>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</si>
  <si>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</si>
  <si>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</si>
  <si>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</si>
  <si>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</si>
  <si>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</si>
  <si>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</si>
  <si>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</si>
  <si>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</si>
  <si>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</si>
  <si>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</si>
  <si>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</si>
  <si>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</si>
  <si>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</si>
  <si>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</si>
  <si>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</si>
  <si>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</si>
  <si>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</si>
  <si>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</si>
  <si>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</si>
  <si>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</si>
  <si>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</si>
  <si>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</si>
  <si>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</si>
  <si>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</si>
  <si>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</si>
  <si>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</si>
  <si>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</si>
  <si>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</si>
  <si>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</si>
  <si>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</si>
  <si>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</si>
  <si>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</si>
  <si>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</si>
  <si>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</si>
  <si>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</si>
  <si>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</si>
  <si>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</si>
  <si>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</si>
  <si>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</si>
  <si>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</si>
  <si>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</si>
  <si>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</si>
  <si>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</si>
  <si>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</si>
  <si>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</si>
  <si>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</si>
  <si>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</si>
  <si>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</si>
  <si>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</si>
  <si>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</si>
  <si>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</si>
  <si>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</si>
  <si>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</si>
  <si>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</si>
  <si>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</si>
  <si>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</si>
  <si>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</si>
  <si>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</si>
  <si>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</si>
  <si>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</si>
  <si>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</si>
  <si>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</si>
  <si>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………………………………………………………………………..</t>
  </si>
  <si>
    <t>SOMMA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</si>
  <si>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</si>
  <si>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</si>
  <si>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</si>
  <si>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</si>
  <si>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</si>
  <si>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(Centesimi di euro)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</si>
  <si>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</si>
  <si>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</si>
  <si>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</si>
  <si>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</si>
  <si>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</si>
  <si>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</si>
  <si>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</si>
  <si>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</si>
  <si>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</si>
  <si>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</si>
  <si>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</si>
  <si>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</si>
  <si>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</si>
  <si>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</si>
  <si>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</si>
  <si>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</si>
  <si>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</si>
  <si>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</si>
  <si>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</si>
  <si>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</si>
  <si>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</si>
  <si>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</si>
  <si>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</si>
  <si>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</si>
  <si>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</si>
  <si>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</si>
  <si>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</si>
  <si>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</si>
  <si>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</si>
  <si>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</si>
  <si>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</si>
  <si>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</si>
  <si>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</si>
  <si>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</si>
  <si>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</si>
  <si>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</si>
  <si>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</si>
  <si>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</si>
  <si>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</si>
  <si>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</si>
  <si>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</si>
  <si>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</si>
  <si>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</si>
  <si>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</si>
  <si>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</si>
  <si>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</si>
  <si>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</si>
  <si>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</si>
  <si>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</si>
  <si>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</si>
  <si>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</si>
  <si>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</si>
  <si>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</si>
  <si>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</si>
  <si>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</si>
  <si>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</si>
  <si>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</si>
  <si>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</si>
  <si>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</si>
  <si>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</si>
  <si>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</si>
  <si>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</si>
  <si>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</si>
  <si>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</si>
  <si>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</si>
  <si>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</si>
  <si>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</si>
  <si>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</si>
  <si>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</si>
  <si>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</si>
  <si>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</si>
  <si>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</si>
  <si>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</si>
  <si>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</si>
  <si>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</si>
  <si>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</si>
  <si>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</si>
  <si>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</si>
  <si>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</si>
  <si>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</si>
  <si>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</si>
  <si>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</si>
  <si>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</si>
  <si>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</si>
  <si>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</si>
  <si>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</si>
  <si>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</si>
  <si>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</si>
  <si>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</si>
  <si>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</si>
  <si>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</si>
  <si>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</si>
  <si>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</si>
  <si>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</si>
  <si>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</si>
  <si>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</si>
  <si>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</si>
  <si>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</si>
  <si>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</si>
  <si>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</si>
  <si>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</si>
  <si>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</si>
  <si>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</si>
  <si>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</si>
  <si>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</si>
  <si>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</si>
  <si>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</si>
  <si>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</si>
  <si>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</si>
  <si>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ANNO 2019</t>
  </si>
  <si>
    <t>PIANO DEI FLUSSI DI CASSA PROSPETTICI</t>
  </si>
  <si>
    <t>VARIAZIONE 2020/2019</t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</si>
  <si>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  <scheme val="minor"/>
      </rPr>
      <t>LEA</t>
    </r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</si>
  <si>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  <scheme val="minor"/>
      </rPr>
      <t>extra LEA</t>
    </r>
  </si>
  <si>
    <t>ANNO 2020</t>
  </si>
  <si>
    <t>TOTALE CONTRIBUTI REGIONALI</t>
  </si>
  <si>
    <t>Totale contributo</t>
  </si>
  <si>
    <t>600.200.100.100.80</t>
  </si>
  <si>
    <t>Acquisti con liquidità di cassa</t>
  </si>
  <si>
    <t>Conto</t>
  </si>
  <si>
    <t>Importo</t>
  </si>
  <si>
    <t>Altri contributi finalizzati</t>
  </si>
  <si>
    <t>Progetto mediazione culturale</t>
  </si>
  <si>
    <t>Contributi finalizzati</t>
  </si>
  <si>
    <t>Sovraziendali delegate</t>
  </si>
  <si>
    <t>RAR dirigenza</t>
  </si>
  <si>
    <t>Progetto sulla comunicazione istituzionale</t>
  </si>
  <si>
    <t>Personale in utilizzo presso la Direzione centrale salute</t>
  </si>
  <si>
    <t>Contributo per rimborso spese a valenza regionale</t>
  </si>
  <si>
    <t>Integrazione finanziamento</t>
  </si>
  <si>
    <t>Funzioni per lo screening metabolico, protesi cocleari e  fibrosi cistica</t>
  </si>
  <si>
    <t xml:space="preserve">Maggiorazione tariffato 7% </t>
  </si>
  <si>
    <t>Funzioni tariffate - Pronto soccorso</t>
  </si>
  <si>
    <t>Ricerca</t>
  </si>
  <si>
    <t>Complessità</t>
  </si>
  <si>
    <t>Contributi indistinti</t>
  </si>
  <si>
    <t>Tabella 1: Contributi regionali in c/esercizio iscritti a bilancio</t>
  </si>
  <si>
    <t>Finanziamento rinnovo contrattuale</t>
  </si>
  <si>
    <t>Contratti rinnovo 2019/2021 competenza 2020</t>
  </si>
  <si>
    <t>600.100.100.300.10</t>
  </si>
  <si>
    <t>600.100.100.300.20</t>
  </si>
  <si>
    <t>Farmaci SMA ed emofilia</t>
  </si>
  <si>
    <t>X</t>
  </si>
  <si>
    <t>La Responsabile dell'area economico-finanziaria</t>
  </si>
  <si>
    <t>dott.ssa Alessandra Rachelli</t>
  </si>
  <si>
    <t>dott.ssa Serena Sincovich</t>
  </si>
  <si>
    <t>…..........................................</t>
  </si>
  <si>
    <t>Esercizio provvisorio 2021 (3/12 Bilancio Preventivo 2020)</t>
  </si>
  <si>
    <t>Bilancio preventivo 2020 - dec.193/2019 e 99/2020</t>
  </si>
  <si>
    <t>Il Direttore Amministrativo</t>
  </si>
  <si>
    <t>Il Direttore Generale</t>
  </si>
  <si>
    <t>dott. Stefano Dorbolò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</si>
</sst>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_-;\-* #,##0_-;_-* &quot;-&quot;??_-;_-@_-"/>
  </numFmts>
  <fonts count="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New Century Schlbk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9"/>
      <color rgb="FFFF0000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8" fillId="5" borderId="48" applyNumberFormat="0" applyAlignment="0" applyProtection="0"/>
    <xf numFmtId="0" fontId="9" fillId="0" borderId="49" applyNumberFormat="0" applyFill="0" applyAlignment="0" applyProtection="0"/>
    <xf numFmtId="0" fontId="10" fillId="14" borderId="50" applyNumberFormat="0" applyAlignment="0" applyProtection="0"/>
    <xf numFmtId="0" fontId="11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3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ill="0" applyBorder="0" applyAlignment="0" applyProtection="0"/>
    <xf numFmtId="4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2" fillId="6" borderId="48" applyNumberFormat="0" applyAlignment="0" applyProtection="0"/>
    <xf numFmtId="170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11" borderId="0" applyNumberFormat="0" applyBorder="0" applyAlignment="0" applyProtection="0"/>
    <xf numFmtId="0" fontId="3" fillId="0" borderId="0"/>
    <xf numFmtId="0" fontId="5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7" borderId="51" applyNumberFormat="0" applyAlignment="0" applyProtection="0"/>
    <xf numFmtId="0" fontId="17" fillId="9" borderId="52" applyNumberFormat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49" fontId="18" fillId="19" borderId="53">
      <alignment vertical="center"/>
    </xf>
    <xf numFmtId="49" fontId="3" fillId="20" borderId="53">
      <alignment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4" applyNumberFormat="0" applyFill="0" applyAlignment="0" applyProtection="0"/>
    <xf numFmtId="0" fontId="22" fillId="0" borderId="55" applyNumberFormat="0" applyFill="0" applyAlignment="0" applyProtection="0"/>
    <xf numFmtId="0" fontId="23" fillId="0" borderId="5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7" applyNumberFormat="0" applyFill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17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4" fontId="52" fillId="0" borderId="0">
      <alignment horizontal="left"/>
    </xf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166" fontId="62" fillId="0" borderId="0"/>
  </cellStyleXfs>
  <cellXfs count="541">
    <xf numFmtId="0" fontId="0" fillId="0" borderId="0" xfId="0"/>
    <xf numFmtId="0" fontId="28" fillId="0" borderId="0" xfId="4" applyFont="1" applyFill="1" applyAlignment="1">
      <alignment horizontal="left" vertical="center"/>
    </xf>
    <xf numFmtId="0" fontId="29" fillId="0" borderId="0" xfId="4" applyFont="1" applyFill="1" applyAlignment="1">
      <alignment horizontal="center" vertical="center"/>
    </xf>
    <xf numFmtId="0" fontId="29" fillId="0" borderId="0" xfId="4" applyFont="1" applyFill="1" applyAlignment="1">
      <alignment vertical="center"/>
    </xf>
    <xf numFmtId="164" fontId="30" fillId="23" borderId="0" xfId="116" applyFont="1" applyFill="1" applyAlignment="1">
      <alignment vertical="center"/>
    </xf>
    <xf numFmtId="0" fontId="29" fillId="23" borderId="0" xfId="4" applyFont="1" applyFill="1" applyAlignment="1">
      <alignment vertical="center"/>
    </xf>
    <xf numFmtId="0" fontId="31" fillId="3" borderId="23" xfId="4" applyFont="1" applyFill="1" applyBorder="1" applyAlignment="1">
      <alignment horizontal="center" vertical="center"/>
    </xf>
    <xf numFmtId="0" fontId="31" fillId="3" borderId="24" xfId="4" applyFont="1" applyFill="1" applyBorder="1" applyAlignment="1">
      <alignment horizontal="center" vertical="center"/>
    </xf>
    <xf numFmtId="0" fontId="31" fillId="3" borderId="58" xfId="4" applyFont="1" applyFill="1" applyBorder="1" applyAlignment="1">
      <alignment horizontal="center" vertical="center"/>
    </xf>
    <xf numFmtId="0" fontId="32" fillId="24" borderId="0" xfId="4" applyFont="1" applyFill="1" applyAlignment="1">
      <alignment vertical="center"/>
    </xf>
    <xf numFmtId="0" fontId="31" fillId="3" borderId="59" xfId="4" applyFont="1" applyFill="1" applyBorder="1" applyAlignment="1">
      <alignment horizontal="center" vertical="center"/>
    </xf>
    <xf numFmtId="0" fontId="31" fillId="3" borderId="27" xfId="4" applyFont="1" applyFill="1" applyBorder="1" applyAlignment="1">
      <alignment horizontal="center" vertical="center"/>
    </xf>
    <xf numFmtId="0" fontId="31" fillId="3" borderId="60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left" vertical="center"/>
    </xf>
    <xf numFmtId="0" fontId="31" fillId="0" borderId="0" xfId="4" applyFont="1" applyFill="1" applyAlignment="1">
      <alignment horizontal="left" vertical="center"/>
    </xf>
    <xf numFmtId="0" fontId="31" fillId="0" borderId="0" xfId="4" applyFont="1" applyFill="1" applyAlignment="1">
      <alignment horizontal="center" vertical="center" wrapText="1"/>
    </xf>
    <xf numFmtId="164" fontId="34" fillId="23" borderId="0" xfId="116" applyFont="1" applyFill="1" applyAlignment="1">
      <alignment horizontal="center" vertical="center" wrapText="1"/>
    </xf>
    <xf numFmtId="0" fontId="31" fillId="23" borderId="0" xfId="4" applyFont="1" applyFill="1" applyAlignment="1">
      <alignment horizontal="center" vertical="center" wrapText="1"/>
    </xf>
    <xf numFmtId="0" fontId="35" fillId="24" borderId="0" xfId="4" applyFont="1" applyFill="1" applyAlignment="1">
      <alignment vertical="center"/>
    </xf>
    <xf numFmtId="0" fontId="33" fillId="23" borderId="0" xfId="4" applyFont="1" applyFill="1" applyAlignment="1">
      <alignment vertical="center"/>
    </xf>
    <xf numFmtId="0" fontId="33" fillId="23" borderId="0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164" fontId="30" fillId="23" borderId="0" xfId="116" applyFont="1" applyFill="1" applyAlignment="1">
      <alignment horizontal="center" vertical="center"/>
    </xf>
    <xf numFmtId="0" fontId="33" fillId="23" borderId="0" xfId="4" applyFont="1" applyFill="1" applyAlignment="1">
      <alignment horizontal="center" vertical="center"/>
    </xf>
    <xf numFmtId="0" fontId="28" fillId="25" borderId="30" xfId="4" applyFont="1" applyFill="1" applyBorder="1" applyAlignment="1">
      <alignment horizontal="left" vertical="center"/>
    </xf>
    <xf numFmtId="0" fontId="28" fillId="25" borderId="31" xfId="4" applyFont="1" applyFill="1" applyBorder="1" applyAlignment="1">
      <alignment horizontal="center" vertical="center"/>
    </xf>
    <xf numFmtId="164" fontId="34" fillId="3" borderId="31" xfId="116" applyFont="1" applyFill="1" applyBorder="1" applyAlignment="1">
      <alignment horizontal="center" vertical="center"/>
    </xf>
    <xf numFmtId="0" fontId="28" fillId="3" borderId="31" xfId="4" applyFont="1" applyFill="1" applyBorder="1" applyAlignment="1">
      <alignment horizontal="center" vertical="center"/>
    </xf>
    <xf numFmtId="0" fontId="28" fillId="3" borderId="32" xfId="4" applyFont="1" applyFill="1" applyBorder="1" applyAlignment="1">
      <alignment horizontal="center" vertical="center"/>
    </xf>
    <xf numFmtId="0" fontId="28" fillId="3" borderId="30" xfId="4" applyFont="1" applyFill="1" applyBorder="1" applyAlignment="1">
      <alignment horizontal="left" vertical="center"/>
    </xf>
    <xf numFmtId="0" fontId="33" fillId="0" borderId="23" xfId="4" applyFont="1" applyFill="1" applyBorder="1" applyAlignment="1">
      <alignment horizontal="center" vertical="center"/>
    </xf>
    <xf numFmtId="0" fontId="33" fillId="0" borderId="24" xfId="4" applyFont="1" applyFill="1" applyBorder="1" applyAlignment="1">
      <alignment horizontal="center" vertical="center"/>
    </xf>
    <xf numFmtId="164" fontId="30" fillId="23" borderId="24" xfId="116" applyFont="1" applyFill="1" applyBorder="1" applyAlignment="1">
      <alignment horizontal="center" vertical="center"/>
    </xf>
    <xf numFmtId="0" fontId="33" fillId="23" borderId="24" xfId="4" applyFont="1" applyFill="1" applyBorder="1" applyAlignment="1">
      <alignment horizontal="center" vertical="center"/>
    </xf>
    <xf numFmtId="0" fontId="33" fillId="23" borderId="58" xfId="4" applyFont="1" applyFill="1" applyBorder="1" applyAlignment="1">
      <alignment horizontal="center" vertical="center"/>
    </xf>
    <xf numFmtId="0" fontId="33" fillId="23" borderId="23" xfId="4" applyFont="1" applyFill="1" applyBorder="1" applyAlignment="1">
      <alignment horizontal="center" vertical="center"/>
    </xf>
    <xf numFmtId="0" fontId="33" fillId="0" borderId="13" xfId="4" applyFont="1" applyFill="1" applyBorder="1" applyAlignment="1">
      <alignment horizontal="center" vertical="center"/>
    </xf>
    <xf numFmtId="0" fontId="33" fillId="0" borderId="37" xfId="4" applyFont="1" applyFill="1" applyBorder="1" applyAlignment="1">
      <alignment horizontal="center" vertical="center"/>
    </xf>
    <xf numFmtId="164" fontId="30" fillId="23" borderId="37" xfId="116" applyFont="1" applyFill="1" applyBorder="1" applyAlignment="1">
      <alignment horizontal="center" vertical="center"/>
    </xf>
    <xf numFmtId="0" fontId="33" fillId="23" borderId="37" xfId="4" applyFont="1" applyFill="1" applyBorder="1" applyAlignment="1">
      <alignment horizontal="center" vertical="center"/>
    </xf>
    <xf numFmtId="0" fontId="33" fillId="23" borderId="61" xfId="4" applyFont="1" applyFill="1" applyBorder="1" applyAlignment="1">
      <alignment horizontal="center" vertical="center"/>
    </xf>
    <xf numFmtId="0" fontId="33" fillId="23" borderId="13" xfId="4" applyFont="1" applyFill="1" applyBorder="1" applyAlignment="1">
      <alignment horizontal="left" vertical="center"/>
    </xf>
    <xf numFmtId="0" fontId="33" fillId="23" borderId="0" xfId="4" applyFont="1" applyFill="1" applyBorder="1" applyAlignment="1">
      <alignment horizontal="left" vertical="center"/>
    </xf>
    <xf numFmtId="0" fontId="33" fillId="0" borderId="0" xfId="4" applyFont="1" applyFill="1" applyBorder="1" applyAlignment="1">
      <alignment horizontal="center" vertical="center"/>
    </xf>
    <xf numFmtId="164" fontId="30" fillId="23" borderId="0" xfId="116" applyFont="1" applyFill="1" applyBorder="1" applyAlignment="1">
      <alignment horizontal="center" vertical="center"/>
    </xf>
    <xf numFmtId="0" fontId="33" fillId="23" borderId="13" xfId="4" applyFont="1" applyFill="1" applyBorder="1" applyAlignment="1">
      <alignment horizontal="center" vertical="center"/>
    </xf>
    <xf numFmtId="0" fontId="33" fillId="23" borderId="0" xfId="4" applyFont="1" applyFill="1" applyBorder="1" applyAlignment="1">
      <alignment horizontal="right" vertical="center"/>
    </xf>
    <xf numFmtId="0" fontId="33" fillId="0" borderId="59" xfId="4" applyFont="1" applyFill="1" applyBorder="1" applyAlignment="1">
      <alignment horizontal="center" vertical="center"/>
    </xf>
    <xf numFmtId="0" fontId="33" fillId="0" borderId="27" xfId="4" applyFont="1" applyFill="1" applyBorder="1" applyAlignment="1">
      <alignment horizontal="center" vertical="center"/>
    </xf>
    <xf numFmtId="164" fontId="30" fillId="23" borderId="27" xfId="116" applyFont="1" applyFill="1" applyBorder="1" applyAlignment="1">
      <alignment horizontal="center" vertical="center"/>
    </xf>
    <xf numFmtId="0" fontId="33" fillId="23" borderId="27" xfId="4" applyFont="1" applyFill="1" applyBorder="1" applyAlignment="1">
      <alignment horizontal="center" vertical="center"/>
    </xf>
    <xf numFmtId="0" fontId="33" fillId="23" borderId="60" xfId="4" applyFont="1" applyFill="1" applyBorder="1" applyAlignment="1">
      <alignment horizontal="center" vertical="center"/>
    </xf>
    <xf numFmtId="0" fontId="33" fillId="23" borderId="59" xfId="4" applyFont="1" applyFill="1" applyBorder="1" applyAlignment="1">
      <alignment horizontal="center" vertical="center"/>
    </xf>
    <xf numFmtId="0" fontId="29" fillId="23" borderId="23" xfId="4" applyFont="1" applyFill="1" applyBorder="1" applyAlignment="1">
      <alignment vertical="center"/>
    </xf>
    <xf numFmtId="0" fontId="28" fillId="0" borderId="24" xfId="4" applyFont="1" applyFill="1" applyBorder="1" applyAlignment="1">
      <alignment horizontal="center" vertical="center"/>
    </xf>
    <xf numFmtId="164" fontId="34" fillId="23" borderId="24" xfId="116" applyFont="1" applyFill="1" applyBorder="1" applyAlignment="1">
      <alignment horizontal="center" vertical="center"/>
    </xf>
    <xf numFmtId="0" fontId="28" fillId="23" borderId="24" xfId="4" applyFont="1" applyFill="1" applyBorder="1" applyAlignment="1">
      <alignment horizontal="center" vertical="center"/>
    </xf>
    <xf numFmtId="0" fontId="28" fillId="23" borderId="58" xfId="4" applyFont="1" applyFill="1" applyBorder="1" applyAlignment="1">
      <alignment horizontal="center" vertical="center"/>
    </xf>
    <xf numFmtId="0" fontId="29" fillId="23" borderId="13" xfId="4" applyFont="1" applyFill="1" applyBorder="1" applyAlignment="1">
      <alignment vertical="center"/>
    </xf>
    <xf numFmtId="0" fontId="33" fillId="23" borderId="0" xfId="4" applyFont="1" applyFill="1" applyBorder="1" applyAlignment="1">
      <alignment vertical="center"/>
    </xf>
    <xf numFmtId="0" fontId="29" fillId="23" borderId="59" xfId="4" applyFont="1" applyFill="1" applyBorder="1" applyAlignment="1">
      <alignment vertical="center"/>
    </xf>
    <xf numFmtId="0" fontId="28" fillId="23" borderId="0" xfId="4" applyFont="1" applyFill="1" applyBorder="1" applyAlignment="1">
      <alignment horizontal="center" vertical="center" wrapText="1"/>
    </xf>
    <xf numFmtId="0" fontId="28" fillId="0" borderId="0" xfId="4" applyFont="1" applyFill="1" applyBorder="1" applyAlignment="1">
      <alignment horizontal="center" vertical="center" wrapText="1"/>
    </xf>
    <xf numFmtId="0" fontId="29" fillId="23" borderId="0" xfId="4" applyFont="1" applyFill="1" applyAlignment="1">
      <alignment vertical="center" wrapText="1"/>
    </xf>
    <xf numFmtId="0" fontId="36" fillId="23" borderId="0" xfId="4" applyFont="1" applyFill="1" applyBorder="1" applyAlignment="1">
      <alignment horizontal="center" vertical="center" wrapText="1"/>
    </xf>
    <xf numFmtId="0" fontId="32" fillId="24" borderId="0" xfId="4" applyFont="1" applyFill="1" applyAlignment="1">
      <alignment vertical="center" wrapText="1"/>
    </xf>
    <xf numFmtId="0" fontId="29" fillId="24" borderId="0" xfId="4" applyFont="1" applyFill="1" applyAlignment="1">
      <alignment vertical="center" wrapText="1"/>
    </xf>
    <xf numFmtId="0" fontId="37" fillId="0" borderId="23" xfId="5" applyFont="1" applyFill="1" applyBorder="1" applyAlignment="1" applyProtection="1">
      <alignment horizontal="center" vertical="center" wrapText="1"/>
    </xf>
    <xf numFmtId="0" fontId="37" fillId="0" borderId="30" xfId="5" applyFont="1" applyFill="1" applyBorder="1" applyAlignment="1" applyProtection="1">
      <alignment vertical="center" wrapText="1"/>
    </xf>
    <xf numFmtId="0" fontId="37" fillId="24" borderId="0" xfId="5" applyFont="1" applyFill="1" applyBorder="1" applyAlignment="1" applyProtection="1">
      <alignment vertical="center" wrapText="1"/>
    </xf>
    <xf numFmtId="0" fontId="29" fillId="23" borderId="0" xfId="4" applyFont="1" applyFill="1" applyBorder="1" applyAlignment="1">
      <alignment vertical="center" wrapText="1"/>
    </xf>
    <xf numFmtId="0" fontId="37" fillId="24" borderId="0" xfId="5" applyFont="1" applyFill="1" applyBorder="1" applyAlignment="1" applyProtection="1">
      <alignment vertical="center"/>
    </xf>
    <xf numFmtId="0" fontId="41" fillId="24" borderId="0" xfId="4" applyFont="1" applyFill="1" applyAlignment="1">
      <alignment vertical="center" wrapText="1"/>
    </xf>
    <xf numFmtId="0" fontId="39" fillId="24" borderId="0" xfId="4" applyFont="1" applyFill="1" applyAlignment="1">
      <alignment vertical="center" wrapText="1"/>
    </xf>
    <xf numFmtId="0" fontId="39" fillId="0" borderId="0" xfId="4" applyFont="1" applyFill="1" applyAlignment="1">
      <alignment vertical="center" wrapText="1"/>
    </xf>
    <xf numFmtId="0" fontId="37" fillId="0" borderId="46" xfId="5" applyFont="1" applyFill="1" applyBorder="1" applyAlignment="1" applyProtection="1">
      <alignment horizontal="center" vertical="center" wrapText="1"/>
    </xf>
    <xf numFmtId="0" fontId="37" fillId="0" borderId="46" xfId="5" applyFont="1" applyFill="1" applyBorder="1" applyAlignment="1" applyProtection="1">
      <alignment horizontal="left" vertical="center" wrapText="1"/>
    </xf>
    <xf numFmtId="164" fontId="40" fillId="0" borderId="39" xfId="116" applyFont="1" applyBorder="1" applyAlignment="1">
      <alignment horizontal="right" vertical="center" wrapText="1"/>
    </xf>
    <xf numFmtId="0" fontId="28" fillId="24" borderId="0" xfId="4" applyFont="1" applyFill="1" applyAlignment="1">
      <alignment vertical="center" wrapText="1"/>
    </xf>
    <xf numFmtId="0" fontId="28" fillId="0" borderId="0" xfId="4" applyFont="1" applyFill="1" applyAlignment="1">
      <alignment vertical="center" wrapText="1"/>
    </xf>
    <xf numFmtId="0" fontId="44" fillId="0" borderId="46" xfId="5" applyFont="1" applyFill="1" applyBorder="1" applyAlignment="1" applyProtection="1">
      <alignment horizontal="center" vertical="center" wrapText="1"/>
    </xf>
    <xf numFmtId="0" fontId="44" fillId="0" borderId="46" xfId="5" applyFont="1" applyFill="1" applyBorder="1" applyAlignment="1" applyProtection="1">
      <alignment horizontal="left" vertical="center" wrapText="1"/>
    </xf>
    <xf numFmtId="0" fontId="45" fillId="0" borderId="0" xfId="4" applyFont="1" applyFill="1" applyAlignment="1">
      <alignment vertical="center" wrapText="1"/>
    </xf>
    <xf numFmtId="0" fontId="43" fillId="0" borderId="46" xfId="5" applyFont="1" applyFill="1" applyBorder="1" applyAlignment="1" applyProtection="1">
      <alignment horizontal="center" vertical="center" wrapText="1"/>
    </xf>
    <xf numFmtId="0" fontId="43" fillId="0" borderId="46" xfId="5" applyFont="1" applyFill="1" applyBorder="1" applyAlignment="1" applyProtection="1">
      <alignment horizontal="left" vertical="center" wrapText="1"/>
    </xf>
    <xf numFmtId="0" fontId="29" fillId="0" borderId="0" xfId="4" applyFont="1" applyFill="1" applyAlignment="1">
      <alignment vertical="center" wrapText="1"/>
    </xf>
    <xf numFmtId="0" fontId="33" fillId="0" borderId="46" xfId="5" applyFont="1" applyFill="1" applyBorder="1" applyAlignment="1" applyProtection="1">
      <alignment horizontal="center" vertical="center" wrapText="1"/>
    </xf>
    <xf numFmtId="0" fontId="33" fillId="0" borderId="46" xfId="5" applyFont="1" applyFill="1" applyBorder="1" applyAlignment="1" applyProtection="1">
      <alignment horizontal="left" vertical="center" wrapText="1"/>
    </xf>
    <xf numFmtId="0" fontId="33" fillId="24" borderId="46" xfId="5" applyFont="1" applyFill="1" applyBorder="1" applyAlignment="1" applyProtection="1">
      <alignment horizontal="center" vertical="center" wrapText="1"/>
    </xf>
    <xf numFmtId="0" fontId="33" fillId="24" borderId="46" xfId="5" applyFont="1" applyFill="1" applyBorder="1" applyAlignment="1" applyProtection="1">
      <alignment horizontal="left" vertical="center" wrapText="1"/>
    </xf>
    <xf numFmtId="0" fontId="32" fillId="24" borderId="0" xfId="4" applyFont="1" applyFill="1" applyAlignment="1">
      <alignment horizontal="left" vertical="center" wrapText="1"/>
    </xf>
    <xf numFmtId="0" fontId="29" fillId="24" borderId="0" xfId="4" applyFont="1" applyFill="1" applyAlignment="1">
      <alignment horizontal="left" vertical="center" wrapText="1"/>
    </xf>
    <xf numFmtId="0" fontId="32" fillId="0" borderId="0" xfId="4" applyFont="1" applyFill="1" applyAlignment="1">
      <alignment vertical="center" wrapText="1"/>
    </xf>
    <xf numFmtId="164" fontId="40" fillId="0" borderId="39" xfId="116" applyFont="1" applyFill="1" applyBorder="1" applyAlignment="1">
      <alignment horizontal="right" vertical="center" wrapText="1"/>
    </xf>
    <xf numFmtId="0" fontId="43" fillId="26" borderId="46" xfId="5" applyFont="1" applyFill="1" applyBorder="1" applyAlignment="1" applyProtection="1">
      <alignment horizontal="center" vertical="center" wrapText="1"/>
    </xf>
    <xf numFmtId="0" fontId="43" fillId="26" borderId="46" xfId="5" applyFont="1" applyFill="1" applyBorder="1" applyAlignment="1" applyProtection="1">
      <alignment horizontal="left" vertical="center" wrapText="1"/>
    </xf>
    <xf numFmtId="164" fontId="40" fillId="26" borderId="39" xfId="116" applyFont="1" applyFill="1" applyBorder="1" applyAlignment="1">
      <alignment horizontal="right" vertical="center" wrapText="1"/>
    </xf>
    <xf numFmtId="0" fontId="42" fillId="0" borderId="0" xfId="4" applyFont="1" applyFill="1" applyAlignment="1">
      <alignment vertical="center" wrapText="1"/>
    </xf>
    <xf numFmtId="0" fontId="43" fillId="24" borderId="46" xfId="5" applyFont="1" applyFill="1" applyBorder="1" applyAlignment="1" applyProtection="1">
      <alignment horizontal="center" vertical="center" wrapText="1"/>
    </xf>
    <xf numFmtId="0" fontId="43" fillId="24" borderId="46" xfId="5" applyFont="1" applyFill="1" applyBorder="1" applyAlignment="1" applyProtection="1">
      <alignment horizontal="left" vertical="center" wrapText="1"/>
    </xf>
    <xf numFmtId="0" fontId="43" fillId="24" borderId="65" xfId="5" applyFont="1" applyFill="1" applyBorder="1" applyAlignment="1" applyProtection="1">
      <alignment horizontal="left" vertical="center" wrapText="1"/>
    </xf>
    <xf numFmtId="0" fontId="33" fillId="24" borderId="0" xfId="5" applyFont="1" applyFill="1" applyAlignment="1">
      <alignment vertical="center"/>
    </xf>
    <xf numFmtId="0" fontId="33" fillId="24" borderId="0" xfId="5" applyFont="1" applyFill="1" applyBorder="1" applyAlignment="1">
      <alignment vertical="center"/>
    </xf>
    <xf numFmtId="0" fontId="33" fillId="24" borderId="0" xfId="4" applyFont="1" applyFill="1" applyBorder="1" applyAlignment="1">
      <alignment horizontal="center" vertical="center"/>
    </xf>
    <xf numFmtId="0" fontId="33" fillId="24" borderId="0" xfId="4" applyFont="1" applyFill="1" applyBorder="1" applyAlignment="1">
      <alignment vertical="center"/>
    </xf>
    <xf numFmtId="0" fontId="29" fillId="24" borderId="0" xfId="4" applyFont="1" applyFill="1" applyBorder="1" applyAlignment="1">
      <alignment vertical="center"/>
    </xf>
    <xf numFmtId="0" fontId="29" fillId="23" borderId="0" xfId="4" applyFont="1" applyFill="1" applyAlignment="1">
      <alignment horizontal="center" vertical="center"/>
    </xf>
    <xf numFmtId="0" fontId="33" fillId="0" borderId="0" xfId="5" applyFont="1" applyFill="1" applyAlignment="1">
      <alignment horizontal="center" vertical="center"/>
    </xf>
    <xf numFmtId="0" fontId="33" fillId="0" borderId="0" xfId="5" applyFont="1" applyFill="1" applyAlignment="1">
      <alignment vertical="center"/>
    </xf>
    <xf numFmtId="164" fontId="30" fillId="24" borderId="0" xfId="116" applyFont="1" applyFill="1" applyAlignment="1">
      <alignment vertical="center"/>
    </xf>
    <xf numFmtId="0" fontId="35" fillId="24" borderId="0" xfId="5" applyFont="1" applyFill="1" applyAlignment="1">
      <alignment vertical="center"/>
    </xf>
    <xf numFmtId="0" fontId="33" fillId="24" borderId="0" xfId="4" applyFont="1" applyFill="1" applyBorder="1" applyAlignment="1">
      <alignment horizontal="right" vertical="center"/>
    </xf>
    <xf numFmtId="0" fontId="33" fillId="0" borderId="0" xfId="5" applyFont="1" applyFill="1" applyBorder="1" applyAlignment="1">
      <alignment vertical="center"/>
    </xf>
    <xf numFmtId="164" fontId="30" fillId="24" borderId="0" xfId="116" applyFont="1" applyFill="1" applyBorder="1" applyAlignment="1">
      <alignment vertical="center"/>
    </xf>
    <xf numFmtId="0" fontId="35" fillId="24" borderId="0" xfId="5" applyFont="1" applyFill="1" applyBorder="1" applyAlignment="1">
      <alignment vertical="center"/>
    </xf>
    <xf numFmtId="164" fontId="30" fillId="24" borderId="0" xfId="116" applyFont="1" applyFill="1" applyBorder="1" applyAlignment="1">
      <alignment horizontal="center" vertical="center"/>
    </xf>
    <xf numFmtId="0" fontId="35" fillId="24" borderId="0" xfId="4" applyFont="1" applyFill="1" applyBorder="1" applyAlignment="1">
      <alignment horizontal="center" vertical="center"/>
    </xf>
    <xf numFmtId="0" fontId="29" fillId="24" borderId="0" xfId="4" applyFont="1" applyFill="1" applyAlignment="1">
      <alignment vertical="center"/>
    </xf>
    <xf numFmtId="0" fontId="29" fillId="23" borderId="0" xfId="4" applyFont="1" applyFill="1" applyBorder="1" applyAlignment="1">
      <alignment vertical="center"/>
    </xf>
    <xf numFmtId="164" fontId="40" fillId="4" borderId="39" xfId="116" applyFont="1" applyFill="1" applyBorder="1" applyAlignment="1">
      <alignment horizontal="right" vertical="center" wrapText="1"/>
    </xf>
    <xf numFmtId="0" fontId="44" fillId="4" borderId="46" xfId="5" applyFont="1" applyFill="1" applyBorder="1" applyAlignment="1" applyProtection="1">
      <alignment horizontal="center" vertical="center" wrapText="1"/>
    </xf>
    <xf numFmtId="0" fontId="44" fillId="4" borderId="46" xfId="5" applyFont="1" applyFill="1" applyBorder="1" applyAlignment="1" applyProtection="1">
      <alignment horizontal="left" vertical="center" wrapText="1"/>
    </xf>
    <xf numFmtId="0" fontId="38" fillId="27" borderId="62" xfId="5" applyFont="1" applyFill="1" applyBorder="1" applyAlignment="1" applyProtection="1">
      <alignment horizontal="center" vertical="center" wrapText="1"/>
    </xf>
    <xf numFmtId="0" fontId="39" fillId="27" borderId="62" xfId="5" applyFont="1" applyFill="1" applyBorder="1" applyAlignment="1" applyProtection="1">
      <alignment vertical="center" wrapText="1"/>
    </xf>
    <xf numFmtId="164" fontId="40" fillId="27" borderId="63" xfId="116" applyFont="1" applyFill="1" applyBorder="1" applyAlignment="1">
      <alignment horizontal="right" vertical="center" wrapText="1"/>
    </xf>
    <xf numFmtId="0" fontId="37" fillId="28" borderId="46" xfId="5" applyFont="1" applyFill="1" applyBorder="1" applyAlignment="1" applyProtection="1">
      <alignment horizontal="center" vertical="center" wrapText="1"/>
    </xf>
    <xf numFmtId="0" fontId="37" fillId="28" borderId="46" xfId="5" applyFont="1" applyFill="1" applyBorder="1" applyAlignment="1" applyProtection="1">
      <alignment horizontal="left" vertical="center" wrapText="1"/>
    </xf>
    <xf numFmtId="164" fontId="40" fillId="28" borderId="39" xfId="116" applyFont="1" applyFill="1" applyBorder="1" applyAlignment="1">
      <alignment horizontal="right" vertical="center" wrapText="1"/>
    </xf>
    <xf numFmtId="0" fontId="37" fillId="29" borderId="46" xfId="5" applyFont="1" applyFill="1" applyBorder="1" applyAlignment="1" applyProtection="1">
      <alignment horizontal="center" vertical="center" wrapText="1"/>
    </xf>
    <xf numFmtId="0" fontId="37" fillId="29" borderId="46" xfId="5" applyFont="1" applyFill="1" applyBorder="1" applyAlignment="1" applyProtection="1">
      <alignment horizontal="left" vertical="center" wrapText="1"/>
    </xf>
    <xf numFmtId="164" fontId="40" fillId="29" borderId="39" xfId="116" applyFont="1" applyFill="1" applyBorder="1" applyAlignment="1">
      <alignment horizontal="right" vertical="center" wrapText="1"/>
    </xf>
    <xf numFmtId="0" fontId="43" fillId="30" borderId="46" xfId="5" applyFont="1" applyFill="1" applyBorder="1" applyAlignment="1" applyProtection="1">
      <alignment horizontal="center" vertical="center" wrapText="1"/>
    </xf>
    <xf numFmtId="0" fontId="43" fillId="30" borderId="46" xfId="5" applyFont="1" applyFill="1" applyBorder="1" applyAlignment="1" applyProtection="1">
      <alignment horizontal="left" vertical="center" wrapText="1"/>
    </xf>
    <xf numFmtId="164" fontId="40" fillId="30" borderId="39" xfId="116" applyFont="1" applyFill="1" applyBorder="1" applyAlignment="1">
      <alignment horizontal="right" vertical="center" wrapText="1"/>
    </xf>
    <xf numFmtId="0" fontId="33" fillId="31" borderId="46" xfId="5" applyFont="1" applyFill="1" applyBorder="1" applyAlignment="1" applyProtection="1">
      <alignment horizontal="center" vertical="center" wrapText="1"/>
    </xf>
    <xf numFmtId="0" fontId="33" fillId="31" borderId="46" xfId="5" applyFont="1" applyFill="1" applyBorder="1" applyAlignment="1" applyProtection="1">
      <alignment horizontal="left" vertical="center" wrapText="1"/>
    </xf>
    <xf numFmtId="164" fontId="40" fillId="31" borderId="39" xfId="116" applyFont="1" applyFill="1" applyBorder="1" applyAlignment="1">
      <alignment horizontal="right" vertical="center" wrapText="1"/>
    </xf>
    <xf numFmtId="0" fontId="35" fillId="24" borderId="0" xfId="4" applyFont="1" applyFill="1" applyAlignment="1">
      <alignment vertical="center" wrapText="1"/>
    </xf>
    <xf numFmtId="0" fontId="43" fillId="31" borderId="46" xfId="5" applyFont="1" applyFill="1" applyBorder="1" applyAlignment="1" applyProtection="1">
      <alignment horizontal="center" vertical="center" wrapText="1"/>
    </xf>
    <xf numFmtId="0" fontId="43" fillId="31" borderId="46" xfId="5" applyFont="1" applyFill="1" applyBorder="1" applyAlignment="1" applyProtection="1">
      <alignment horizontal="left" vertical="center" wrapText="1"/>
    </xf>
    <xf numFmtId="164" fontId="49" fillId="31" borderId="39" xfId="116" applyFont="1" applyFill="1" applyBorder="1" applyAlignment="1">
      <alignment horizontal="right" vertical="center" wrapText="1"/>
    </xf>
    <xf numFmtId="164" fontId="40" fillId="32" borderId="39" xfId="116" applyFont="1" applyFill="1" applyBorder="1" applyAlignment="1">
      <alignment horizontal="right" vertical="center" wrapText="1"/>
    </xf>
    <xf numFmtId="0" fontId="33" fillId="27" borderId="46" xfId="5" applyFont="1" applyFill="1" applyBorder="1" applyAlignment="1" applyProtection="1">
      <alignment horizontal="center" vertical="center" wrapText="1"/>
    </xf>
    <xf numFmtId="0" fontId="37" fillId="27" borderId="46" xfId="5" applyFont="1" applyFill="1" applyBorder="1" applyAlignment="1" applyProtection="1">
      <alignment horizontal="left" vertical="center" wrapText="1"/>
    </xf>
    <xf numFmtId="164" fontId="40" fillId="27" borderId="39" xfId="116" applyFont="1" applyFill="1" applyBorder="1" applyAlignment="1">
      <alignment horizontal="right" vertical="center" wrapText="1"/>
    </xf>
    <xf numFmtId="0" fontId="28" fillId="27" borderId="46" xfId="5" applyFont="1" applyFill="1" applyBorder="1" applyAlignment="1" applyProtection="1">
      <alignment horizontal="left" vertical="center" wrapText="1"/>
    </xf>
    <xf numFmtId="0" fontId="44" fillId="30" borderId="46" xfId="5" applyFont="1" applyFill="1" applyBorder="1" applyAlignment="1" applyProtection="1">
      <alignment horizontal="center" vertical="center" wrapText="1"/>
    </xf>
    <xf numFmtId="0" fontId="44" fillId="30" borderId="46" xfId="5" applyFont="1" applyFill="1" applyBorder="1" applyAlignment="1" applyProtection="1">
      <alignment horizontal="left" vertical="center" wrapText="1"/>
    </xf>
    <xf numFmtId="0" fontId="48" fillId="33" borderId="46" xfId="5" applyFont="1" applyFill="1" applyBorder="1" applyAlignment="1" applyProtection="1">
      <alignment horizontal="center" vertical="center" wrapText="1"/>
    </xf>
    <xf numFmtId="0" fontId="48" fillId="33" borderId="46" xfId="5" applyFont="1" applyFill="1" applyBorder="1" applyAlignment="1" applyProtection="1">
      <alignment horizontal="left" vertical="center" wrapText="1"/>
    </xf>
    <xf numFmtId="164" fontId="40" fillId="33" borderId="39" xfId="116" applyFont="1" applyFill="1" applyBorder="1" applyAlignment="1">
      <alignment horizontal="right" vertical="center" wrapText="1"/>
    </xf>
    <xf numFmtId="0" fontId="48" fillId="32" borderId="46" xfId="5" applyFont="1" applyFill="1" applyBorder="1" applyAlignment="1" applyProtection="1">
      <alignment horizontal="center" vertical="center" wrapText="1"/>
    </xf>
    <xf numFmtId="0" fontId="48" fillId="32" borderId="46" xfId="5" applyFont="1" applyFill="1" applyBorder="1" applyAlignment="1" applyProtection="1">
      <alignment horizontal="left" vertical="center" wrapText="1"/>
    </xf>
    <xf numFmtId="0" fontId="33" fillId="34" borderId="46" xfId="5" applyFont="1" applyFill="1" applyBorder="1" applyAlignment="1" applyProtection="1">
      <alignment horizontal="center" vertical="center" wrapText="1"/>
    </xf>
    <xf numFmtId="0" fontId="33" fillId="34" borderId="46" xfId="5" applyFont="1" applyFill="1" applyBorder="1" applyAlignment="1" applyProtection="1">
      <alignment horizontal="left" vertical="center" wrapText="1"/>
    </xf>
    <xf numFmtId="164" fontId="40" fillId="34" borderId="39" xfId="116" applyFont="1" applyFill="1" applyBorder="1" applyAlignment="1">
      <alignment horizontal="right" vertical="center" wrapText="1"/>
    </xf>
    <xf numFmtId="0" fontId="37" fillId="35" borderId="18" xfId="5" applyFont="1" applyFill="1" applyBorder="1" applyAlignment="1" applyProtection="1">
      <alignment horizontal="center" vertical="center" wrapText="1"/>
    </xf>
    <xf numFmtId="0" fontId="37" fillId="35" borderId="18" xfId="5" applyFont="1" applyFill="1" applyBorder="1" applyAlignment="1" applyProtection="1">
      <alignment horizontal="left" vertical="center" wrapText="1"/>
    </xf>
    <xf numFmtId="164" fontId="40" fillId="35" borderId="44" xfId="116" applyFont="1" applyFill="1" applyBorder="1" applyAlignment="1">
      <alignment horizontal="right" vertical="center" wrapText="1"/>
    </xf>
    <xf numFmtId="0" fontId="3" fillId="0" borderId="0" xfId="80"/>
    <xf numFmtId="0" fontId="55" fillId="5" borderId="71" xfId="121" applyNumberFormat="1" applyFont="1" applyFill="1" applyBorder="1" applyAlignment="1">
      <alignment horizontal="right" vertical="center"/>
    </xf>
    <xf numFmtId="0" fontId="57" fillId="37" borderId="71" xfId="121" applyFont="1" applyFill="1" applyBorder="1" applyAlignment="1">
      <alignment vertical="center"/>
    </xf>
    <xf numFmtId="0" fontId="57" fillId="37" borderId="71" xfId="121" applyFont="1" applyFill="1" applyBorder="1" applyAlignment="1">
      <alignment horizontal="center" vertical="center"/>
    </xf>
    <xf numFmtId="0" fontId="57" fillId="0" borderId="71" xfId="121" applyFont="1" applyFill="1" applyBorder="1" applyAlignment="1">
      <alignment vertical="center"/>
    </xf>
    <xf numFmtId="0" fontId="60" fillId="7" borderId="71" xfId="121" applyFont="1" applyFill="1" applyBorder="1" applyAlignment="1">
      <alignment horizontal="left" vertical="center"/>
    </xf>
    <xf numFmtId="0" fontId="55" fillId="0" borderId="71" xfId="121" applyFont="1" applyFill="1" applyBorder="1" applyAlignment="1">
      <alignment vertical="center"/>
    </xf>
    <xf numFmtId="0" fontId="55" fillId="0" borderId="71" xfId="121" applyFont="1" applyFill="1" applyBorder="1" applyAlignment="1">
      <alignment horizontal="left" vertical="center"/>
    </xf>
    <xf numFmtId="37" fontId="57" fillId="37" borderId="71" xfId="122" applyNumberFormat="1" applyFont="1" applyFill="1" applyBorder="1" applyAlignment="1">
      <alignment horizontal="center" vertical="center"/>
    </xf>
    <xf numFmtId="3" fontId="3" fillId="0" borderId="0" xfId="80" applyNumberFormat="1"/>
    <xf numFmtId="4" fontId="3" fillId="0" borderId="0" xfId="80" applyNumberFormat="1"/>
    <xf numFmtId="0" fontId="63" fillId="0" borderId="71" xfId="121" applyFont="1" applyFill="1" applyBorder="1" applyAlignment="1">
      <alignment vertical="center"/>
    </xf>
    <xf numFmtId="3" fontId="3" fillId="0" borderId="0" xfId="80" applyNumberFormat="1" applyFont="1"/>
    <xf numFmtId="0" fontId="64" fillId="14" borderId="71" xfId="121" applyFont="1" applyFill="1" applyBorder="1" applyAlignment="1">
      <alignment vertical="center"/>
    </xf>
    <xf numFmtId="0" fontId="65" fillId="0" borderId="71" xfId="121" applyFont="1" applyBorder="1" applyAlignment="1">
      <alignment vertical="center"/>
    </xf>
    <xf numFmtId="0" fontId="63" fillId="0" borderId="71" xfId="121" applyFont="1" applyFill="1" applyBorder="1" applyAlignment="1">
      <alignment horizontal="left" vertical="center" wrapText="1"/>
    </xf>
    <xf numFmtId="0" fontId="63" fillId="0" borderId="71" xfId="121" applyFont="1" applyFill="1" applyBorder="1" applyAlignment="1">
      <alignment horizontal="left" vertical="center"/>
    </xf>
    <xf numFmtId="0" fontId="3" fillId="0" borderId="0" xfId="80" applyFont="1" applyFill="1" applyAlignment="1">
      <alignment horizontal="right"/>
    </xf>
    <xf numFmtId="0" fontId="57" fillId="0" borderId="71" xfId="121" applyFont="1" applyFill="1" applyBorder="1" applyAlignment="1">
      <alignment horizontal="left" vertical="center"/>
    </xf>
    <xf numFmtId="0" fontId="57" fillId="0" borderId="71" xfId="121" applyFont="1" applyBorder="1" applyAlignment="1">
      <alignment vertical="center" wrapText="1"/>
    </xf>
    <xf numFmtId="0" fontId="55" fillId="0" borderId="71" xfId="121" applyFont="1" applyBorder="1" applyAlignment="1">
      <alignment vertical="center"/>
    </xf>
    <xf numFmtId="0" fontId="37" fillId="0" borderId="6" xfId="5" applyFont="1" applyFill="1" applyBorder="1" applyAlignment="1" applyProtection="1">
      <alignment horizontal="center" vertical="center" wrapText="1"/>
    </xf>
    <xf numFmtId="0" fontId="38" fillId="0" borderId="6" xfId="5" applyFont="1" applyFill="1" applyBorder="1" applyAlignment="1" applyProtection="1">
      <alignment horizontal="center" vertical="center" wrapText="1"/>
    </xf>
    <xf numFmtId="0" fontId="33" fillId="0" borderId="8" xfId="5" applyFont="1" applyFill="1" applyBorder="1" applyAlignment="1" applyProtection="1">
      <alignment horizontal="center" vertical="center" wrapText="1"/>
    </xf>
    <xf numFmtId="0" fontId="43" fillId="0" borderId="8" xfId="5" applyFont="1" applyFill="1" applyBorder="1" applyAlignment="1" applyProtection="1">
      <alignment horizontal="center" vertical="center" wrapText="1"/>
    </xf>
    <xf numFmtId="0" fontId="33" fillId="24" borderId="8" xfId="5" applyFont="1" applyFill="1" applyBorder="1" applyAlignment="1" applyProtection="1">
      <alignment horizontal="center" vertical="center" wrapText="1"/>
    </xf>
    <xf numFmtId="0" fontId="37" fillId="0" borderId="8" xfId="5" applyFont="1" applyFill="1" applyBorder="1" applyAlignment="1" applyProtection="1">
      <alignment horizontal="center" vertical="center" wrapText="1"/>
    </xf>
    <xf numFmtId="0" fontId="33" fillId="0" borderId="8" xfId="5" applyFont="1" applyFill="1" applyBorder="1" applyAlignment="1">
      <alignment horizontal="center" vertical="center" wrapText="1"/>
    </xf>
    <xf numFmtId="0" fontId="47" fillId="0" borderId="8" xfId="5" applyFont="1" applyFill="1" applyBorder="1" applyAlignment="1" applyProtection="1">
      <alignment horizontal="center" vertical="center" wrapText="1"/>
    </xf>
    <xf numFmtId="0" fontId="33" fillId="26" borderId="8" xfId="5" applyFont="1" applyFill="1" applyBorder="1" applyAlignment="1" applyProtection="1">
      <alignment horizontal="center" vertical="center" wrapText="1"/>
    </xf>
    <xf numFmtId="0" fontId="33" fillId="24" borderId="8" xfId="5" applyFont="1" applyFill="1" applyBorder="1" applyAlignment="1">
      <alignment horizontal="center" vertical="center" wrapText="1"/>
    </xf>
    <xf numFmtId="0" fontId="37" fillId="0" borderId="8" xfId="5" applyFont="1" applyFill="1" applyBorder="1" applyAlignment="1">
      <alignment horizontal="center" vertical="center" wrapText="1"/>
    </xf>
    <xf numFmtId="0" fontId="37" fillId="0" borderId="8" xfId="5" quotePrefix="1" applyFont="1" applyFill="1" applyBorder="1" applyAlignment="1" applyProtection="1">
      <alignment horizontal="center" vertical="center" wrapText="1"/>
    </xf>
    <xf numFmtId="0" fontId="37" fillId="24" borderId="8" xfId="5" applyFont="1" applyFill="1" applyBorder="1" applyAlignment="1" applyProtection="1">
      <alignment horizontal="center" vertical="center" wrapText="1"/>
    </xf>
    <xf numFmtId="0" fontId="33" fillId="24" borderId="69" xfId="5" applyFont="1" applyFill="1" applyBorder="1" applyAlignment="1" applyProtection="1">
      <alignment horizontal="center" vertical="center" wrapText="1"/>
    </xf>
    <xf numFmtId="175" fontId="54" fillId="14" borderId="70" xfId="1" applyNumberFormat="1" applyFont="1" applyFill="1" applyBorder="1" applyAlignment="1">
      <alignment horizontal="center" vertical="center"/>
    </xf>
    <xf numFmtId="175" fontId="53" fillId="14" borderId="70" xfId="1" applyNumberFormat="1" applyFont="1" applyFill="1" applyBorder="1" applyAlignment="1">
      <alignment horizontal="center" vertical="center"/>
    </xf>
    <xf numFmtId="175" fontId="56" fillId="0" borderId="71" xfId="1" applyNumberFormat="1" applyFont="1" applyFill="1" applyBorder="1" applyAlignment="1">
      <alignment horizontal="right" vertical="center"/>
    </xf>
    <xf numFmtId="175" fontId="57" fillId="0" borderId="71" xfId="1" applyNumberFormat="1" applyFont="1" applyFill="1" applyBorder="1" applyAlignment="1">
      <alignment horizontal="right" vertical="center"/>
    </xf>
    <xf numFmtId="175" fontId="58" fillId="37" borderId="71" xfId="1" applyNumberFormat="1" applyFont="1" applyFill="1" applyBorder="1" applyAlignment="1">
      <alignment horizontal="right" vertical="center"/>
    </xf>
    <xf numFmtId="175" fontId="59" fillId="37" borderId="71" xfId="1" applyNumberFormat="1" applyFont="1" applyFill="1" applyBorder="1" applyAlignment="1">
      <alignment horizontal="right" vertical="center"/>
    </xf>
    <xf numFmtId="175" fontId="57" fillId="0" borderId="71" xfId="1" applyNumberFormat="1" applyFont="1" applyBorder="1" applyAlignment="1">
      <alignment horizontal="right" vertical="center"/>
    </xf>
    <xf numFmtId="175" fontId="61" fillId="0" borderId="71" xfId="1" applyNumberFormat="1" applyFont="1" applyBorder="1" applyAlignment="1">
      <alignment vertical="center"/>
    </xf>
    <xf numFmtId="175" fontId="55" fillId="0" borderId="71" xfId="1" applyNumberFormat="1" applyFont="1" applyFill="1" applyBorder="1" applyAlignment="1">
      <alignment horizontal="right" vertical="center"/>
    </xf>
    <xf numFmtId="175" fontId="57" fillId="37" borderId="71" xfId="1" applyNumberFormat="1" applyFont="1" applyFill="1" applyBorder="1" applyAlignment="1">
      <alignment horizontal="right" vertical="center"/>
    </xf>
    <xf numFmtId="175" fontId="55" fillId="0" borderId="71" xfId="1" applyNumberFormat="1" applyFont="1" applyBorder="1" applyAlignment="1">
      <alignment horizontal="right" vertical="center"/>
    </xf>
    <xf numFmtId="175" fontId="55" fillId="38" borderId="71" xfId="1" applyNumberFormat="1" applyFont="1" applyFill="1" applyBorder="1" applyAlignment="1">
      <alignment horizontal="right" vertical="center"/>
    </xf>
    <xf numFmtId="175" fontId="57" fillId="14" borderId="71" xfId="1" applyNumberFormat="1" applyFont="1" applyFill="1" applyBorder="1" applyAlignment="1">
      <alignment horizontal="right" vertical="center"/>
    </xf>
    <xf numFmtId="175" fontId="66" fillId="0" borderId="71" xfId="1" applyNumberFormat="1" applyFont="1" applyBorder="1" applyAlignment="1">
      <alignment vertical="center"/>
    </xf>
    <xf numFmtId="175" fontId="55" fillId="36" borderId="71" xfId="1" applyNumberFormat="1" applyFont="1" applyFill="1" applyBorder="1" applyAlignment="1">
      <alignment horizontal="right" vertical="center"/>
    </xf>
    <xf numFmtId="175" fontId="57" fillId="38" borderId="71" xfId="1" applyNumberFormat="1" applyFont="1" applyFill="1" applyBorder="1" applyAlignment="1">
      <alignment horizontal="right" vertical="center"/>
    </xf>
    <xf numFmtId="175" fontId="67" fillId="0" borderId="71" xfId="1" applyNumberFormat="1" applyFont="1" applyBorder="1" applyAlignment="1">
      <alignment horizontal="right" vertical="center"/>
    </xf>
    <xf numFmtId="175" fontId="61" fillId="0" borderId="0" xfId="1" applyNumberFormat="1" applyFont="1"/>
    <xf numFmtId="175" fontId="3" fillId="0" borderId="0" xfId="1" applyNumberFormat="1"/>
    <xf numFmtId="0" fontId="57" fillId="37" borderId="72" xfId="121" applyFont="1" applyFill="1" applyBorder="1" applyAlignment="1">
      <alignment vertical="center"/>
    </xf>
    <xf numFmtId="0" fontId="57" fillId="37" borderId="72" xfId="121" applyFont="1" applyFill="1" applyBorder="1" applyAlignment="1">
      <alignment horizontal="center" vertical="center"/>
    </xf>
    <xf numFmtId="175" fontId="59" fillId="37" borderId="72" xfId="1" applyNumberFormat="1" applyFont="1" applyFill="1" applyBorder="1" applyAlignment="1">
      <alignment horizontal="right" vertical="center"/>
    </xf>
    <xf numFmtId="0" fontId="70" fillId="0" borderId="0" xfId="4" applyFont="1" applyFill="1" applyBorder="1" applyAlignment="1">
      <alignment vertical="center"/>
    </xf>
    <xf numFmtId="0" fontId="68" fillId="36" borderId="34" xfId="5" applyFont="1" applyFill="1" applyBorder="1" applyAlignment="1" applyProtection="1">
      <alignment horizontal="center" vertical="center"/>
    </xf>
    <xf numFmtId="0" fontId="70" fillId="0" borderId="0" xfId="4" applyFont="1" applyFill="1" applyAlignment="1">
      <alignment vertical="center"/>
    </xf>
    <xf numFmtId="0" fontId="68" fillId="3" borderId="36" xfId="5" applyFont="1" applyFill="1" applyBorder="1" applyAlignment="1" applyProtection="1">
      <alignment horizontal="center" vertical="center" wrapText="1"/>
    </xf>
    <xf numFmtId="0" fontId="68" fillId="3" borderId="37" xfId="5" applyFont="1" applyFill="1" applyBorder="1" applyAlignment="1" applyProtection="1">
      <alignment horizontal="center" vertical="center" wrapText="1"/>
    </xf>
    <xf numFmtId="0" fontId="68" fillId="3" borderId="1" xfId="5" applyFont="1" applyFill="1" applyBorder="1" applyAlignment="1" applyProtection="1">
      <alignment horizontal="left" vertical="center" wrapText="1"/>
    </xf>
    <xf numFmtId="43" fontId="68" fillId="3" borderId="38" xfId="1" applyFont="1" applyFill="1" applyBorder="1" applyAlignment="1" applyProtection="1">
      <alignment horizontal="left" vertical="center" wrapText="1"/>
    </xf>
    <xf numFmtId="0" fontId="68" fillId="3" borderId="38" xfId="5" applyFont="1" applyFill="1" applyBorder="1" applyAlignment="1" applyProtection="1">
      <alignment horizontal="center" vertical="center" wrapText="1"/>
    </xf>
    <xf numFmtId="0" fontId="68" fillId="0" borderId="0" xfId="4" applyFont="1" applyFill="1" applyAlignment="1">
      <alignment vertical="center"/>
    </xf>
    <xf numFmtId="0" fontId="70" fillId="0" borderId="7" xfId="5" applyFont="1" applyFill="1" applyBorder="1" applyAlignment="1" applyProtection="1">
      <alignment horizontal="center" vertical="center" wrapText="1"/>
    </xf>
    <xf numFmtId="0" fontId="70" fillId="0" borderId="3" xfId="5" applyFont="1" applyFill="1" applyBorder="1" applyAlignment="1" applyProtection="1">
      <alignment horizontal="center" vertical="center" wrapText="1"/>
    </xf>
    <xf numFmtId="0" fontId="70" fillId="0" borderId="2" xfId="5" applyFont="1" applyFill="1" applyBorder="1" applyAlignment="1" applyProtection="1">
      <alignment horizontal="left" vertical="center" wrapText="1"/>
    </xf>
    <xf numFmtId="43" fontId="70" fillId="25" borderId="39" xfId="1" applyFont="1" applyFill="1" applyBorder="1" applyAlignment="1" applyProtection="1">
      <alignment horizontal="left" vertical="center" wrapText="1"/>
    </xf>
    <xf numFmtId="0" fontId="70" fillId="0" borderId="39" xfId="5" applyFont="1" applyFill="1" applyBorder="1" applyAlignment="1" applyProtection="1">
      <alignment horizontal="center" vertical="center" wrapText="1"/>
    </xf>
    <xf numFmtId="0" fontId="68" fillId="0" borderId="3" xfId="5" applyFont="1" applyFill="1" applyBorder="1" applyAlignment="1" applyProtection="1">
      <alignment horizontal="center" vertical="center"/>
    </xf>
    <xf numFmtId="0" fontId="68" fillId="0" borderId="2" xfId="5" applyFont="1" applyFill="1" applyBorder="1" applyAlignment="1" applyProtection="1">
      <alignment horizontal="left" vertical="center" wrapText="1"/>
    </xf>
    <xf numFmtId="43" fontId="70" fillId="0" borderId="39" xfId="1" applyFont="1" applyFill="1" applyBorder="1" applyAlignment="1" applyProtection="1">
      <alignment horizontal="right" vertical="center"/>
    </xf>
    <xf numFmtId="43" fontId="70" fillId="25" borderId="39" xfId="1" applyFont="1" applyFill="1" applyBorder="1" applyAlignment="1" applyProtection="1">
      <alignment horizontal="right" vertical="center" wrapText="1"/>
    </xf>
    <xf numFmtId="0" fontId="70" fillId="0" borderId="39" xfId="5" applyFont="1" applyFill="1" applyBorder="1" applyAlignment="1" applyProtection="1">
      <alignment horizontal="center" vertical="center"/>
    </xf>
    <xf numFmtId="0" fontId="71" fillId="0" borderId="39" xfId="5" applyFont="1" applyFill="1" applyBorder="1" applyAlignment="1" applyProtection="1">
      <alignment horizontal="center" vertical="center"/>
    </xf>
    <xf numFmtId="0" fontId="68" fillId="0" borderId="3" xfId="5" applyFont="1" applyFill="1" applyBorder="1" applyAlignment="1" applyProtection="1">
      <alignment horizontal="center" vertical="center" wrapText="1"/>
    </xf>
    <xf numFmtId="43" fontId="68" fillId="0" borderId="39" xfId="1" applyFont="1" applyFill="1" applyBorder="1" applyAlignment="1" applyProtection="1">
      <alignment horizontal="right" vertical="center" wrapText="1"/>
    </xf>
    <xf numFmtId="0" fontId="68" fillId="0" borderId="39" xfId="5" applyFont="1" applyFill="1" applyBorder="1" applyAlignment="1" applyProtection="1">
      <alignment horizontal="center" vertical="center" wrapText="1"/>
    </xf>
    <xf numFmtId="0" fontId="68" fillId="0" borderId="17" xfId="5" applyFont="1" applyFill="1" applyBorder="1" applyAlignment="1" applyProtection="1">
      <alignment horizontal="center" vertical="center"/>
    </xf>
    <xf numFmtId="43" fontId="70" fillId="3" borderId="38" xfId="1" applyFont="1" applyFill="1" applyBorder="1" applyAlignment="1" applyProtection="1">
      <alignment horizontal="right" vertical="center" wrapText="1"/>
    </xf>
    <xf numFmtId="0" fontId="68" fillId="0" borderId="38" xfId="5" applyFont="1" applyFill="1" applyBorder="1" applyAlignment="1" applyProtection="1">
      <alignment horizontal="center" vertical="center" wrapText="1"/>
    </xf>
    <xf numFmtId="43" fontId="70" fillId="0" borderId="39" xfId="1" applyFont="1" applyFill="1" applyBorder="1" applyAlignment="1" applyProtection="1">
      <alignment horizontal="right" vertical="center" wrapText="1"/>
    </xf>
    <xf numFmtId="0" fontId="70" fillId="0" borderId="3" xfId="5" applyFont="1" applyFill="1" applyBorder="1" applyAlignment="1" applyProtection="1">
      <alignment horizontal="center" vertical="center"/>
    </xf>
    <xf numFmtId="0" fontId="68" fillId="0" borderId="36" xfId="5" applyFont="1" applyFill="1" applyBorder="1" applyAlignment="1" applyProtection="1">
      <alignment horizontal="center" vertical="center" wrapText="1"/>
    </xf>
    <xf numFmtId="0" fontId="68" fillId="0" borderId="37" xfId="5" applyFont="1" applyFill="1" applyBorder="1" applyAlignment="1" applyProtection="1">
      <alignment horizontal="center" vertical="center" wrapText="1"/>
    </xf>
    <xf numFmtId="0" fontId="68" fillId="0" borderId="1" xfId="5" applyFont="1" applyFill="1" applyBorder="1" applyAlignment="1" applyProtection="1">
      <alignment horizontal="left" vertical="center" wrapText="1"/>
    </xf>
    <xf numFmtId="0" fontId="70" fillId="0" borderId="11" xfId="5" applyFont="1" applyFill="1" applyBorder="1" applyAlignment="1" applyProtection="1">
      <alignment horizontal="center" vertical="center" wrapText="1"/>
    </xf>
    <xf numFmtId="0" fontId="70" fillId="0" borderId="9" xfId="5" applyFont="1" applyFill="1" applyBorder="1" applyAlignment="1" applyProtection="1">
      <alignment horizontal="left" vertical="center" wrapText="1"/>
    </xf>
    <xf numFmtId="0" fontId="70" fillId="0" borderId="7" xfId="5" applyFont="1" applyFill="1" applyBorder="1" applyAlignment="1" applyProtection="1">
      <alignment horizontal="center" vertical="center"/>
    </xf>
    <xf numFmtId="0" fontId="68" fillId="0" borderId="2" xfId="6" applyFont="1" applyFill="1" applyBorder="1" applyAlignment="1">
      <alignment vertical="center" wrapText="1"/>
    </xf>
    <xf numFmtId="0" fontId="68" fillId="0" borderId="15" xfId="5" applyFont="1" applyFill="1" applyBorder="1" applyAlignment="1" applyProtection="1">
      <alignment horizontal="center" vertical="center"/>
    </xf>
    <xf numFmtId="0" fontId="68" fillId="0" borderId="40" xfId="6" applyFont="1" applyFill="1" applyBorder="1" applyAlignment="1">
      <alignment vertical="center" wrapText="1"/>
    </xf>
    <xf numFmtId="0" fontId="70" fillId="0" borderId="41" xfId="5" applyFont="1" applyFill="1" applyBorder="1" applyAlignment="1" applyProtection="1">
      <alignment horizontal="center" vertical="center"/>
    </xf>
    <xf numFmtId="0" fontId="70" fillId="0" borderId="11" xfId="5" applyFont="1" applyFill="1" applyBorder="1" applyAlignment="1" applyProtection="1">
      <alignment horizontal="center" vertical="center"/>
    </xf>
    <xf numFmtId="0" fontId="68" fillId="3" borderId="7" xfId="5" applyFont="1" applyFill="1" applyBorder="1" applyAlignment="1" applyProtection="1">
      <alignment horizontal="center" vertical="center" wrapText="1"/>
    </xf>
    <xf numFmtId="0" fontId="68" fillId="3" borderId="3" xfId="5" applyFont="1" applyFill="1" applyBorder="1" applyAlignment="1" applyProtection="1">
      <alignment horizontal="center" vertical="center" wrapText="1"/>
    </xf>
    <xf numFmtId="0" fontId="73" fillId="0" borderId="0" xfId="4" applyFont="1" applyFill="1" applyAlignment="1">
      <alignment vertical="center"/>
    </xf>
    <xf numFmtId="0" fontId="70" fillId="0" borderId="17" xfId="5" applyFont="1" applyFill="1" applyBorder="1" applyAlignment="1" applyProtection="1">
      <alignment horizontal="center" vertical="center"/>
    </xf>
    <xf numFmtId="0" fontId="70" fillId="0" borderId="42" xfId="5" applyFont="1" applyFill="1" applyBorder="1" applyAlignment="1" applyProtection="1">
      <alignment horizontal="center" vertical="center"/>
    </xf>
    <xf numFmtId="0" fontId="70" fillId="0" borderId="43" xfId="5" applyFont="1" applyFill="1" applyBorder="1" applyAlignment="1" applyProtection="1">
      <alignment horizontal="center" vertical="center"/>
    </xf>
    <xf numFmtId="0" fontId="68" fillId="0" borderId="43" xfId="5" applyFont="1" applyFill="1" applyBorder="1" applyAlignment="1" applyProtection="1">
      <alignment horizontal="center" vertical="center"/>
    </xf>
    <xf numFmtId="0" fontId="68" fillId="0" borderId="19" xfId="5" applyFont="1" applyFill="1" applyBorder="1" applyAlignment="1" applyProtection="1">
      <alignment horizontal="left" vertical="center" wrapText="1"/>
    </xf>
    <xf numFmtId="43" fontId="70" fillId="0" borderId="44" xfId="1" applyFont="1" applyFill="1" applyBorder="1" applyAlignment="1" applyProtection="1">
      <alignment horizontal="right" vertical="center"/>
    </xf>
    <xf numFmtId="0" fontId="70" fillId="0" borderId="44" xfId="5" applyFont="1" applyFill="1" applyBorder="1" applyAlignment="1" applyProtection="1">
      <alignment horizontal="center" vertical="center"/>
    </xf>
    <xf numFmtId="0" fontId="70" fillId="0" borderId="0" xfId="4" applyFont="1" applyFill="1" applyAlignment="1">
      <alignment horizontal="center" vertical="center"/>
    </xf>
    <xf numFmtId="0" fontId="70" fillId="0" borderId="0" xfId="4" applyFont="1" applyFill="1" applyBorder="1" applyAlignment="1">
      <alignment vertical="center" wrapText="1"/>
    </xf>
    <xf numFmtId="43" fontId="70" fillId="0" borderId="0" xfId="1" applyFont="1" applyFill="1" applyBorder="1" applyAlignment="1">
      <alignment vertical="center"/>
    </xf>
    <xf numFmtId="43" fontId="70" fillId="0" borderId="0" xfId="1" applyFont="1" applyFill="1" applyAlignment="1">
      <alignment vertical="center"/>
    </xf>
    <xf numFmtId="0" fontId="70" fillId="0" borderId="0" xfId="4" applyFont="1" applyFill="1" applyAlignment="1">
      <alignment vertical="center" wrapText="1"/>
    </xf>
    <xf numFmtId="0" fontId="69" fillId="36" borderId="34" xfId="5" applyFont="1" applyFill="1" applyBorder="1" applyAlignment="1" applyProtection="1">
      <alignment horizontal="center" vertical="center"/>
    </xf>
    <xf numFmtId="0" fontId="75" fillId="0" borderId="0" xfId="4" applyFont="1" applyFill="1" applyAlignment="1">
      <alignment vertical="center"/>
    </xf>
    <xf numFmtId="0" fontId="68" fillId="3" borderId="45" xfId="5" applyFont="1" applyFill="1" applyBorder="1" applyAlignment="1" applyProtection="1">
      <alignment horizontal="left" vertical="center" wrapText="1"/>
    </xf>
    <xf numFmtId="39" fontId="70" fillId="3" borderId="38" xfId="5" applyNumberFormat="1" applyFont="1" applyFill="1" applyBorder="1" applyAlignment="1" applyProtection="1">
      <alignment horizontal="center" vertical="center" wrapText="1"/>
    </xf>
    <xf numFmtId="0" fontId="74" fillId="0" borderId="0" xfId="4" applyFont="1" applyFill="1" applyAlignment="1">
      <alignment vertical="center"/>
    </xf>
    <xf numFmtId="0" fontId="70" fillId="0" borderId="36" xfId="5" applyFont="1" applyFill="1" applyBorder="1" applyAlignment="1" applyProtection="1">
      <alignment horizontal="center" vertical="center" wrapText="1"/>
    </xf>
    <xf numFmtId="0" fontId="70" fillId="0" borderId="37" xfId="5" applyFont="1" applyFill="1" applyBorder="1" applyAlignment="1" applyProtection="1">
      <alignment horizontal="center" vertical="center" wrapText="1"/>
    </xf>
    <xf numFmtId="43" fontId="70" fillId="25" borderId="38" xfId="1" applyFont="1" applyFill="1" applyBorder="1" applyAlignment="1" applyProtection="1">
      <alignment horizontal="right" vertical="center" wrapText="1"/>
    </xf>
    <xf numFmtId="39" fontId="70" fillId="0" borderId="38" xfId="5" applyNumberFormat="1" applyFont="1" applyFill="1" applyBorder="1" applyAlignment="1" applyProtection="1">
      <alignment horizontal="center" vertical="center" wrapText="1"/>
    </xf>
    <xf numFmtId="0" fontId="70" fillId="0" borderId="1" xfId="5" applyFont="1" applyFill="1" applyBorder="1" applyAlignment="1" applyProtection="1">
      <alignment horizontal="left" vertical="center" wrapText="1"/>
    </xf>
    <xf numFmtId="39" fontId="70" fillId="0" borderId="39" xfId="5" applyNumberFormat="1" applyFont="1" applyFill="1" applyBorder="1" applyAlignment="1" applyProtection="1">
      <alignment horizontal="center" vertical="center" wrapText="1"/>
    </xf>
    <xf numFmtId="0" fontId="76" fillId="0" borderId="0" xfId="4" applyFont="1" applyFill="1" applyAlignment="1">
      <alignment vertical="center"/>
    </xf>
    <xf numFmtId="0" fontId="70" fillId="0" borderId="17" xfId="5" applyFont="1" applyFill="1" applyBorder="1" applyAlignment="1" applyProtection="1">
      <alignment horizontal="center" vertical="center" wrapText="1"/>
    </xf>
    <xf numFmtId="0" fontId="68" fillId="0" borderId="64" xfId="5" applyFont="1" applyFill="1" applyBorder="1" applyAlignment="1" applyProtection="1">
      <alignment horizontal="left" vertical="center" wrapText="1"/>
    </xf>
    <xf numFmtId="0" fontId="68" fillId="0" borderId="17" xfId="5" applyFont="1" applyFill="1" applyBorder="1" applyAlignment="1" applyProtection="1">
      <alignment horizontal="center" vertical="center" wrapText="1"/>
    </xf>
    <xf numFmtId="0" fontId="68" fillId="0" borderId="8" xfId="5" applyFont="1" applyFill="1" applyBorder="1" applyAlignment="1" applyProtection="1">
      <alignment horizontal="left" vertical="center" wrapText="1"/>
    </xf>
    <xf numFmtId="43" fontId="70" fillId="0" borderId="38" xfId="1" applyFont="1" applyFill="1" applyBorder="1" applyAlignment="1" applyProtection="1">
      <alignment horizontal="right" vertical="center" wrapText="1"/>
    </xf>
    <xf numFmtId="0" fontId="70" fillId="0" borderId="45" xfId="5" applyFont="1" applyFill="1" applyBorder="1" applyAlignment="1" applyProtection="1">
      <alignment horizontal="left" vertical="center" wrapText="1"/>
    </xf>
    <xf numFmtId="0" fontId="71" fillId="0" borderId="39" xfId="5" applyFont="1" applyFill="1" applyBorder="1" applyAlignment="1" applyProtection="1">
      <alignment horizontal="center" vertical="center" wrapText="1"/>
    </xf>
    <xf numFmtId="0" fontId="70" fillId="0" borderId="2" xfId="5" quotePrefix="1" applyFont="1" applyFill="1" applyBorder="1" applyAlignment="1" applyProtection="1">
      <alignment horizontal="left" vertical="center" wrapText="1"/>
    </xf>
    <xf numFmtId="0" fontId="77" fillId="0" borderId="0" xfId="4" applyFont="1" applyFill="1" applyAlignment="1">
      <alignment vertical="center"/>
    </xf>
    <xf numFmtId="0" fontId="70" fillId="0" borderId="8" xfId="5" applyFont="1" applyFill="1" applyBorder="1" applyAlignment="1" applyProtection="1">
      <alignment horizontal="center" vertical="center" wrapText="1"/>
    </xf>
    <xf numFmtId="43" fontId="68" fillId="3" borderId="38" xfId="1" applyFont="1" applyFill="1" applyBorder="1" applyAlignment="1" applyProtection="1">
      <alignment horizontal="right" vertical="center" wrapText="1"/>
    </xf>
    <xf numFmtId="0" fontId="78" fillId="0" borderId="0" xfId="4" applyFont="1" applyFill="1" applyAlignment="1">
      <alignment vertical="center"/>
    </xf>
    <xf numFmtId="0" fontId="70" fillId="0" borderId="38" xfId="5" applyFont="1" applyFill="1" applyBorder="1" applyAlignment="1" applyProtection="1">
      <alignment horizontal="center" vertical="center" wrapText="1"/>
    </xf>
    <xf numFmtId="43" fontId="70" fillId="0" borderId="39" xfId="1" applyFont="1" applyFill="1" applyBorder="1" applyAlignment="1">
      <alignment horizontal="right" vertical="center"/>
    </xf>
    <xf numFmtId="0" fontId="68" fillId="0" borderId="2" xfId="5" applyFont="1" applyFill="1" applyBorder="1" applyAlignment="1" applyProtection="1">
      <alignment horizontal="left" vertical="center"/>
    </xf>
    <xf numFmtId="0" fontId="70" fillId="0" borderId="2" xfId="5" applyFont="1" applyFill="1" applyBorder="1" applyAlignment="1" applyProtection="1">
      <alignment horizontal="left" vertical="center"/>
    </xf>
    <xf numFmtId="0" fontId="68" fillId="0" borderId="46" xfId="5" applyFont="1" applyFill="1" applyBorder="1" applyAlignment="1" applyProtection="1">
      <alignment horizontal="left" vertical="center"/>
    </xf>
    <xf numFmtId="0" fontId="68" fillId="0" borderId="45" xfId="5" applyFont="1" applyFill="1" applyBorder="1" applyAlignment="1" applyProtection="1">
      <alignment horizontal="left" vertical="center" wrapText="1"/>
    </xf>
    <xf numFmtId="0" fontId="68" fillId="0" borderId="47" xfId="5" applyFont="1" applyFill="1" applyBorder="1" applyAlignment="1" applyProtection="1">
      <alignment horizontal="left" vertical="center" wrapText="1"/>
    </xf>
    <xf numFmtId="43" fontId="70" fillId="0" borderId="38" xfId="1" applyFont="1" applyFill="1" applyBorder="1" applyAlignment="1" applyProtection="1">
      <alignment horizontal="right" vertical="center"/>
    </xf>
    <xf numFmtId="0" fontId="68" fillId="0" borderId="11" xfId="5" applyFont="1" applyFill="1" applyBorder="1" applyAlignment="1" applyProtection="1">
      <alignment horizontal="center" vertical="center" wrapText="1"/>
    </xf>
    <xf numFmtId="0" fontId="70" fillId="0" borderId="8" xfId="5" applyFont="1" applyFill="1" applyBorder="1" applyAlignment="1" applyProtection="1">
      <alignment horizontal="left" vertical="center" wrapText="1"/>
    </xf>
    <xf numFmtId="0" fontId="70" fillId="0" borderId="7" xfId="5" applyFont="1" applyFill="1" applyBorder="1" applyAlignment="1">
      <alignment horizontal="center" vertical="center"/>
    </xf>
    <xf numFmtId="0" fontId="68" fillId="0" borderId="3" xfId="5" applyFont="1" applyFill="1" applyBorder="1" applyAlignment="1">
      <alignment horizontal="center" vertical="center"/>
    </xf>
    <xf numFmtId="0" fontId="70" fillId="0" borderId="39" xfId="5" applyFont="1" applyFill="1" applyBorder="1" applyAlignment="1">
      <alignment horizontal="center" vertical="center"/>
    </xf>
    <xf numFmtId="0" fontId="68" fillId="0" borderId="7" xfId="5" applyFont="1" applyFill="1" applyBorder="1" applyAlignment="1" applyProtection="1">
      <alignment horizontal="center" vertical="center"/>
    </xf>
    <xf numFmtId="0" fontId="68" fillId="0" borderId="26" xfId="5" applyFont="1" applyFill="1" applyBorder="1" applyAlignment="1" applyProtection="1">
      <alignment horizontal="center" vertical="center" wrapText="1"/>
    </xf>
    <xf numFmtId="0" fontId="68" fillId="0" borderId="29" xfId="5" applyFont="1" applyFill="1" applyBorder="1" applyAlignment="1" applyProtection="1">
      <alignment horizontal="center" vertical="center" wrapText="1"/>
    </xf>
    <xf numFmtId="0" fontId="68" fillId="0" borderId="27" xfId="5" applyFont="1" applyFill="1" applyBorder="1" applyAlignment="1" applyProtection="1">
      <alignment horizontal="left" vertical="center" wrapText="1"/>
    </xf>
    <xf numFmtId="43" fontId="70" fillId="0" borderId="35" xfId="1" applyFont="1" applyFill="1" applyBorder="1" applyAlignment="1" applyProtection="1">
      <alignment horizontal="right" vertical="center" wrapText="1"/>
    </xf>
    <xf numFmtId="0" fontId="68" fillId="0" borderId="35" xfId="5" applyFont="1" applyFill="1" applyBorder="1" applyAlignment="1" applyProtection="1">
      <alignment horizontal="center" vertical="center" wrapText="1"/>
    </xf>
    <xf numFmtId="0" fontId="76" fillId="0" borderId="0" xfId="4" applyFont="1" applyFill="1" applyAlignment="1">
      <alignment horizontal="center" vertical="center"/>
    </xf>
    <xf numFmtId="0" fontId="75" fillId="0" borderId="0" xfId="4" applyFont="1" applyFill="1" applyBorder="1" applyAlignment="1">
      <alignment vertical="center" wrapText="1"/>
    </xf>
    <xf numFmtId="43" fontId="70" fillId="0" borderId="0" xfId="1" applyFont="1" applyFill="1" applyBorder="1" applyAlignment="1">
      <alignment horizontal="right" vertical="center"/>
    </xf>
    <xf numFmtId="0" fontId="75" fillId="0" borderId="0" xfId="4" applyFont="1" applyFill="1" applyAlignment="1">
      <alignment horizontal="center" vertical="center"/>
    </xf>
    <xf numFmtId="0" fontId="75" fillId="0" borderId="0" xfId="4" applyFont="1" applyFill="1" applyAlignment="1">
      <alignment vertical="center" wrapText="1"/>
    </xf>
    <xf numFmtId="43" fontId="70" fillId="0" borderId="0" xfId="1" applyFont="1" applyFill="1" applyAlignment="1">
      <alignment horizontal="right" vertical="center"/>
    </xf>
    <xf numFmtId="0" fontId="81" fillId="0" borderId="0" xfId="80" applyFont="1" applyAlignment="1">
      <alignment wrapText="1"/>
    </xf>
    <xf numFmtId="175" fontId="81" fillId="0" borderId="0" xfId="1" applyNumberFormat="1" applyFont="1" applyAlignment="1">
      <alignment wrapText="1"/>
    </xf>
    <xf numFmtId="43" fontId="81" fillId="0" borderId="0" xfId="1" applyFont="1" applyAlignment="1">
      <alignment wrapText="1"/>
    </xf>
    <xf numFmtId="0" fontId="80" fillId="2" borderId="3" xfId="80" applyFont="1" applyFill="1" applyBorder="1" applyAlignment="1">
      <alignment vertical="center" wrapText="1"/>
    </xf>
    <xf numFmtId="3" fontId="79" fillId="2" borderId="3" xfId="80" applyNumberFormat="1" applyFont="1" applyFill="1" applyBorder="1" applyAlignment="1">
      <alignment vertical="center" wrapText="1"/>
    </xf>
    <xf numFmtId="0" fontId="79" fillId="2" borderId="3" xfId="80" applyFont="1" applyFill="1" applyBorder="1" applyAlignment="1">
      <alignment horizontal="right" vertical="center" wrapText="1"/>
    </xf>
    <xf numFmtId="175" fontId="79" fillId="0" borderId="0" xfId="1" applyNumberFormat="1" applyFont="1" applyFill="1" applyAlignment="1">
      <alignment vertical="center" wrapText="1"/>
    </xf>
    <xf numFmtId="0" fontId="80" fillId="0" borderId="0" xfId="80" applyFont="1" applyAlignment="1">
      <alignment vertical="center" wrapText="1"/>
    </xf>
    <xf numFmtId="0" fontId="80" fillId="0" borderId="15" xfId="80" applyFont="1" applyBorder="1" applyAlignment="1">
      <alignment horizontal="right" vertical="center" wrapText="1"/>
    </xf>
    <xf numFmtId="3" fontId="79" fillId="0" borderId="15" xfId="80" applyNumberFormat="1" applyFont="1" applyBorder="1" applyAlignment="1">
      <alignment vertical="center" wrapText="1"/>
    </xf>
    <xf numFmtId="0" fontId="79" fillId="0" borderId="15" xfId="80" applyFont="1" applyBorder="1" applyAlignment="1">
      <alignment vertical="center" wrapText="1"/>
    </xf>
    <xf numFmtId="0" fontId="80" fillId="0" borderId="73" xfId="80" applyFont="1" applyBorder="1" applyAlignment="1">
      <alignment horizontal="right" vertical="center" wrapText="1"/>
    </xf>
    <xf numFmtId="3" fontId="80" fillId="0" borderId="73" xfId="80" applyNumberFormat="1" applyFont="1" applyBorder="1" applyAlignment="1">
      <alignment vertical="center" wrapText="1"/>
    </xf>
    <xf numFmtId="0" fontId="80" fillId="0" borderId="0" xfId="80" applyFont="1" applyAlignment="1">
      <alignment horizontal="right" vertical="center" wrapText="1"/>
    </xf>
    <xf numFmtId="0" fontId="80" fillId="0" borderId="74" xfId="80" applyFont="1" applyBorder="1" applyAlignment="1">
      <alignment horizontal="right" vertical="center" wrapText="1"/>
    </xf>
    <xf numFmtId="0" fontId="80" fillId="0" borderId="15" xfId="80" applyFont="1" applyBorder="1" applyAlignment="1">
      <alignment vertical="center" wrapText="1"/>
    </xf>
    <xf numFmtId="175" fontId="80" fillId="0" borderId="0" xfId="1" applyNumberFormat="1" applyFont="1" applyAlignment="1">
      <alignment vertical="center" wrapText="1"/>
    </xf>
    <xf numFmtId="0" fontId="79" fillId="0" borderId="0" xfId="80" applyFont="1" applyAlignment="1">
      <alignment horizontal="center" vertical="center" wrapText="1"/>
    </xf>
    <xf numFmtId="0" fontId="79" fillId="2" borderId="3" xfId="80" applyFont="1" applyFill="1" applyBorder="1" applyAlignment="1">
      <alignment horizontal="center" vertical="center" wrapText="1"/>
    </xf>
    <xf numFmtId="0" fontId="79" fillId="0" borderId="0" xfId="80" applyFont="1" applyAlignment="1">
      <alignment vertical="center" wrapText="1"/>
    </xf>
    <xf numFmtId="3" fontId="80" fillId="0" borderId="73" xfId="80" applyNumberFormat="1" applyFont="1" applyBorder="1" applyAlignment="1">
      <alignment horizontal="right" vertical="center" wrapText="1"/>
    </xf>
    <xf numFmtId="0" fontId="80" fillId="0" borderId="73" xfId="80" applyFont="1" applyBorder="1" applyAlignment="1">
      <alignment vertical="center" wrapText="1"/>
    </xf>
    <xf numFmtId="175" fontId="79" fillId="0" borderId="0" xfId="1" applyNumberFormat="1" applyFont="1" applyAlignment="1">
      <alignment vertical="center" wrapText="1"/>
    </xf>
    <xf numFmtId="0" fontId="80" fillId="0" borderId="75" xfId="80" applyFont="1" applyBorder="1" applyAlignment="1">
      <alignment horizontal="right" vertical="center" wrapText="1"/>
    </xf>
    <xf numFmtId="0" fontId="80" fillId="0" borderId="75" xfId="80" applyFont="1" applyBorder="1" applyAlignment="1">
      <alignment vertical="center" wrapText="1"/>
    </xf>
    <xf numFmtId="0" fontId="80" fillId="0" borderId="74" xfId="80" applyFont="1" applyBorder="1" applyAlignment="1">
      <alignment vertical="center" wrapText="1"/>
    </xf>
    <xf numFmtId="3" fontId="80" fillId="0" borderId="15" xfId="80" applyNumberFormat="1" applyFont="1" applyBorder="1" applyAlignment="1">
      <alignment vertical="center" wrapText="1"/>
    </xf>
    <xf numFmtId="3" fontId="80" fillId="0" borderId="0" xfId="80" applyNumberFormat="1" applyFont="1" applyAlignment="1">
      <alignment vertical="center" wrapText="1"/>
    </xf>
    <xf numFmtId="3" fontId="80" fillId="0" borderId="76" xfId="80" applyNumberFormat="1" applyFont="1" applyBorder="1" applyAlignment="1">
      <alignment horizontal="right" vertical="center" wrapText="1"/>
    </xf>
    <xf numFmtId="0" fontId="80" fillId="0" borderId="76" xfId="80" applyFont="1" applyBorder="1" applyAlignment="1">
      <alignment vertical="center" wrapText="1"/>
    </xf>
    <xf numFmtId="0" fontId="80" fillId="0" borderId="0" xfId="80" applyFont="1" applyAlignment="1">
      <alignment wrapText="1"/>
    </xf>
    <xf numFmtId="175" fontId="80" fillId="0" borderId="0" xfId="1" applyNumberFormat="1" applyFont="1" applyAlignment="1">
      <alignment wrapText="1"/>
    </xf>
    <xf numFmtId="0" fontId="82" fillId="0" borderId="0" xfId="80" applyFont="1"/>
    <xf numFmtId="0" fontId="80" fillId="0" borderId="73" xfId="0" applyFont="1" applyBorder="1" applyAlignment="1">
      <alignment vertical="center" wrapText="1"/>
    </xf>
    <xf numFmtId="3" fontId="80" fillId="0" borderId="73" xfId="80" applyNumberFormat="1" applyFont="1" applyFill="1" applyBorder="1" applyAlignment="1">
      <alignment vertical="center" wrapText="1"/>
    </xf>
    <xf numFmtId="164" fontId="83" fillId="24" borderId="0" xfId="4" applyNumberFormat="1" applyFont="1" applyFill="1" applyAlignment="1">
      <alignment vertical="center" wrapText="1"/>
    </xf>
    <xf numFmtId="0" fontId="83" fillId="24" borderId="0" xfId="4" applyFont="1" applyFill="1" applyAlignment="1">
      <alignment vertical="center" wrapText="1"/>
    </xf>
    <xf numFmtId="3" fontId="79" fillId="0" borderId="73" xfId="80" applyNumberFormat="1" applyFont="1" applyFill="1" applyBorder="1" applyAlignment="1">
      <alignment vertical="center" wrapText="1"/>
    </xf>
    <xf numFmtId="0" fontId="75" fillId="23" borderId="0" xfId="4" applyFont="1" applyFill="1" applyAlignment="1">
      <alignment horizontal="center" vertical="center"/>
    </xf>
    <xf numFmtId="0" fontId="77" fillId="24" borderId="0" xfId="4" applyFont="1" applyFill="1" applyAlignment="1">
      <alignment vertical="center"/>
    </xf>
    <xf numFmtId="0" fontId="75" fillId="24" borderId="0" xfId="4" applyFont="1" applyFill="1" applyBorder="1" applyAlignment="1">
      <alignment horizontal="right" vertical="center"/>
    </xf>
    <xf numFmtId="0" fontId="75" fillId="0" borderId="0" xfId="4" applyFont="1" applyFill="1" applyBorder="1" applyAlignment="1">
      <alignment horizontal="center" vertical="center"/>
    </xf>
    <xf numFmtId="164" fontId="75" fillId="24" borderId="0" xfId="116" applyFont="1" applyFill="1" applyBorder="1" applyAlignment="1">
      <alignment horizontal="center" vertical="center"/>
    </xf>
    <xf numFmtId="0" fontId="75" fillId="24" borderId="0" xfId="4" applyFont="1" applyFill="1" applyBorder="1" applyAlignment="1">
      <alignment horizontal="center" vertical="center"/>
    </xf>
    <xf numFmtId="0" fontId="77" fillId="24" borderId="0" xfId="4" applyFont="1" applyFill="1" applyBorder="1" applyAlignment="1">
      <alignment horizontal="center" vertical="center"/>
    </xf>
    <xf numFmtId="0" fontId="75" fillId="0" borderId="0" xfId="4" applyFont="1" applyFill="1" applyBorder="1" applyAlignment="1">
      <alignment horizontal="left" vertical="center"/>
    </xf>
    <xf numFmtId="164" fontId="75" fillId="24" borderId="0" xfId="116" applyFont="1" applyFill="1" applyBorder="1" applyAlignment="1">
      <alignment vertical="center"/>
    </xf>
    <xf numFmtId="0" fontId="75" fillId="24" borderId="0" xfId="4" applyFont="1" applyFill="1" applyBorder="1" applyAlignment="1">
      <alignment vertical="center"/>
    </xf>
    <xf numFmtId="0" fontId="75" fillId="24" borderId="0" xfId="5" applyFont="1" applyFill="1" applyAlignment="1">
      <alignment vertical="center"/>
    </xf>
    <xf numFmtId="0" fontId="75" fillId="0" borderId="0" xfId="5" applyFont="1" applyFill="1" applyAlignment="1">
      <alignment vertical="center"/>
    </xf>
    <xf numFmtId="164" fontId="75" fillId="24" borderId="0" xfId="116" applyFont="1" applyFill="1" applyAlignment="1">
      <alignment vertical="center"/>
    </xf>
    <xf numFmtId="175" fontId="39" fillId="0" borderId="33" xfId="1" applyNumberFormat="1" applyFont="1" applyFill="1" applyBorder="1" applyAlignment="1" applyProtection="1">
      <alignment horizontal="center" vertical="center" wrapText="1"/>
    </xf>
    <xf numFmtId="0" fontId="37" fillId="0" borderId="0" xfId="5" applyFont="1" applyFill="1" applyBorder="1" applyAlignment="1" applyProtection="1">
      <alignment vertical="center" wrapText="1"/>
    </xf>
    <xf numFmtId="175" fontId="37" fillId="0" borderId="0" xfId="1" applyNumberFormat="1" applyFont="1" applyFill="1" applyBorder="1" applyAlignment="1" applyProtection="1">
      <alignment vertical="center" wrapText="1"/>
    </xf>
    <xf numFmtId="0" fontId="39" fillId="0" borderId="0" xfId="4" applyFont="1" applyFill="1" applyBorder="1" applyAlignment="1">
      <alignment vertical="center" wrapText="1"/>
    </xf>
    <xf numFmtId="0" fontId="28" fillId="0" borderId="0" xfId="4" applyFont="1" applyFill="1" applyBorder="1" applyAlignment="1">
      <alignment vertical="center" wrapText="1"/>
    </xf>
    <xf numFmtId="0" fontId="45" fillId="0" borderId="0" xfId="4" applyFont="1" applyFill="1" applyBorder="1" applyAlignment="1">
      <alignment vertical="center" wrapText="1"/>
    </xf>
    <xf numFmtId="0" fontId="29" fillId="0" borderId="0" xfId="4" applyFont="1" applyFill="1" applyBorder="1" applyAlignment="1">
      <alignment vertical="center" wrapText="1"/>
    </xf>
    <xf numFmtId="0" fontId="85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43" fontId="85" fillId="0" borderId="0" xfId="1" applyFont="1" applyAlignment="1">
      <alignment vertical="center"/>
    </xf>
    <xf numFmtId="43" fontId="85" fillId="0" borderId="0" xfId="1" applyFont="1" applyFill="1" applyAlignment="1">
      <alignment vertical="center"/>
    </xf>
    <xf numFmtId="43" fontId="84" fillId="0" borderId="0" xfId="1" applyFont="1" applyFill="1" applyAlignment="1">
      <alignment vertical="center"/>
    </xf>
    <xf numFmtId="10" fontId="84" fillId="0" borderId="0" xfId="2" applyNumberFormat="1" applyFont="1" applyFill="1" applyAlignment="1">
      <alignment vertical="center"/>
    </xf>
    <xf numFmtId="0" fontId="84" fillId="0" borderId="0" xfId="0" applyFont="1" applyAlignment="1">
      <alignment vertical="center"/>
    </xf>
    <xf numFmtId="166" fontId="84" fillId="0" borderId="0" xfId="2" quotePrefix="1" applyNumberFormat="1" applyFont="1" applyFill="1" applyBorder="1" applyAlignment="1" applyProtection="1">
      <alignment horizontal="center" vertical="center"/>
    </xf>
    <xf numFmtId="0" fontId="84" fillId="0" borderId="0" xfId="0" applyFont="1" applyFill="1" applyAlignment="1">
      <alignment vertical="center"/>
    </xf>
    <xf numFmtId="0" fontId="85" fillId="0" borderId="0" xfId="0" applyFont="1" applyFill="1" applyBorder="1" applyAlignment="1" applyProtection="1">
      <alignment horizontal="center" vertical="center"/>
    </xf>
    <xf numFmtId="0" fontId="84" fillId="0" borderId="0" xfId="0" applyFont="1" applyFill="1" applyBorder="1" applyAlignment="1" applyProtection="1">
      <alignment horizontal="left" vertical="center"/>
    </xf>
    <xf numFmtId="43" fontId="84" fillId="0" borderId="0" xfId="1" applyFont="1" applyFill="1" applyBorder="1" applyAlignment="1" applyProtection="1">
      <alignment horizontal="left" vertical="center"/>
    </xf>
    <xf numFmtId="43" fontId="84" fillId="0" borderId="0" xfId="1" applyFont="1" applyFill="1" applyBorder="1" applyAlignment="1" applyProtection="1">
      <alignment horizontal="right" vertical="center"/>
    </xf>
    <xf numFmtId="10" fontId="84" fillId="0" borderId="0" xfId="2" applyNumberFormat="1" applyFont="1" applyFill="1" applyBorder="1" applyAlignment="1" applyProtection="1">
      <alignment horizontal="right" vertical="center"/>
    </xf>
    <xf numFmtId="166" fontId="84" fillId="0" borderId="0" xfId="2" quotePrefix="1" applyNumberFormat="1" applyFont="1" applyFill="1" applyBorder="1" applyAlignment="1" applyProtection="1">
      <alignment horizontal="center" vertical="center" wrapText="1"/>
    </xf>
    <xf numFmtId="10" fontId="84" fillId="0" borderId="8" xfId="2" quotePrefix="1" applyNumberFormat="1" applyFont="1" applyFill="1" applyBorder="1" applyAlignment="1" applyProtection="1">
      <alignment horizontal="center" vertical="center" wrapText="1"/>
    </xf>
    <xf numFmtId="10" fontId="84" fillId="0" borderId="0" xfId="2" quotePrefix="1" applyNumberFormat="1" applyFont="1" applyFill="1" applyBorder="1" applyAlignment="1" applyProtection="1">
      <alignment horizontal="center" vertical="center" wrapText="1"/>
    </xf>
    <xf numFmtId="175" fontId="84" fillId="0" borderId="12" xfId="2" applyNumberFormat="1" applyFont="1" applyFill="1" applyBorder="1" applyAlignment="1" applyProtection="1">
      <alignment horizontal="right" vertical="center" wrapText="1"/>
    </xf>
    <xf numFmtId="10" fontId="84" fillId="0" borderId="0" xfId="2" applyNumberFormat="1" applyFont="1" applyFill="1" applyBorder="1" applyAlignment="1" applyProtection="1">
      <alignment horizontal="right" vertical="center" wrapText="1"/>
    </xf>
    <xf numFmtId="0" fontId="85" fillId="0" borderId="13" xfId="0" applyFont="1" applyBorder="1" applyAlignment="1" applyProtection="1">
      <alignment horizontal="center" vertical="center"/>
    </xf>
    <xf numFmtId="0" fontId="85" fillId="0" borderId="0" xfId="0" applyFont="1" applyBorder="1" applyAlignment="1" applyProtection="1">
      <alignment horizontal="center" vertical="center"/>
    </xf>
    <xf numFmtId="0" fontId="85" fillId="0" borderId="14" xfId="0" applyFont="1" applyBorder="1" applyAlignment="1" applyProtection="1">
      <alignment horizontal="left" vertical="center"/>
    </xf>
    <xf numFmtId="175" fontId="85" fillId="0" borderId="14" xfId="1" applyNumberFormat="1" applyFont="1" applyBorder="1" applyAlignment="1" applyProtection="1">
      <alignment horizontal="left" vertical="center"/>
    </xf>
    <xf numFmtId="175" fontId="84" fillId="0" borderId="16" xfId="2" applyNumberFormat="1" applyFont="1" applyFill="1" applyBorder="1" applyAlignment="1" applyProtection="1">
      <alignment horizontal="right" vertical="center"/>
    </xf>
    <xf numFmtId="0" fontId="84" fillId="0" borderId="14" xfId="0" applyFont="1" applyBorder="1" applyAlignment="1" applyProtection="1">
      <alignment horizontal="left" vertical="center"/>
    </xf>
    <xf numFmtId="175" fontId="84" fillId="0" borderId="14" xfId="1" applyNumberFormat="1" applyFont="1" applyBorder="1" applyAlignment="1" applyProtection="1">
      <alignment horizontal="left" vertical="center"/>
    </xf>
    <xf numFmtId="175" fontId="85" fillId="0" borderId="14" xfId="1" applyNumberFormat="1" applyFont="1" applyFill="1" applyBorder="1" applyAlignment="1">
      <alignment vertical="center"/>
    </xf>
    <xf numFmtId="43" fontId="85" fillId="0" borderId="61" xfId="3" applyNumberFormat="1" applyFont="1" applyFill="1" applyBorder="1" applyAlignment="1">
      <alignment vertical="center"/>
    </xf>
    <xf numFmtId="10" fontId="85" fillId="0" borderId="0" xfId="3" applyNumberFormat="1" applyFont="1" applyFill="1" applyBorder="1" applyAlignment="1">
      <alignment vertical="center"/>
    </xf>
    <xf numFmtId="0" fontId="84" fillId="0" borderId="13" xfId="0" applyFont="1" applyBorder="1" applyAlignment="1">
      <alignment horizontal="center" vertical="center"/>
    </xf>
    <xf numFmtId="0" fontId="86" fillId="0" borderId="14" xfId="0" applyFont="1" applyBorder="1" applyAlignment="1" applyProtection="1">
      <alignment horizontal="left" vertical="center"/>
    </xf>
    <xf numFmtId="175" fontId="86" fillId="0" borderId="14" xfId="1" applyNumberFormat="1" applyFont="1" applyBorder="1" applyAlignment="1" applyProtection="1">
      <alignment horizontal="right" vertical="center"/>
    </xf>
    <xf numFmtId="175" fontId="86" fillId="0" borderId="14" xfId="1" applyNumberFormat="1" applyFont="1" applyFill="1" applyBorder="1" applyAlignment="1" applyProtection="1">
      <alignment horizontal="right" vertical="center"/>
    </xf>
    <xf numFmtId="43" fontId="86" fillId="0" borderId="61" xfId="3" applyNumberFormat="1" applyFont="1" applyFill="1" applyBorder="1" applyAlignment="1" applyProtection="1">
      <alignment horizontal="right" vertical="center"/>
    </xf>
    <xf numFmtId="10" fontId="86" fillId="0" borderId="0" xfId="3" applyNumberFormat="1" applyFont="1" applyFill="1" applyBorder="1" applyAlignment="1" applyProtection="1">
      <alignment horizontal="right" vertical="center"/>
    </xf>
    <xf numFmtId="0" fontId="86" fillId="0" borderId="0" xfId="0" applyFont="1" applyBorder="1" applyAlignment="1" applyProtection="1">
      <alignment horizontal="left" vertical="center"/>
    </xf>
    <xf numFmtId="0" fontId="86" fillId="0" borderId="14" xfId="0" applyFont="1" applyBorder="1" applyAlignment="1" applyProtection="1">
      <alignment horizontal="left" vertical="center" wrapText="1"/>
    </xf>
    <xf numFmtId="175" fontId="84" fillId="0" borderId="14" xfId="1" applyNumberFormat="1" applyFont="1" applyFill="1" applyBorder="1" applyAlignment="1" applyProtection="1">
      <alignment horizontal="right" vertical="center"/>
    </xf>
    <xf numFmtId="43" fontId="84" fillId="0" borderId="61" xfId="3" applyNumberFormat="1" applyFont="1" applyFill="1" applyBorder="1" applyAlignment="1" applyProtection="1">
      <alignment horizontal="right" vertical="center"/>
    </xf>
    <xf numFmtId="10" fontId="84" fillId="0" borderId="0" xfId="3" applyNumberFormat="1" applyFont="1" applyFill="1" applyBorder="1" applyAlignment="1" applyProtection="1">
      <alignment horizontal="right" vertical="center"/>
    </xf>
    <xf numFmtId="175" fontId="87" fillId="0" borderId="14" xfId="1" applyNumberFormat="1" applyFont="1" applyBorder="1" applyAlignment="1" applyProtection="1">
      <alignment horizontal="right" vertical="center"/>
    </xf>
    <xf numFmtId="10" fontId="85" fillId="0" borderId="0" xfId="3" applyNumberFormat="1" applyFont="1" applyFill="1" applyBorder="1" applyAlignment="1" applyProtection="1">
      <alignment horizontal="right" vertical="center"/>
    </xf>
    <xf numFmtId="0" fontId="84" fillId="0" borderId="14" xfId="0" applyFont="1" applyBorder="1" applyAlignment="1">
      <alignment vertical="center"/>
    </xf>
    <xf numFmtId="175" fontId="85" fillId="0" borderId="14" xfId="1" applyNumberFormat="1" applyFont="1" applyFill="1" applyBorder="1" applyAlignment="1" applyProtection="1">
      <alignment horizontal="right" vertical="center"/>
    </xf>
    <xf numFmtId="43" fontId="85" fillId="0" borderId="61" xfId="3" applyNumberFormat="1" applyFont="1" applyFill="1" applyBorder="1" applyAlignment="1" applyProtection="1">
      <alignment horizontal="right" vertical="center"/>
    </xf>
    <xf numFmtId="175" fontId="85" fillId="2" borderId="17" xfId="1" applyNumberFormat="1" applyFont="1" applyFill="1" applyBorder="1" applyAlignment="1" applyProtection="1">
      <alignment horizontal="right" vertical="center"/>
    </xf>
    <xf numFmtId="175" fontId="85" fillId="4" borderId="17" xfId="1" applyNumberFormat="1" applyFont="1" applyFill="1" applyBorder="1" applyAlignment="1" applyProtection="1">
      <alignment horizontal="right" vertical="center"/>
    </xf>
    <xf numFmtId="43" fontId="85" fillId="4" borderId="64" xfId="3" applyNumberFormat="1" applyFont="1" applyFill="1" applyBorder="1" applyAlignment="1" applyProtection="1">
      <alignment horizontal="right" vertical="center"/>
    </xf>
    <xf numFmtId="0" fontId="84" fillId="0" borderId="0" xfId="0" applyFont="1" applyBorder="1" applyAlignment="1">
      <alignment horizontal="center" vertical="center"/>
    </xf>
    <xf numFmtId="175" fontId="84" fillId="0" borderId="14" xfId="1" applyNumberFormat="1" applyFont="1" applyBorder="1" applyAlignment="1" applyProtection="1">
      <alignment horizontal="right" vertical="center"/>
    </xf>
    <xf numFmtId="0" fontId="85" fillId="0" borderId="14" xfId="0" quotePrefix="1" applyFont="1" applyBorder="1" applyAlignment="1" applyProtection="1">
      <alignment horizontal="left" vertical="center"/>
    </xf>
    <xf numFmtId="175" fontId="85" fillId="0" borderId="14" xfId="1" applyNumberFormat="1" applyFont="1" applyBorder="1" applyAlignment="1" applyProtection="1">
      <alignment horizontal="right" vertical="center"/>
    </xf>
    <xf numFmtId="0" fontId="85" fillId="0" borderId="14" xfId="0" applyFont="1" applyBorder="1" applyAlignment="1">
      <alignment vertical="center"/>
    </xf>
    <xf numFmtId="0" fontId="85" fillId="0" borderId="0" xfId="0" applyFont="1" applyBorder="1" applyAlignment="1" applyProtection="1">
      <alignment horizontal="left" vertical="center"/>
    </xf>
    <xf numFmtId="0" fontId="85" fillId="0" borderId="18" xfId="0" applyFont="1" applyBorder="1" applyAlignment="1" applyProtection="1">
      <alignment horizontal="center" vertical="center"/>
    </xf>
    <xf numFmtId="0" fontId="85" fillId="0" borderId="19" xfId="0" applyFont="1" applyBorder="1" applyAlignment="1" applyProtection="1">
      <alignment horizontal="center" vertical="center"/>
    </xf>
    <xf numFmtId="0" fontId="85" fillId="0" borderId="19" xfId="0" applyFont="1" applyBorder="1" applyAlignment="1" applyProtection="1">
      <alignment horizontal="left" vertical="center"/>
    </xf>
    <xf numFmtId="175" fontId="85" fillId="0" borderId="19" xfId="1" applyNumberFormat="1" applyFont="1" applyBorder="1" applyAlignment="1" applyProtection="1">
      <alignment horizontal="right" vertical="center"/>
    </xf>
    <xf numFmtId="175" fontId="85" fillId="0" borderId="19" xfId="1" applyNumberFormat="1" applyFont="1" applyFill="1" applyBorder="1" applyAlignment="1" applyProtection="1">
      <alignment horizontal="right" vertical="center"/>
    </xf>
    <xf numFmtId="43" fontId="85" fillId="0" borderId="66" xfId="3" applyNumberFormat="1" applyFont="1" applyFill="1" applyBorder="1" applyAlignment="1" applyProtection="1">
      <alignment horizontal="right" vertical="center"/>
    </xf>
    <xf numFmtId="175" fontId="85" fillId="2" borderId="22" xfId="1" applyNumberFormat="1" applyFont="1" applyFill="1" applyBorder="1" applyAlignment="1" applyProtection="1">
      <alignment horizontal="right" vertical="center"/>
    </xf>
    <xf numFmtId="175" fontId="85" fillId="4" borderId="22" xfId="1" applyNumberFormat="1" applyFont="1" applyFill="1" applyBorder="1" applyAlignment="1" applyProtection="1">
      <alignment horizontal="right" vertical="center"/>
    </xf>
    <xf numFmtId="43" fontId="85" fillId="4" borderId="32" xfId="3" applyNumberFormat="1" applyFont="1" applyFill="1" applyBorder="1" applyAlignment="1" applyProtection="1">
      <alignment horizontal="right" vertical="center"/>
    </xf>
    <xf numFmtId="0" fontId="84" fillId="0" borderId="23" xfId="0" applyFont="1" applyBorder="1" applyAlignment="1">
      <alignment horizontal="center" vertical="center"/>
    </xf>
    <xf numFmtId="0" fontId="84" fillId="0" borderId="24" xfId="0" applyFont="1" applyBorder="1" applyAlignment="1">
      <alignment horizontal="center" vertical="center"/>
    </xf>
    <xf numFmtId="0" fontId="84" fillId="0" borderId="25" xfId="0" applyFont="1" applyBorder="1" applyAlignment="1" applyProtection="1">
      <alignment horizontal="left" vertical="center"/>
    </xf>
    <xf numFmtId="0" fontId="85" fillId="0" borderId="13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175" fontId="85" fillId="0" borderId="15" xfId="1" applyNumberFormat="1" applyFont="1" applyBorder="1" applyAlignment="1" applyProtection="1">
      <alignment horizontal="right" vertical="center"/>
    </xf>
    <xf numFmtId="43" fontId="85" fillId="0" borderId="16" xfId="3" applyNumberFormat="1" applyFont="1" applyFill="1" applyBorder="1" applyAlignment="1" applyProtection="1">
      <alignment horizontal="right" vertical="center"/>
    </xf>
    <xf numFmtId="43" fontId="84" fillId="0" borderId="16" xfId="3" applyNumberFormat="1" applyFont="1" applyFill="1" applyBorder="1" applyAlignment="1" applyProtection="1">
      <alignment horizontal="right" vertical="center"/>
    </xf>
    <xf numFmtId="175" fontId="84" fillId="0" borderId="15" xfId="1" applyNumberFormat="1" applyFont="1" applyFill="1" applyBorder="1" applyAlignment="1">
      <alignment horizontal="right" vertical="center"/>
    </xf>
    <xf numFmtId="43" fontId="84" fillId="0" borderId="16" xfId="3" applyNumberFormat="1" applyFont="1" applyFill="1" applyBorder="1" applyAlignment="1">
      <alignment horizontal="right" vertical="center"/>
    </xf>
    <xf numFmtId="175" fontId="85" fillId="2" borderId="3" xfId="1" applyNumberFormat="1" applyFont="1" applyFill="1" applyBorder="1" applyAlignment="1" applyProtection="1">
      <alignment horizontal="right" vertical="center"/>
    </xf>
    <xf numFmtId="43" fontId="85" fillId="4" borderId="8" xfId="3" applyNumberFormat="1" applyFont="1" applyFill="1" applyBorder="1" applyAlignment="1" applyProtection="1">
      <alignment horizontal="right" vertical="center"/>
    </xf>
    <xf numFmtId="0" fontId="85" fillId="0" borderId="18" xfId="0" applyFont="1" applyBorder="1" applyAlignment="1">
      <alignment horizontal="center" vertical="center"/>
    </xf>
    <xf numFmtId="0" fontId="85" fillId="0" borderId="19" xfId="0" applyFont="1" applyBorder="1" applyAlignment="1">
      <alignment horizontal="center" vertical="center"/>
    </xf>
    <xf numFmtId="0" fontId="85" fillId="0" borderId="19" xfId="0" applyFont="1" applyBorder="1" applyAlignment="1">
      <alignment vertical="center"/>
    </xf>
    <xf numFmtId="175" fontId="85" fillId="0" borderId="19" xfId="1" applyNumberFormat="1" applyFont="1" applyBorder="1" applyAlignment="1">
      <alignment horizontal="right" vertical="center"/>
    </xf>
    <xf numFmtId="175" fontId="85" fillId="0" borderId="19" xfId="1" applyNumberFormat="1" applyFont="1" applyFill="1" applyBorder="1" applyAlignment="1">
      <alignment horizontal="right" vertical="center"/>
    </xf>
    <xf numFmtId="43" fontId="85" fillId="0" borderId="66" xfId="3" applyNumberFormat="1" applyFont="1" applyFill="1" applyBorder="1" applyAlignment="1">
      <alignment horizontal="right" vertical="center"/>
    </xf>
    <xf numFmtId="175" fontId="85" fillId="2" borderId="21" xfId="1" applyNumberFormat="1" applyFont="1" applyFill="1" applyBorder="1" applyAlignment="1" applyProtection="1">
      <alignment horizontal="right" vertical="center"/>
    </xf>
    <xf numFmtId="43" fontId="85" fillId="4" borderId="67" xfId="3" applyNumberFormat="1" applyFont="1" applyFill="1" applyBorder="1" applyAlignment="1" applyProtection="1">
      <alignment horizontal="right" vertical="center"/>
    </xf>
    <xf numFmtId="175" fontId="84" fillId="0" borderId="15" xfId="1" applyNumberFormat="1" applyFont="1" applyBorder="1" applyAlignment="1">
      <alignment horizontal="right" vertical="center"/>
    </xf>
    <xf numFmtId="0" fontId="87" fillId="0" borderId="14" xfId="0" applyFont="1" applyBorder="1" applyAlignment="1" applyProtection="1">
      <alignment horizontal="left" vertical="center"/>
    </xf>
    <xf numFmtId="43" fontId="85" fillId="0" borderId="16" xfId="3" applyNumberFormat="1" applyFont="1" applyFill="1" applyBorder="1" applyAlignment="1">
      <alignment horizontal="right" vertical="center"/>
    </xf>
    <xf numFmtId="0" fontId="85" fillId="0" borderId="26" xfId="0" applyFont="1" applyBorder="1" applyAlignment="1">
      <alignment vertical="center"/>
    </xf>
    <xf numFmtId="0" fontId="84" fillId="0" borderId="27" xfId="0" applyFont="1" applyBorder="1" applyAlignment="1">
      <alignment horizontal="center" vertical="center"/>
    </xf>
    <xf numFmtId="0" fontId="84" fillId="0" borderId="28" xfId="0" applyFont="1" applyBorder="1" applyAlignment="1">
      <alignment vertical="center"/>
    </xf>
    <xf numFmtId="175" fontId="85" fillId="0" borderId="29" xfId="1" applyNumberFormat="1" applyFont="1" applyFill="1" applyBorder="1" applyAlignment="1">
      <alignment horizontal="right" vertical="center"/>
    </xf>
    <xf numFmtId="43" fontId="85" fillId="0" borderId="68" xfId="3" applyNumberFormat="1" applyFont="1" applyFill="1" applyBorder="1" applyAlignment="1">
      <alignment horizontal="right" vertical="center"/>
    </xf>
    <xf numFmtId="0" fontId="84" fillId="0" borderId="0" xfId="0" applyFont="1" applyAlignment="1">
      <alignment horizontal="center" vertical="center"/>
    </xf>
    <xf numFmtId="43" fontId="84" fillId="0" borderId="0" xfId="1" applyFont="1" applyAlignment="1">
      <alignment vertical="center"/>
    </xf>
    <xf numFmtId="43" fontId="84" fillId="0" borderId="17" xfId="1" quotePrefix="1" applyFont="1" applyFill="1" applyBorder="1" applyAlignment="1" applyProtection="1">
      <alignment horizontal="center" vertical="center" wrapText="1"/>
    </xf>
    <xf numFmtId="175" fontId="84" fillId="0" borderId="10" xfId="1" applyNumberFormat="1" applyFont="1" applyFill="1" applyBorder="1" applyAlignment="1" applyProtection="1">
      <alignment horizontal="right" vertical="center" wrapText="1"/>
    </xf>
    <xf numFmtId="175" fontId="84" fillId="0" borderId="14" xfId="1" applyNumberFormat="1" applyFont="1" applyFill="1" applyBorder="1" applyAlignment="1">
      <alignment horizontal="right" vertical="center"/>
    </xf>
    <xf numFmtId="175" fontId="85" fillId="0" borderId="14" xfId="1" applyNumberFormat="1" applyFont="1" applyFill="1" applyBorder="1" applyAlignment="1">
      <alignment horizontal="right" vertical="center"/>
    </xf>
    <xf numFmtId="175" fontId="85" fillId="0" borderId="28" xfId="1" applyNumberFormat="1" applyFont="1" applyFill="1" applyBorder="1" applyAlignment="1">
      <alignment horizontal="right" vertical="center"/>
    </xf>
    <xf numFmtId="0" fontId="85" fillId="0" borderId="23" xfId="0" applyFont="1" applyBorder="1" applyAlignment="1" applyProtection="1">
      <alignment horizontal="center" vertical="center" wrapText="1"/>
    </xf>
    <xf numFmtId="0" fontId="85" fillId="0" borderId="24" xfId="0" applyFont="1" applyBorder="1" applyAlignment="1" applyProtection="1">
      <alignment horizontal="center" vertical="center" wrapText="1"/>
    </xf>
    <xf numFmtId="0" fontId="84" fillId="0" borderId="25" xfId="0" applyFont="1" applyBorder="1" applyAlignment="1">
      <alignment vertical="center"/>
    </xf>
    <xf numFmtId="175" fontId="84" fillId="0" borderId="25" xfId="1" applyNumberFormat="1" applyFont="1" applyBorder="1" applyAlignment="1">
      <alignment vertical="center"/>
    </xf>
    <xf numFmtId="175" fontId="84" fillId="0" borderId="58" xfId="1" applyNumberFormat="1" applyFont="1" applyFill="1" applyBorder="1" applyAlignment="1">
      <alignment vertical="center"/>
    </xf>
    <xf numFmtId="175" fontId="85" fillId="0" borderId="61" xfId="1" applyNumberFormat="1" applyFont="1" applyFill="1" applyBorder="1" applyAlignment="1" applyProtection="1">
      <alignment horizontal="left" vertical="center"/>
    </xf>
    <xf numFmtId="175" fontId="84" fillId="0" borderId="61" xfId="1" applyNumberFormat="1" applyFont="1" applyFill="1" applyBorder="1" applyAlignment="1" applyProtection="1">
      <alignment horizontal="left" vertical="center"/>
    </xf>
    <xf numFmtId="175" fontId="85" fillId="0" borderId="61" xfId="1" applyNumberFormat="1" applyFont="1" applyFill="1" applyBorder="1" applyAlignment="1">
      <alignment vertical="center"/>
    </xf>
    <xf numFmtId="175" fontId="86" fillId="0" borderId="61" xfId="1" applyNumberFormat="1" applyFont="1" applyBorder="1" applyAlignment="1" applyProtection="1">
      <alignment horizontal="right" vertical="center"/>
    </xf>
    <xf numFmtId="175" fontId="87" fillId="0" borderId="61" xfId="1" applyNumberFormat="1" applyFont="1" applyBorder="1" applyAlignment="1" applyProtection="1">
      <alignment horizontal="right" vertical="center"/>
    </xf>
    <xf numFmtId="175" fontId="85" fillId="2" borderId="64" xfId="1" applyNumberFormat="1" applyFont="1" applyFill="1" applyBorder="1" applyAlignment="1" applyProtection="1">
      <alignment horizontal="right" vertical="center"/>
    </xf>
    <xf numFmtId="175" fontId="84" fillId="0" borderId="61" xfId="1" applyNumberFormat="1" applyFont="1" applyBorder="1" applyAlignment="1" applyProtection="1">
      <alignment horizontal="right" vertical="center"/>
    </xf>
    <xf numFmtId="175" fontId="85" fillId="0" borderId="61" xfId="1" applyNumberFormat="1" applyFont="1" applyBorder="1" applyAlignment="1" applyProtection="1">
      <alignment horizontal="right" vertical="center"/>
    </xf>
    <xf numFmtId="175" fontId="85" fillId="0" borderId="66" xfId="1" applyNumberFormat="1" applyFont="1" applyBorder="1" applyAlignment="1" applyProtection="1">
      <alignment horizontal="right" vertical="center"/>
    </xf>
    <xf numFmtId="175" fontId="85" fillId="2" borderId="32" xfId="1" applyNumberFormat="1" applyFont="1" applyFill="1" applyBorder="1" applyAlignment="1" applyProtection="1">
      <alignment horizontal="right" vertical="center"/>
    </xf>
    <xf numFmtId="175" fontId="85" fillId="0" borderId="16" xfId="1" applyNumberFormat="1" applyFont="1" applyBorder="1" applyAlignment="1" applyProtection="1">
      <alignment horizontal="right" vertical="center"/>
    </xf>
    <xf numFmtId="175" fontId="85" fillId="2" borderId="8" xfId="1" applyNumberFormat="1" applyFont="1" applyFill="1" applyBorder="1" applyAlignment="1" applyProtection="1">
      <alignment horizontal="right" vertical="center"/>
    </xf>
    <xf numFmtId="175" fontId="85" fillId="0" borderId="66" xfId="1" applyNumberFormat="1" applyFont="1" applyBorder="1" applyAlignment="1">
      <alignment horizontal="right" vertical="center"/>
    </xf>
    <xf numFmtId="175" fontId="85" fillId="2" borderId="67" xfId="1" applyNumberFormat="1" applyFont="1" applyFill="1" applyBorder="1" applyAlignment="1" applyProtection="1">
      <alignment horizontal="right" vertical="center"/>
    </xf>
    <xf numFmtId="175" fontId="84" fillId="0" borderId="16" xfId="1" applyNumberFormat="1" applyFont="1" applyBorder="1" applyAlignment="1">
      <alignment horizontal="right" vertical="center"/>
    </xf>
    <xf numFmtId="175" fontId="84" fillId="0" borderId="16" xfId="1" applyNumberFormat="1" applyFont="1" applyFill="1" applyBorder="1" applyAlignment="1">
      <alignment horizontal="right" vertical="center"/>
    </xf>
    <xf numFmtId="175" fontId="85" fillId="0" borderId="68" xfId="1" applyNumberFormat="1" applyFont="1" applyFill="1" applyBorder="1" applyAlignment="1">
      <alignment horizontal="right" vertical="center"/>
    </xf>
    <xf numFmtId="43" fontId="85" fillId="0" borderId="31" xfId="1" applyFont="1" applyFill="1" applyBorder="1" applyAlignment="1" applyProtection="1">
      <alignment vertical="center"/>
    </xf>
    <xf numFmtId="43" fontId="85" fillId="0" borderId="32" xfId="1" applyFont="1" applyFill="1" applyBorder="1" applyAlignment="1" applyProtection="1">
      <alignment vertical="center"/>
    </xf>
    <xf numFmtId="0" fontId="75" fillId="24" borderId="0" xfId="4" applyFont="1" applyFill="1" applyBorder="1" applyAlignment="1">
      <alignment horizontal="left" vertical="center"/>
    </xf>
    <xf numFmtId="164" fontId="75" fillId="24" borderId="0" xfId="116" applyFont="1" applyFill="1" applyBorder="1" applyAlignment="1">
      <alignment horizontal="left" vertical="center"/>
    </xf>
    <xf numFmtId="0" fontId="75" fillId="23" borderId="0" xfId="4" applyFont="1" applyFill="1" applyAlignment="1">
      <alignment horizontal="left" vertical="center"/>
    </xf>
    <xf numFmtId="175" fontId="80" fillId="0" borderId="73" xfId="80" applyNumberFormat="1" applyFont="1" applyFill="1" applyBorder="1" applyAlignment="1">
      <alignment vertical="center" wrapText="1"/>
    </xf>
    <xf numFmtId="175" fontId="80" fillId="0" borderId="73" xfId="0" applyNumberFormat="1" applyFont="1" applyFill="1" applyBorder="1" applyAlignment="1">
      <alignment vertical="center" wrapText="1"/>
    </xf>
    <xf numFmtId="175" fontId="80" fillId="0" borderId="74" xfId="80" applyNumberFormat="1" applyFont="1" applyFill="1" applyBorder="1" applyAlignment="1">
      <alignment vertical="center" wrapText="1"/>
    </xf>
    <xf numFmtId="0" fontId="85" fillId="0" borderId="30" xfId="0" applyFont="1" applyFill="1" applyBorder="1" applyAlignment="1" applyProtection="1">
      <alignment horizontal="center" vertical="center"/>
    </xf>
    <xf numFmtId="0" fontId="85" fillId="0" borderId="31" xfId="0" applyFont="1" applyFill="1" applyBorder="1" applyAlignment="1" applyProtection="1">
      <alignment horizontal="center" vertical="center"/>
    </xf>
    <xf numFmtId="166" fontId="84" fillId="0" borderId="17" xfId="2" quotePrefix="1" applyNumberFormat="1" applyFont="1" applyFill="1" applyBorder="1" applyAlignment="1" applyProtection="1">
      <alignment horizontal="center" vertical="center"/>
    </xf>
    <xf numFmtId="166" fontId="84" fillId="0" borderId="3" xfId="2" quotePrefix="1" applyNumberFormat="1" applyFont="1" applyFill="1" applyBorder="1" applyAlignment="1" applyProtection="1">
      <alignment horizontal="center" vertical="center"/>
    </xf>
    <xf numFmtId="0" fontId="84" fillId="0" borderId="4" xfId="0" applyFont="1" applyFill="1" applyBorder="1" applyAlignment="1" applyProtection="1">
      <alignment horizontal="center" vertical="center" wrapText="1"/>
    </xf>
    <xf numFmtId="0" fontId="84" fillId="0" borderId="5" xfId="0" applyFont="1" applyFill="1" applyBorder="1" applyAlignment="1" applyProtection="1">
      <alignment horizontal="center" vertical="center" wrapText="1"/>
    </xf>
    <xf numFmtId="0" fontId="84" fillId="0" borderId="42" xfId="0" applyFont="1" applyFill="1" applyBorder="1" applyAlignment="1" applyProtection="1">
      <alignment horizontal="center" vertical="center" wrapText="1"/>
    </xf>
    <xf numFmtId="0" fontId="84" fillId="0" borderId="43" xfId="0" applyFont="1" applyFill="1" applyBorder="1" applyAlignment="1" applyProtection="1">
      <alignment horizontal="center" vertical="center" wrapText="1"/>
    </xf>
    <xf numFmtId="175" fontId="85" fillId="0" borderId="33" xfId="1" applyNumberFormat="1" applyFont="1" applyFill="1" applyBorder="1" applyAlignment="1" applyProtection="1">
      <alignment horizontal="center" vertical="center" wrapText="1"/>
    </xf>
    <xf numFmtId="175" fontId="85" fillId="0" borderId="35" xfId="1" applyNumberFormat="1" applyFont="1" applyFill="1" applyBorder="1" applyAlignment="1" applyProtection="1">
      <alignment horizontal="center" vertical="center" wrapText="1"/>
    </xf>
    <xf numFmtId="166" fontId="84" fillId="0" borderId="77" xfId="2" quotePrefix="1" applyNumberFormat="1" applyFont="1" applyFill="1" applyBorder="1" applyAlignment="1" applyProtection="1">
      <alignment horizontal="center" vertical="center" wrapText="1"/>
    </xf>
    <xf numFmtId="166" fontId="84" fillId="0" borderId="6" xfId="2" quotePrefix="1" applyNumberFormat="1" applyFont="1" applyFill="1" applyBorder="1" applyAlignment="1" applyProtection="1">
      <alignment horizontal="center" vertical="center" wrapText="1"/>
    </xf>
    <xf numFmtId="0" fontId="85" fillId="2" borderId="7" xfId="0" quotePrefix="1" applyFont="1" applyFill="1" applyBorder="1" applyAlignment="1" applyProtection="1">
      <alignment horizontal="left" vertical="center"/>
    </xf>
    <xf numFmtId="0" fontId="85" fillId="2" borderId="3" xfId="0" quotePrefix="1" applyFont="1" applyFill="1" applyBorder="1" applyAlignment="1" applyProtection="1">
      <alignment horizontal="left" vertical="center"/>
    </xf>
    <xf numFmtId="0" fontId="88" fillId="2" borderId="20" xfId="0" quotePrefix="1" applyFont="1" applyFill="1" applyBorder="1" applyAlignment="1" applyProtection="1">
      <alignment horizontal="left" vertical="center"/>
    </xf>
    <xf numFmtId="0" fontId="88" fillId="2" borderId="21" xfId="0" quotePrefix="1" applyFont="1" applyFill="1" applyBorder="1" applyAlignment="1" applyProtection="1">
      <alignment horizontal="left" vertical="center"/>
    </xf>
    <xf numFmtId="0" fontId="86" fillId="0" borderId="0" xfId="0" applyFont="1" applyBorder="1" applyAlignment="1" applyProtection="1">
      <alignment horizontal="left" vertical="center" wrapText="1"/>
    </xf>
    <xf numFmtId="0" fontId="86" fillId="0" borderId="14" xfId="0" applyFont="1" applyBorder="1" applyAlignment="1" applyProtection="1">
      <alignment horizontal="left" vertical="center" wrapText="1"/>
    </xf>
    <xf numFmtId="0" fontId="28" fillId="25" borderId="23" xfId="4" applyFont="1" applyFill="1" applyBorder="1" applyAlignment="1">
      <alignment horizontal="center" vertical="center"/>
    </xf>
    <xf numFmtId="0" fontId="28" fillId="25" borderId="24" xfId="4" applyFont="1" applyFill="1" applyBorder="1" applyAlignment="1">
      <alignment horizontal="center" vertical="center"/>
    </xf>
    <xf numFmtId="0" fontId="28" fillId="25" borderId="58" xfId="4" applyFont="1" applyFill="1" applyBorder="1" applyAlignment="1">
      <alignment horizontal="center" vertical="center"/>
    </xf>
    <xf numFmtId="0" fontId="33" fillId="24" borderId="0" xfId="4" applyFont="1" applyFill="1" applyAlignment="1">
      <alignment horizontal="center" vertical="center" wrapText="1"/>
    </xf>
    <xf numFmtId="1" fontId="68" fillId="36" borderId="30" xfId="4" applyNumberFormat="1" applyFont="1" applyFill="1" applyBorder="1" applyAlignment="1">
      <alignment horizontal="center" vertical="center"/>
    </xf>
    <xf numFmtId="1" fontId="68" fillId="36" borderId="31" xfId="4" applyNumberFormat="1" applyFont="1" applyFill="1" applyBorder="1" applyAlignment="1">
      <alignment horizontal="center" vertical="center"/>
    </xf>
    <xf numFmtId="1" fontId="68" fillId="36" borderId="32" xfId="4" applyNumberFormat="1" applyFont="1" applyFill="1" applyBorder="1" applyAlignment="1">
      <alignment horizontal="center" vertical="center"/>
    </xf>
    <xf numFmtId="0" fontId="74" fillId="36" borderId="33" xfId="5" applyFont="1" applyFill="1" applyBorder="1" applyAlignment="1" applyProtection="1">
      <alignment horizontal="center" vertical="center" wrapText="1"/>
    </xf>
    <xf numFmtId="0" fontId="74" fillId="36" borderId="35" xfId="5" applyFont="1" applyFill="1" applyBorder="1" applyAlignment="1" applyProtection="1">
      <alignment horizontal="center" vertical="center" wrapText="1"/>
    </xf>
    <xf numFmtId="175" fontId="37" fillId="0" borderId="33" xfId="1" applyNumberFormat="1" applyFont="1" applyFill="1" applyBorder="1" applyAlignment="1" applyProtection="1">
      <alignment horizontal="center" vertical="center" wrapText="1"/>
    </xf>
    <xf numFmtId="175" fontId="37" fillId="0" borderId="35" xfId="1" applyNumberFormat="1" applyFont="1" applyFill="1" applyBorder="1" applyAlignment="1" applyProtection="1">
      <alignment horizontal="center" vertical="center" wrapText="1"/>
    </xf>
    <xf numFmtId="1" fontId="69" fillId="36" borderId="30" xfId="4" applyNumberFormat="1" applyFont="1" applyFill="1" applyBorder="1" applyAlignment="1">
      <alignment horizontal="center" vertical="center"/>
    </xf>
    <xf numFmtId="1" fontId="69" fillId="36" borderId="31" xfId="4" applyNumberFormat="1" applyFont="1" applyFill="1" applyBorder="1" applyAlignment="1">
      <alignment horizontal="center" vertical="center"/>
    </xf>
    <xf numFmtId="1" fontId="69" fillId="36" borderId="32" xfId="4" applyNumberFormat="1" applyFont="1" applyFill="1" applyBorder="1" applyAlignment="1">
      <alignment horizontal="center" vertical="center"/>
    </xf>
    <xf numFmtId="0" fontId="68" fillId="36" borderId="33" xfId="5" applyFont="1" applyFill="1" applyBorder="1" applyAlignment="1" applyProtection="1">
      <alignment horizontal="center" vertical="center" wrapText="1"/>
    </xf>
    <xf numFmtId="0" fontId="68" fillId="36" borderId="35" xfId="5" applyFont="1" applyFill="1" applyBorder="1" applyAlignment="1" applyProtection="1">
      <alignment horizontal="center" vertical="center" wrapText="1"/>
    </xf>
    <xf numFmtId="0" fontId="53" fillId="14" borderId="70" xfId="121" applyFont="1" applyFill="1" applyBorder="1" applyAlignment="1">
      <alignment horizontal="left" vertical="center"/>
    </xf>
    <xf numFmtId="0" fontId="80" fillId="0" borderId="0" xfId="80" applyFont="1" applyAlignment="1">
      <alignment horizontal="center" vertical="center" wrapText="1"/>
    </xf>
  </cellXfs>
  <cellStyles count="123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30000000}"/>
    <cellStyle name="Migliaia [0] 2 2" xfId="53" xr:uid="{00000000-0005-0000-0000-000031000000}"/>
    <cellStyle name="Migliaia [0] 3" xfId="54" xr:uid="{00000000-0005-0000-0000-000032000000}"/>
    <cellStyle name="Migliaia [0] 3 2" xfId="55" xr:uid="{00000000-0005-0000-0000-000033000000}"/>
    <cellStyle name="Migliaia [0] 4" xfId="56" xr:uid="{00000000-0005-0000-0000-000034000000}"/>
    <cellStyle name="Migliaia [0] 5" xfId="57" xr:uid="{00000000-0005-0000-0000-000035000000}"/>
    <cellStyle name="Migliaia [0] 6" xfId="58" xr:uid="{00000000-0005-0000-0000-000036000000}"/>
    <cellStyle name="Migliaia [0] 8 2" xfId="59" xr:uid="{00000000-0005-0000-0000-000037000000}"/>
    <cellStyle name="Migliaia 11" xfId="60" xr:uid="{00000000-0005-0000-0000-000038000000}"/>
    <cellStyle name="Migliaia 2" xfId="61" xr:uid="{00000000-0005-0000-0000-000039000000}"/>
    <cellStyle name="Migliaia 2 2" xfId="62" xr:uid="{00000000-0005-0000-0000-00003A000000}"/>
    <cellStyle name="Migliaia 2 3" xfId="63" xr:uid="{00000000-0005-0000-0000-00003B000000}"/>
    <cellStyle name="Migliaia 2 4" xfId="64" xr:uid="{00000000-0005-0000-0000-00003C000000}"/>
    <cellStyle name="Migliaia 2_AOTS_Organizzazione_31-12-2011" xfId="65" xr:uid="{00000000-0005-0000-0000-00003D000000}"/>
    <cellStyle name="Migliaia 3" xfId="66" xr:uid="{00000000-0005-0000-0000-00003E000000}"/>
    <cellStyle name="Migliaia 3 2" xfId="67" xr:uid="{00000000-0005-0000-0000-00003F000000}"/>
    <cellStyle name="Migliaia 3_AOTS_Organizzazione_31-12-2011" xfId="68" xr:uid="{00000000-0005-0000-0000-000040000000}"/>
    <cellStyle name="Migliaia 4" xfId="69" xr:uid="{00000000-0005-0000-0000-000041000000}"/>
    <cellStyle name="Migliaia 4 2" xfId="70" xr:uid="{00000000-0005-0000-0000-000042000000}"/>
    <cellStyle name="Migliaia 5" xfId="71" xr:uid="{00000000-0005-0000-0000-000043000000}"/>
    <cellStyle name="Migliaia 6" xfId="72" xr:uid="{00000000-0005-0000-0000-000044000000}"/>
    <cellStyle name="Migliaia 6 2" xfId="119" xr:uid="{00000000-0005-0000-0000-000045000000}"/>
    <cellStyle name="Migliaia 7" xfId="73" xr:uid="{00000000-0005-0000-0000-000046000000}"/>
    <cellStyle name="Migliaia 8" xfId="74" xr:uid="{00000000-0005-0000-0000-000047000000}"/>
    <cellStyle name="Migliaia 9" xfId="116" xr:uid="{00000000-0005-0000-0000-000048000000}"/>
    <cellStyle name="Migliaia 9 2" xfId="75" xr:uid="{00000000-0005-0000-0000-000049000000}"/>
    <cellStyle name="Neutrale 2" xfId="76" xr:uid="{00000000-0005-0000-0000-00004A000000}"/>
    <cellStyle name="Normal 12" xfId="117" xr:uid="{00000000-0005-0000-0000-00004B000000}"/>
    <cellStyle name="Normal 2" xfId="77" xr:uid="{00000000-0005-0000-0000-00004C000000}"/>
    <cellStyle name="Normal_all7_pdc" xfId="78" xr:uid="{00000000-0005-0000-0000-00004D000000}"/>
    <cellStyle name="Normal_Sheet1 2" xfId="5" xr:uid="{00000000-0005-0000-0000-00004E000000}"/>
    <cellStyle name="Normale" xfId="0" builtinId="0"/>
    <cellStyle name="Normale 2" xfId="79" xr:uid="{00000000-0005-0000-0000-000050000000}"/>
    <cellStyle name="Normale 2 2" xfId="80" xr:uid="{00000000-0005-0000-0000-000051000000}"/>
    <cellStyle name="Normale 2_1 BILANCIO AOU" xfId="81" xr:uid="{00000000-0005-0000-0000-000052000000}"/>
    <cellStyle name="Normale 3" xfId="82" xr:uid="{00000000-0005-0000-0000-000053000000}"/>
    <cellStyle name="Normale 3 2" xfId="83" xr:uid="{00000000-0005-0000-0000-000054000000}"/>
    <cellStyle name="Normale 3 3" xfId="84" xr:uid="{00000000-0005-0000-0000-000055000000}"/>
    <cellStyle name="Normale 4" xfId="85" xr:uid="{00000000-0005-0000-0000-000056000000}"/>
    <cellStyle name="Normale 5" xfId="86" xr:uid="{00000000-0005-0000-0000-000057000000}"/>
    <cellStyle name="Normale 6" xfId="87" xr:uid="{00000000-0005-0000-0000-000058000000}"/>
    <cellStyle name="Normale 6 2" xfId="88" xr:uid="{00000000-0005-0000-0000-000059000000}"/>
    <cellStyle name="Normale 7" xfId="89" xr:uid="{00000000-0005-0000-0000-00005A000000}"/>
    <cellStyle name="Normale 7 2" xfId="90" xr:uid="{00000000-0005-0000-0000-00005B000000}"/>
    <cellStyle name="Normale 7 3" xfId="120" xr:uid="{00000000-0005-0000-0000-00005C000000}"/>
    <cellStyle name="Normale 7_Allegati 1-2def" xfId="91" xr:uid="{00000000-0005-0000-0000-00005D000000}"/>
    <cellStyle name="Normale 8" xfId="92" xr:uid="{00000000-0005-0000-0000-00005E000000}"/>
    <cellStyle name="Normale 9" xfId="93" xr:uid="{00000000-0005-0000-0000-00005F000000}"/>
    <cellStyle name="Normale_All7_piano dei conti" xfId="6" xr:uid="{00000000-0005-0000-0000-000060000000}"/>
    <cellStyle name="Normale_FLUSSI FINANZIARI" xfId="121" xr:uid="{00000000-0005-0000-0000-000061000000}"/>
    <cellStyle name="Normale_Mattone CE_Budget 2008 (v. 0.5 del 12.02.2008) 2" xfId="4" xr:uid="{00000000-0005-0000-0000-000062000000}"/>
    <cellStyle name="Normale_modelloDCF2004bottoni" xfId="122" xr:uid="{00000000-0005-0000-0000-000063000000}"/>
    <cellStyle name="Nota 2" xfId="94" xr:uid="{00000000-0005-0000-0000-000064000000}"/>
    <cellStyle name="Output 2" xfId="95" xr:uid="{00000000-0005-0000-0000-000065000000}"/>
    <cellStyle name="Percent 2" xfId="96" xr:uid="{00000000-0005-0000-0000-000066000000}"/>
    <cellStyle name="Percent 3" xfId="97" xr:uid="{00000000-0005-0000-0000-000067000000}"/>
    <cellStyle name="Percentuale" xfId="3" builtinId="5"/>
    <cellStyle name="Percentuale 2" xfId="98" xr:uid="{00000000-0005-0000-0000-000069000000}"/>
    <cellStyle name="Percentuale 2 2" xfId="99" xr:uid="{00000000-0005-0000-0000-00006A000000}"/>
    <cellStyle name="Percentuale 2 3" xfId="100" xr:uid="{00000000-0005-0000-0000-00006B000000}"/>
    <cellStyle name="Percentuale 4" xfId="101" xr:uid="{00000000-0005-0000-0000-00006C000000}"/>
    <cellStyle name="SAS FM Row drillable header" xfId="102" xr:uid="{00000000-0005-0000-0000-00006D000000}"/>
    <cellStyle name="SAS FM Row header" xfId="103" xr:uid="{00000000-0005-0000-0000-00006E000000}"/>
    <cellStyle name="Testo avviso 2" xfId="104" xr:uid="{00000000-0005-0000-0000-00006F000000}"/>
    <cellStyle name="Testo descrittivo 2" xfId="105" xr:uid="{00000000-0005-0000-0000-000070000000}"/>
    <cellStyle name="Titolo 1 2" xfId="106" xr:uid="{00000000-0005-0000-0000-000071000000}"/>
    <cellStyle name="Titolo 2 2" xfId="107" xr:uid="{00000000-0005-0000-0000-000072000000}"/>
    <cellStyle name="Titolo 3 2" xfId="108" xr:uid="{00000000-0005-0000-0000-000073000000}"/>
    <cellStyle name="Titolo 4 2" xfId="109" xr:uid="{00000000-0005-0000-0000-000074000000}"/>
    <cellStyle name="Titolo 5" xfId="110" xr:uid="{00000000-0005-0000-0000-000075000000}"/>
    <cellStyle name="Titolo 6" xfId="118" xr:uid="{00000000-0005-0000-0000-000076000000}"/>
    <cellStyle name="Totale 2" xfId="111" xr:uid="{00000000-0005-0000-0000-000077000000}"/>
    <cellStyle name="Valore non valido 2" xfId="112" xr:uid="{00000000-0005-0000-0000-000078000000}"/>
    <cellStyle name="Valore valido 2" xfId="113" xr:uid="{00000000-0005-0000-0000-000079000000}"/>
    <cellStyle name="Valuta (0)_% Attrezzature ed Edilizia" xfId="114" xr:uid="{00000000-0005-0000-0000-00007A000000}"/>
    <cellStyle name="Valuta 2" xfId="115" xr:uid="{00000000-0005-0000-0000-00007B000000}"/>
  </cellStyles>
  <dxfs count="0"/>
  <tableStyles count="0" defaultTableStyle="TableStyleMedium2" defaultPivotStyle="PivotStyleLight16"/>
  <colors>
    <mruColors>
      <color rgb="FFFF99FF"/>
      <color rgb="FF00FFFF"/>
      <color rgb="FF7DFFB8"/>
      <color rgb="FFFFFFFF"/>
      <color rgb="FFFFCCFF"/>
      <color rgb="FFFFCCCC"/>
      <color rgb="FF99FF99"/>
      <color rgb="FF66FF33"/>
      <color rgb="FFCCE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Documents%20and%20Settings\rachellia\Documenti\PIANO%202003\proiezione%20SP%20al%2031-12-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2000\AlimentazioneBil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rachellia\Documenti\PIANO%202003\proiezione%20SP%20al%2031-12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UNE\BILANCI\2000\AlimentazioneBil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achellia\Documenti\PIANO%202003\proiezione%20SP%20al%2031-12-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GIONER\BIL01\COSRI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GIONER\BIL01\COSR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99consolidato\agenzia-preventivo%20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2002\Preventivo%202002\Bilanci%20aziende\burlo\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ilancio\2005\consuntivo%202005\Bil%20CSC%202005_colleg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Chiusura%201998\Bilanci%20Aziende\Ass%201\Ass1%20Alimentazione%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ES%20Area%20dell'Economia%20Sanitaria\2.Documenti%20condivisi\BILANCI\2009\Chiusura\Bilanci%20aziende\CSC\CSC%20Bilancio%20esercizio%202009%20per%20adozion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AES%20Area%20dell'Economia%20Sanitaria\2.Documenti%20condivisi\BILANCI\2009\Chiusura\Bilanci%20aziende\CSC\CSC%20Bilancio%20esercizio%202009%20per%20adozion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I\Bilanci\Consuntivi\Anno%202001\SCHEMI%20X%20CONSUNTIVO%202001%204.4.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9consolidato\agenzia-preventivo%20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2001\Preventivo%202001\Bilanci%20aziende\ass%202\BILANCIO%2019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venzSISR\Anno%202004-Convenzione%20SISR\Conduzione%20Applicativa_2004\Applicativo_5_2_2004_vers_presentata\piano_2004_v3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903825\Impostazioni%20locali\Temporary%20Internet%20Files\OLK3A\CONDUZIONE\CONDUZIONE%20APPLICATIVA\piano_2004_SaS_Calcolo_Variazione_Aziend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1999\Preventivo%201999\Consolidato%20prev99\Conto%20economico\Consol%20CE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RUE-Economico-Finanziario\118\NUOVO%20PIANO%20DEI%20CONTI%202018\Documenti%20ufficiali%20del%209%20maggio%202019\Allegato%201_%20CE_08.0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</sheetNames>
    <sheetDataSet>
      <sheetData sheetId="0"/>
      <sheetData sheetId="1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2010"/>
      <sheetName val="profili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</sheetNames>
    <sheetDataSet>
      <sheetData sheetId="0"/>
      <sheetData sheetId="1"/>
      <sheetData sheetId="2"/>
      <sheetData sheetId="3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S.P."/>
      <sheetName val="Alim C.E."/>
      <sheetName val="Schema C.E."/>
      <sheetName val="Schema S.P."/>
      <sheetName val="Alim S_P_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.E."/>
      <sheetName val="Schema S.P. "/>
      <sheetName val="FABB_COPERTURE"/>
      <sheetName val="Alim C.E."/>
      <sheetName val="Alim S.P.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 (2)"/>
      <sheetName val="prest.SSN (NI14)"/>
      <sheetName val="acc. rinnovi contr. (NI15)"/>
      <sheetName val="prov.oneri straord. (NI16)"/>
      <sheetName val="personale (NI17-1"/>
      <sheetName val="personale (NI17-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.E."/>
      <sheetName val="Schema S.P. "/>
      <sheetName val="FABB_COPERTURE"/>
      <sheetName val="Alim C.E."/>
      <sheetName val="Alim S.P.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 (2)"/>
      <sheetName val="prest.SSN (NI14)"/>
      <sheetName val="acc. rinnovi contr. (NI15)"/>
      <sheetName val="prov.oneri straord. (NI16)"/>
      <sheetName val="personale (NI17-1"/>
      <sheetName val="personale (NI17-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  <sheetName val="C_E__preventivo3"/>
      <sheetName val="BGT_Patrim_3"/>
      <sheetName val="fabbis_copert__3"/>
      <sheetName val="Deb_vs_forn_3"/>
      <sheetName val="imm_mater_3"/>
      <sheetName val="pluriennale_99-003"/>
      <sheetName val="C_E__preventivo4"/>
      <sheetName val="BGT_Patrim_4"/>
      <sheetName val="fabbis_copert__4"/>
      <sheetName val="Deb_vs_forn_4"/>
      <sheetName val="imm_mater_4"/>
      <sheetName val="pluriennale_99-004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Modello CE"/>
      <sheetName val="Raccordo CE old new"/>
    </sheetNames>
    <sheetDataSet>
      <sheetData sheetId="0"/>
      <sheetData sheetId="1">
        <row r="5">
          <cell r="F5" t="str">
            <v>A)  Valore della produzione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0"/>
  <sheetViews>
    <sheetView zoomScale="130" zoomScaleNormal="130" workbookViewId="0">
      <pane xSplit="3" ySplit="5" topLeftCell="D112" activePane="bottomRight" state="frozen"/>
      <selection activeCell="X39" sqref="X39"/>
      <selection pane="topRight" activeCell="X39" sqref="X39"/>
      <selection pane="bottomLeft" activeCell="X39" sqref="X39"/>
      <selection pane="bottomRight" activeCell="A121" sqref="A121:XFD416"/>
    </sheetView>
  </sheetViews>
  <sheetFormatPr defaultColWidth="9.109375" defaultRowHeight="12"/>
  <cols>
    <col min="1" max="1" width="2.33203125" style="468" customWidth="1"/>
    <col min="2" max="2" width="1.6640625" style="468" customWidth="1"/>
    <col min="3" max="3" width="58" style="383" customWidth="1"/>
    <col min="4" max="4" width="21.77734375" style="469" customWidth="1"/>
    <col min="5" max="5" width="21.77734375" style="381" customWidth="1"/>
    <col min="6" max="6" width="14.88671875" style="381" hidden="1" customWidth="1"/>
    <col min="7" max="7" width="12.6640625" style="382" hidden="1" customWidth="1"/>
    <col min="8" max="8" width="7.6640625" style="382" hidden="1" customWidth="1"/>
    <col min="9" max="16384" width="9.109375" style="383"/>
  </cols>
  <sheetData>
    <row r="1" spans="1:8" ht="12.6" thickBot="1">
      <c r="A1" s="377"/>
      <c r="B1" s="377"/>
      <c r="C1" s="378"/>
      <c r="D1" s="379"/>
      <c r="E1" s="380"/>
    </row>
    <row r="2" spans="1:8" s="385" customFormat="1" ht="12.6" thickBot="1">
      <c r="A2" s="505" t="s">
        <v>0</v>
      </c>
      <c r="B2" s="506"/>
      <c r="C2" s="506"/>
      <c r="D2" s="497"/>
      <c r="E2" s="498"/>
      <c r="F2" s="507" t="s">
        <v>1</v>
      </c>
      <c r="G2" s="508"/>
      <c r="H2" s="384"/>
    </row>
    <row r="3" spans="1:8" s="385" customFormat="1" ht="8.25" customHeight="1" thickBot="1">
      <c r="A3" s="386"/>
      <c r="B3" s="386"/>
      <c r="C3" s="387"/>
      <c r="D3" s="388"/>
      <c r="E3" s="388"/>
      <c r="F3" s="389"/>
      <c r="G3" s="390"/>
      <c r="H3" s="390"/>
    </row>
    <row r="4" spans="1:8" s="385" customFormat="1" ht="25.5" customHeight="1">
      <c r="A4" s="509" t="s">
        <v>2123</v>
      </c>
      <c r="B4" s="510"/>
      <c r="C4" s="510"/>
      <c r="D4" s="513" t="s">
        <v>2272</v>
      </c>
      <c r="E4" s="513" t="s">
        <v>2273</v>
      </c>
      <c r="F4" s="515" t="s">
        <v>2236</v>
      </c>
      <c r="G4" s="516"/>
      <c r="H4" s="391"/>
    </row>
    <row r="5" spans="1:8" s="385" customFormat="1" ht="13.5" customHeight="1" thickBot="1">
      <c r="A5" s="511"/>
      <c r="B5" s="512"/>
      <c r="C5" s="512"/>
      <c r="D5" s="514"/>
      <c r="E5" s="514"/>
      <c r="F5" s="470" t="s">
        <v>2</v>
      </c>
      <c r="G5" s="392" t="s">
        <v>3</v>
      </c>
      <c r="H5" s="393"/>
    </row>
    <row r="6" spans="1:8">
      <c r="A6" s="475"/>
      <c r="B6" s="476"/>
      <c r="C6" s="477"/>
      <c r="D6" s="478"/>
      <c r="E6" s="479"/>
      <c r="F6" s="471"/>
      <c r="G6" s="394"/>
      <c r="H6" s="395"/>
    </row>
    <row r="7" spans="1:8">
      <c r="A7" s="396" t="s">
        <v>4</v>
      </c>
      <c r="B7" s="397"/>
      <c r="C7" s="398" t="s">
        <v>5</v>
      </c>
      <c r="D7" s="399"/>
      <c r="E7" s="480"/>
      <c r="F7" s="414"/>
      <c r="G7" s="400"/>
      <c r="H7" s="390"/>
    </row>
    <row r="8" spans="1:8">
      <c r="A8" s="396"/>
      <c r="B8" s="397"/>
      <c r="C8" s="401"/>
      <c r="D8" s="402"/>
      <c r="E8" s="481"/>
      <c r="F8" s="414"/>
      <c r="G8" s="400"/>
      <c r="H8" s="390"/>
    </row>
    <row r="9" spans="1:8" s="378" customFormat="1">
      <c r="A9" s="396">
        <v>1</v>
      </c>
      <c r="B9" s="398" t="s">
        <v>6</v>
      </c>
      <c r="C9" s="398"/>
      <c r="D9" s="403">
        <f>D10+D11+D18+D23</f>
        <v>9175709</v>
      </c>
      <c r="E9" s="482">
        <f>E10+E11+E18+E23</f>
        <v>36702836</v>
      </c>
      <c r="F9" s="403">
        <f>+D9-E9</f>
        <v>-27527127</v>
      </c>
      <c r="G9" s="404">
        <f>+F9/E9</f>
        <v>-0.75</v>
      </c>
      <c r="H9" s="405"/>
    </row>
    <row r="10" spans="1:8">
      <c r="A10" s="406"/>
      <c r="B10" s="407" t="s">
        <v>7</v>
      </c>
      <c r="C10" s="407"/>
      <c r="D10" s="408">
        <f>+ROUND('CE Min'!D28,0)</f>
        <v>7343049</v>
      </c>
      <c r="E10" s="483">
        <f>+ROUND('CE Min'!E28,0)</f>
        <v>29372197</v>
      </c>
      <c r="F10" s="409">
        <f t="shared" ref="F10:F34" si="0">+D10-E10</f>
        <v>-22029148</v>
      </c>
      <c r="G10" s="410">
        <f t="shared" ref="G10:G73" si="1">+F10/E10</f>
        <v>-0.75000000851145043</v>
      </c>
      <c r="H10" s="411"/>
    </row>
    <row r="11" spans="1:8">
      <c r="A11" s="396"/>
      <c r="B11" s="407" t="s">
        <v>8</v>
      </c>
      <c r="C11" s="407"/>
      <c r="D11" s="408">
        <f>SUM(D12:D17)</f>
        <v>26000</v>
      </c>
      <c r="E11" s="483">
        <f>SUM(E12:E17)</f>
        <v>104000</v>
      </c>
      <c r="F11" s="409">
        <f t="shared" si="0"/>
        <v>-78000</v>
      </c>
      <c r="G11" s="410">
        <f t="shared" si="1"/>
        <v>-0.75</v>
      </c>
      <c r="H11" s="411"/>
    </row>
    <row r="12" spans="1:8">
      <c r="A12" s="396"/>
      <c r="B12" s="412"/>
      <c r="C12" s="413" t="s">
        <v>9</v>
      </c>
      <c r="D12" s="408">
        <f>+ROUND('CE Min'!D39,0)</f>
        <v>26000</v>
      </c>
      <c r="E12" s="483">
        <f>+ROUND('CE Min'!E39,0)</f>
        <v>104000</v>
      </c>
      <c r="F12" s="414">
        <f t="shared" si="0"/>
        <v>-78000</v>
      </c>
      <c r="G12" s="415">
        <f t="shared" si="1"/>
        <v>-0.75</v>
      </c>
      <c r="H12" s="416"/>
    </row>
    <row r="13" spans="1:8" ht="24">
      <c r="A13" s="406"/>
      <c r="B13" s="412"/>
      <c r="C13" s="413" t="s">
        <v>10</v>
      </c>
      <c r="D13" s="408">
        <f>+ROUND('CE Min'!D40,0)</f>
        <v>0</v>
      </c>
      <c r="E13" s="483">
        <f>+ROUND('CE Min'!E40,0)</f>
        <v>0</v>
      </c>
      <c r="F13" s="414">
        <f t="shared" si="0"/>
        <v>0</v>
      </c>
      <c r="G13" s="415"/>
      <c r="H13" s="416"/>
    </row>
    <row r="14" spans="1:8" ht="24">
      <c r="A14" s="396"/>
      <c r="B14" s="412"/>
      <c r="C14" s="413" t="s">
        <v>11</v>
      </c>
      <c r="D14" s="408">
        <f>+ROUND('CE Min'!D41,0)</f>
        <v>0</v>
      </c>
      <c r="E14" s="483">
        <f>+ROUND('CE Min'!E41,0)</f>
        <v>0</v>
      </c>
      <c r="F14" s="414">
        <f t="shared" si="0"/>
        <v>0</v>
      </c>
      <c r="G14" s="415"/>
      <c r="H14" s="416"/>
    </row>
    <row r="15" spans="1:8">
      <c r="A15" s="406"/>
      <c r="B15" s="412"/>
      <c r="C15" s="413" t="s">
        <v>12</v>
      </c>
      <c r="D15" s="408">
        <f>+ROUND('CE Min'!D42,0)</f>
        <v>0</v>
      </c>
      <c r="E15" s="483">
        <f>+ROUND('CE Min'!E42,0)</f>
        <v>0</v>
      </c>
      <c r="F15" s="414">
        <f t="shared" si="0"/>
        <v>0</v>
      </c>
      <c r="G15" s="415" t="e">
        <f t="shared" si="1"/>
        <v>#DIV/0!</v>
      </c>
      <c r="H15" s="416"/>
    </row>
    <row r="16" spans="1:8">
      <c r="A16" s="406"/>
      <c r="B16" s="412"/>
      <c r="C16" s="413" t="s">
        <v>13</v>
      </c>
      <c r="D16" s="408">
        <f>+ROUND('CE Min'!D43,0)</f>
        <v>0</v>
      </c>
      <c r="E16" s="483">
        <f>+ROUND('CE Min'!E43,0)</f>
        <v>0</v>
      </c>
      <c r="F16" s="414">
        <f t="shared" si="0"/>
        <v>0</v>
      </c>
      <c r="G16" s="415"/>
      <c r="H16" s="416"/>
    </row>
    <row r="17" spans="1:8">
      <c r="A17" s="396"/>
      <c r="B17" s="412"/>
      <c r="C17" s="413" t="s">
        <v>14</v>
      </c>
      <c r="D17" s="408">
        <f>+ROUND('CE Min'!D46,0)</f>
        <v>0</v>
      </c>
      <c r="E17" s="483">
        <f>+ROUND('CE Min'!E46,0)</f>
        <v>0</v>
      </c>
      <c r="F17" s="414">
        <f t="shared" si="0"/>
        <v>0</v>
      </c>
      <c r="G17" s="415"/>
      <c r="H17" s="416"/>
    </row>
    <row r="18" spans="1:8">
      <c r="A18" s="406"/>
      <c r="B18" s="412" t="s">
        <v>15</v>
      </c>
      <c r="C18" s="407"/>
      <c r="D18" s="408">
        <f>SUM(D19:D22)</f>
        <v>1806660</v>
      </c>
      <c r="E18" s="483">
        <f>SUM(E19:E22)</f>
        <v>7226639</v>
      </c>
      <c r="F18" s="409">
        <f t="shared" si="0"/>
        <v>-5419979</v>
      </c>
      <c r="G18" s="410">
        <f t="shared" si="1"/>
        <v>-0.74999996540577163</v>
      </c>
      <c r="H18" s="411"/>
    </row>
    <row r="19" spans="1:8">
      <c r="A19" s="406"/>
      <c r="B19" s="412"/>
      <c r="C19" s="407" t="s">
        <v>16</v>
      </c>
      <c r="D19" s="408">
        <f>+ROUND('CE Min'!D53,0)</f>
        <v>644722</v>
      </c>
      <c r="E19" s="483">
        <f>+ROUND('CE Min'!E53,0)</f>
        <v>2578887</v>
      </c>
      <c r="F19" s="414">
        <f t="shared" si="0"/>
        <v>-1934165</v>
      </c>
      <c r="G19" s="415">
        <f t="shared" si="1"/>
        <v>-0.74999990305895525</v>
      </c>
      <c r="H19" s="416"/>
    </row>
    <row r="20" spans="1:8">
      <c r="A20" s="406"/>
      <c r="B20" s="412"/>
      <c r="C20" s="407" t="s">
        <v>17</v>
      </c>
      <c r="D20" s="408">
        <f>+ROUND('CE Min'!D54,0)</f>
        <v>693617</v>
      </c>
      <c r="E20" s="483">
        <f>+ROUND('CE Min'!E54,0)</f>
        <v>2774468</v>
      </c>
      <c r="F20" s="414">
        <f t="shared" si="0"/>
        <v>-2080851</v>
      </c>
      <c r="G20" s="415">
        <f t="shared" si="1"/>
        <v>-0.75</v>
      </c>
      <c r="H20" s="416"/>
    </row>
    <row r="21" spans="1:8">
      <c r="A21" s="406"/>
      <c r="B21" s="412"/>
      <c r="C21" s="407" t="s">
        <v>18</v>
      </c>
      <c r="D21" s="408">
        <f>+ROUND('CE Min'!D55,0)</f>
        <v>393196</v>
      </c>
      <c r="E21" s="483">
        <f>+ROUND('CE Min'!E55,0)</f>
        <v>1572784</v>
      </c>
      <c r="F21" s="414">
        <f t="shared" si="0"/>
        <v>-1179588</v>
      </c>
      <c r="G21" s="415">
        <f t="shared" si="1"/>
        <v>-0.75</v>
      </c>
      <c r="H21" s="416"/>
    </row>
    <row r="22" spans="1:8">
      <c r="A22" s="406"/>
      <c r="B22" s="412"/>
      <c r="C22" s="407" t="s">
        <v>19</v>
      </c>
      <c r="D22" s="408">
        <f>+ROUND('CE Min'!D56,0)</f>
        <v>75125</v>
      </c>
      <c r="E22" s="483">
        <f>+ROUND('CE Min'!E56,0)</f>
        <v>300500</v>
      </c>
      <c r="F22" s="414">
        <f t="shared" si="0"/>
        <v>-225375</v>
      </c>
      <c r="G22" s="415">
        <f t="shared" si="1"/>
        <v>-0.75</v>
      </c>
      <c r="H22" s="416"/>
    </row>
    <row r="23" spans="1:8">
      <c r="A23" s="406"/>
      <c r="B23" s="412" t="s">
        <v>20</v>
      </c>
      <c r="C23" s="407"/>
      <c r="D23" s="408">
        <f>+ROUND('CE Min'!D57,0)</f>
        <v>0</v>
      </c>
      <c r="E23" s="483">
        <f>+ROUND('CE Min'!E57,0)</f>
        <v>0</v>
      </c>
      <c r="F23" s="414">
        <f t="shared" si="0"/>
        <v>0</v>
      </c>
      <c r="G23" s="415"/>
      <c r="H23" s="416"/>
    </row>
    <row r="24" spans="1:8" s="378" customFormat="1">
      <c r="A24" s="396">
        <v>2</v>
      </c>
      <c r="B24" s="398" t="s">
        <v>21</v>
      </c>
      <c r="C24" s="398"/>
      <c r="D24" s="417">
        <f>+ROUND('CE Min'!D58,0)</f>
        <v>0</v>
      </c>
      <c r="E24" s="484">
        <f>+ROUND('CE Min'!E58,0)</f>
        <v>0</v>
      </c>
      <c r="F24" s="403">
        <f t="shared" si="0"/>
        <v>0</v>
      </c>
      <c r="G24" s="404"/>
      <c r="H24" s="418"/>
    </row>
    <row r="25" spans="1:8" s="378" customFormat="1">
      <c r="A25" s="396">
        <v>3</v>
      </c>
      <c r="B25" s="398" t="s">
        <v>22</v>
      </c>
      <c r="C25" s="398"/>
      <c r="D25" s="417">
        <f>+ROUND('CE Min'!D61,0)</f>
        <v>0</v>
      </c>
      <c r="E25" s="484">
        <f>+ROUND('CE Min'!E61,0)</f>
        <v>0</v>
      </c>
      <c r="F25" s="403">
        <f t="shared" si="0"/>
        <v>0</v>
      </c>
      <c r="G25" s="404"/>
      <c r="H25" s="418"/>
    </row>
    <row r="26" spans="1:8" s="378" customFormat="1">
      <c r="A26" s="396">
        <v>4</v>
      </c>
      <c r="B26" s="398" t="s">
        <v>23</v>
      </c>
      <c r="C26" s="398"/>
      <c r="D26" s="403">
        <f>SUM(D27:D29)</f>
        <v>8101327</v>
      </c>
      <c r="E26" s="482">
        <f>SUM(E27:E29)</f>
        <v>32405312</v>
      </c>
      <c r="F26" s="403">
        <f t="shared" si="0"/>
        <v>-24303985</v>
      </c>
      <c r="G26" s="404">
        <f t="shared" si="1"/>
        <v>-0.75000003085913813</v>
      </c>
      <c r="H26" s="418"/>
    </row>
    <row r="27" spans="1:8">
      <c r="A27" s="396"/>
      <c r="B27" s="407" t="s">
        <v>24</v>
      </c>
      <c r="C27" s="419"/>
      <c r="D27" s="408">
        <f>+ROUND('CE Min'!D68,0)</f>
        <v>7548579</v>
      </c>
      <c r="E27" s="483">
        <f>+ROUND('CE Min'!E68,0)</f>
        <v>30194317</v>
      </c>
      <c r="F27" s="414">
        <f t="shared" si="0"/>
        <v>-22645738</v>
      </c>
      <c r="G27" s="415">
        <f t="shared" si="1"/>
        <v>-0.75000000827970381</v>
      </c>
      <c r="H27" s="416"/>
    </row>
    <row r="28" spans="1:8">
      <c r="A28" s="406"/>
      <c r="B28" s="407" t="s">
        <v>25</v>
      </c>
      <c r="C28" s="419"/>
      <c r="D28" s="408">
        <f>+ROUND('CE Min'!D114,0)</f>
        <v>220123</v>
      </c>
      <c r="E28" s="483">
        <f>+ROUND('CE Min'!E114,0)</f>
        <v>880495</v>
      </c>
      <c r="F28" s="414">
        <f t="shared" si="0"/>
        <v>-660372</v>
      </c>
      <c r="G28" s="415">
        <f t="shared" si="1"/>
        <v>-0.75000085179359333</v>
      </c>
      <c r="H28" s="416"/>
    </row>
    <row r="29" spans="1:8">
      <c r="A29" s="396"/>
      <c r="B29" s="407" t="s">
        <v>26</v>
      </c>
      <c r="C29" s="419"/>
      <c r="D29" s="408">
        <f>+ROUND('CE Min'!D107+'CE Min'!D113,0)</f>
        <v>332625</v>
      </c>
      <c r="E29" s="483">
        <f>+ROUND('CE Min'!E107+'CE Min'!E113,0)</f>
        <v>1330500</v>
      </c>
      <c r="F29" s="414">
        <f t="shared" si="0"/>
        <v>-997875</v>
      </c>
      <c r="G29" s="415">
        <f t="shared" si="1"/>
        <v>-0.75</v>
      </c>
      <c r="H29" s="416"/>
    </row>
    <row r="30" spans="1:8" s="378" customFormat="1">
      <c r="A30" s="396">
        <v>5</v>
      </c>
      <c r="B30" s="398" t="s">
        <v>27</v>
      </c>
      <c r="C30" s="398"/>
      <c r="D30" s="417">
        <f>+ROUND(+'CE Min'!D122,0)</f>
        <v>267540</v>
      </c>
      <c r="E30" s="484">
        <f>+ROUND(+'CE Min'!E122,0)</f>
        <v>1070162</v>
      </c>
      <c r="F30" s="403">
        <f t="shared" si="0"/>
        <v>-802622</v>
      </c>
      <c r="G30" s="404">
        <f t="shared" si="1"/>
        <v>-0.75000046721898184</v>
      </c>
      <c r="H30" s="418"/>
    </row>
    <row r="31" spans="1:8" s="378" customFormat="1">
      <c r="A31" s="396">
        <v>6</v>
      </c>
      <c r="B31" s="398" t="s">
        <v>28</v>
      </c>
      <c r="C31" s="398"/>
      <c r="D31" s="417">
        <f>+ROUND('CE Min'!D143,0)</f>
        <v>454868</v>
      </c>
      <c r="E31" s="484">
        <f>+ROUND('CE Min'!E143,0)</f>
        <v>1819473</v>
      </c>
      <c r="F31" s="403">
        <f t="shared" si="0"/>
        <v>-1364605</v>
      </c>
      <c r="G31" s="404">
        <f t="shared" si="1"/>
        <v>-0.75000013740242366</v>
      </c>
      <c r="H31" s="418"/>
    </row>
    <row r="32" spans="1:8" s="378" customFormat="1">
      <c r="A32" s="396">
        <v>7</v>
      </c>
      <c r="B32" s="398" t="s">
        <v>29</v>
      </c>
      <c r="C32" s="398"/>
      <c r="D32" s="417">
        <f>+ROUND('CE Min'!D147,0)</f>
        <v>513212</v>
      </c>
      <c r="E32" s="484">
        <f>+ROUND('CE Min'!E147,0)</f>
        <v>2052852</v>
      </c>
      <c r="F32" s="403">
        <f t="shared" si="0"/>
        <v>-1539640</v>
      </c>
      <c r="G32" s="404">
        <f t="shared" si="1"/>
        <v>-0.75000048712717726</v>
      </c>
      <c r="H32" s="418"/>
    </row>
    <row r="33" spans="1:8" s="378" customFormat="1">
      <c r="A33" s="396">
        <v>8</v>
      </c>
      <c r="B33" s="398" t="s">
        <v>30</v>
      </c>
      <c r="C33" s="398"/>
      <c r="D33" s="417">
        <f>+ROUND(+'CE Min'!D154,0)</f>
        <v>0</v>
      </c>
      <c r="E33" s="484">
        <f>+ROUND(+'CE Min'!E154,0)</f>
        <v>0</v>
      </c>
      <c r="F33" s="420">
        <f t="shared" si="0"/>
        <v>0</v>
      </c>
      <c r="G33" s="421"/>
      <c r="H33" s="418"/>
    </row>
    <row r="34" spans="1:8" s="378" customFormat="1">
      <c r="A34" s="396">
        <v>9</v>
      </c>
      <c r="B34" s="398" t="s">
        <v>31</v>
      </c>
      <c r="C34" s="398"/>
      <c r="D34" s="417">
        <f>+ROUND(+'CE Min'!D155,0)</f>
        <v>52186</v>
      </c>
      <c r="E34" s="484">
        <f>+ROUND(+'CE Min'!E155,0)</f>
        <v>208745</v>
      </c>
      <c r="F34" s="420">
        <f t="shared" si="0"/>
        <v>-156559</v>
      </c>
      <c r="G34" s="421">
        <f t="shared" si="1"/>
        <v>-0.75000119763347628</v>
      </c>
      <c r="H34" s="418"/>
    </row>
    <row r="35" spans="1:8" s="378" customFormat="1">
      <c r="A35" s="517" t="s">
        <v>32</v>
      </c>
      <c r="B35" s="518"/>
      <c r="C35" s="518"/>
      <c r="D35" s="422">
        <f>D9+D24+D25+D26+SUM(D30:D34)</f>
        <v>18564842</v>
      </c>
      <c r="E35" s="485">
        <f>E9+E24+E25+E26+SUM(E30:E34)</f>
        <v>74259380</v>
      </c>
      <c r="F35" s="423">
        <f>+D35-E35</f>
        <v>-55694538</v>
      </c>
      <c r="G35" s="424">
        <f t="shared" si="1"/>
        <v>-0.75000004039893686</v>
      </c>
      <c r="H35" s="418"/>
    </row>
    <row r="36" spans="1:8">
      <c r="A36" s="406"/>
      <c r="B36" s="425"/>
      <c r="C36" s="401"/>
      <c r="D36" s="426"/>
      <c r="E36" s="486"/>
      <c r="F36" s="414"/>
      <c r="G36" s="415"/>
      <c r="H36" s="411"/>
    </row>
    <row r="37" spans="1:8" s="378" customFormat="1">
      <c r="A37" s="396" t="s">
        <v>33</v>
      </c>
      <c r="B37" s="397"/>
      <c r="C37" s="427" t="s">
        <v>34</v>
      </c>
      <c r="D37" s="428"/>
      <c r="E37" s="487"/>
      <c r="F37" s="420"/>
      <c r="G37" s="421"/>
      <c r="H37" s="411"/>
    </row>
    <row r="38" spans="1:8" s="378" customFormat="1">
      <c r="A38" s="396">
        <v>1</v>
      </c>
      <c r="B38" s="398" t="s">
        <v>35</v>
      </c>
      <c r="C38" s="429"/>
      <c r="D38" s="428">
        <f>SUM(D39:D40)</f>
        <v>3224194</v>
      </c>
      <c r="E38" s="487">
        <f>SUM(E39:E40)</f>
        <v>12896775</v>
      </c>
      <c r="F38" s="420">
        <f>+D38-E38</f>
        <v>-9672581</v>
      </c>
      <c r="G38" s="421">
        <f t="shared" si="1"/>
        <v>-0.74999998061530881</v>
      </c>
      <c r="H38" s="418"/>
    </row>
    <row r="39" spans="1:8">
      <c r="A39" s="396"/>
      <c r="B39" s="407" t="s">
        <v>36</v>
      </c>
      <c r="C39" s="419"/>
      <c r="D39" s="408">
        <f>+ROUND('CE Min'!D162,0)</f>
        <v>3098069</v>
      </c>
      <c r="E39" s="483">
        <f>+ROUND('CE Min'!E162,0)</f>
        <v>12392275</v>
      </c>
      <c r="F39" s="414">
        <f t="shared" ref="F39:F102" si="2">+D39-E39</f>
        <v>-9294206</v>
      </c>
      <c r="G39" s="415">
        <f t="shared" si="1"/>
        <v>-0.74999997982614164</v>
      </c>
      <c r="H39" s="416"/>
    </row>
    <row r="40" spans="1:8">
      <c r="A40" s="406"/>
      <c r="B40" s="407" t="s">
        <v>37</v>
      </c>
      <c r="C40" s="419"/>
      <c r="D40" s="408">
        <f>+ROUND('CE Min'!D193,0)</f>
        <v>126125</v>
      </c>
      <c r="E40" s="483">
        <f>+ROUND('CE Min'!E193,0)</f>
        <v>504500</v>
      </c>
      <c r="F40" s="414">
        <f t="shared" si="2"/>
        <v>-378375</v>
      </c>
      <c r="G40" s="415">
        <f t="shared" si="1"/>
        <v>-0.75</v>
      </c>
      <c r="H40" s="416"/>
    </row>
    <row r="41" spans="1:8" s="378" customFormat="1">
      <c r="A41" s="396">
        <v>2</v>
      </c>
      <c r="B41" s="398" t="s">
        <v>38</v>
      </c>
      <c r="C41" s="429"/>
      <c r="D41" s="428">
        <f>SUM(D42:D58)</f>
        <v>1741797</v>
      </c>
      <c r="E41" s="487">
        <f>SUM(E42:E58)</f>
        <v>6967191</v>
      </c>
      <c r="F41" s="420">
        <f t="shared" si="2"/>
        <v>-5225394</v>
      </c>
      <c r="G41" s="421">
        <f t="shared" si="1"/>
        <v>-0.75000010764740055</v>
      </c>
      <c r="H41" s="418"/>
    </row>
    <row r="42" spans="1:8">
      <c r="A42" s="406"/>
      <c r="B42" s="412" t="s">
        <v>39</v>
      </c>
      <c r="C42" s="407"/>
      <c r="D42" s="408">
        <f>+ROUND('CE Min'!D203,0)</f>
        <v>0</v>
      </c>
      <c r="E42" s="483">
        <f>+ROUND('CE Min'!E203,0)</f>
        <v>0</v>
      </c>
      <c r="F42" s="414">
        <f t="shared" si="2"/>
        <v>0</v>
      </c>
      <c r="G42" s="415"/>
      <c r="H42" s="416"/>
    </row>
    <row r="43" spans="1:8">
      <c r="A43" s="406"/>
      <c r="B43" s="412" t="s">
        <v>40</v>
      </c>
      <c r="C43" s="407"/>
      <c r="D43" s="408">
        <f>+ROUND('CE Min'!D211,0)</f>
        <v>0</v>
      </c>
      <c r="E43" s="483">
        <f>+ROUND('CE Min'!E211,0)</f>
        <v>0</v>
      </c>
      <c r="F43" s="414">
        <f t="shared" si="2"/>
        <v>0</v>
      </c>
      <c r="G43" s="415"/>
      <c r="H43" s="416"/>
    </row>
    <row r="44" spans="1:8">
      <c r="A44" s="406"/>
      <c r="B44" s="412" t="s">
        <v>41</v>
      </c>
      <c r="C44" s="407"/>
      <c r="D44" s="408">
        <f>+ROUND('CE Min'!D215,0)</f>
        <v>223000</v>
      </c>
      <c r="E44" s="483">
        <f>+ROUND('CE Min'!E215,0)</f>
        <v>892000</v>
      </c>
      <c r="F44" s="414">
        <f t="shared" si="2"/>
        <v>-669000</v>
      </c>
      <c r="G44" s="415">
        <f t="shared" si="1"/>
        <v>-0.75</v>
      </c>
      <c r="H44" s="416"/>
    </row>
    <row r="45" spans="1:8">
      <c r="A45" s="406"/>
      <c r="B45" s="412" t="s">
        <v>42</v>
      </c>
      <c r="C45" s="407"/>
      <c r="D45" s="408">
        <f>+ROUND('CE Min'!D234,0)</f>
        <v>0</v>
      </c>
      <c r="E45" s="483">
        <f>+ROUND('CE Min'!E234,0)</f>
        <v>0</v>
      </c>
      <c r="F45" s="414">
        <f t="shared" si="2"/>
        <v>0</v>
      </c>
      <c r="G45" s="415"/>
      <c r="H45" s="416"/>
    </row>
    <row r="46" spans="1:8">
      <c r="A46" s="406"/>
      <c r="B46" s="412" t="s">
        <v>43</v>
      </c>
      <c r="C46" s="407"/>
      <c r="D46" s="408">
        <f>+ROUND('CE Min'!D240,0)</f>
        <v>0</v>
      </c>
      <c r="E46" s="483">
        <f>+ROUND('CE Min'!E240,0)</f>
        <v>0</v>
      </c>
      <c r="F46" s="414">
        <f t="shared" si="2"/>
        <v>0</v>
      </c>
      <c r="G46" s="415"/>
      <c r="H46" s="416"/>
    </row>
    <row r="47" spans="1:8">
      <c r="A47" s="406"/>
      <c r="B47" s="412" t="s">
        <v>44</v>
      </c>
      <c r="C47" s="407"/>
      <c r="D47" s="408">
        <f>+ROUND('CE Min'!D245,0)</f>
        <v>0</v>
      </c>
      <c r="E47" s="483">
        <f>+ROUND('CE Min'!E245,0)</f>
        <v>0</v>
      </c>
      <c r="F47" s="414">
        <f t="shared" si="2"/>
        <v>0</v>
      </c>
      <c r="G47" s="415"/>
      <c r="H47" s="416"/>
    </row>
    <row r="48" spans="1:8">
      <c r="A48" s="406"/>
      <c r="B48" s="412" t="s">
        <v>45</v>
      </c>
      <c r="C48" s="407"/>
      <c r="D48" s="408">
        <f>+ROUND('CE Min'!D250,0)</f>
        <v>0</v>
      </c>
      <c r="E48" s="483">
        <f>+ROUND('CE Min'!E250,0)</f>
        <v>0</v>
      </c>
      <c r="F48" s="414">
        <f t="shared" si="2"/>
        <v>0</v>
      </c>
      <c r="G48" s="415"/>
      <c r="H48" s="416"/>
    </row>
    <row r="49" spans="1:8">
      <c r="A49" s="406"/>
      <c r="B49" s="412" t="s">
        <v>46</v>
      </c>
      <c r="C49" s="407"/>
      <c r="D49" s="408">
        <f>+ROUND('CE Min'!D260,0)</f>
        <v>0</v>
      </c>
      <c r="E49" s="483">
        <f>+ROUND('CE Min'!E260,0)</f>
        <v>0</v>
      </c>
      <c r="F49" s="414">
        <f t="shared" si="2"/>
        <v>0</v>
      </c>
      <c r="G49" s="415"/>
      <c r="H49" s="416"/>
    </row>
    <row r="50" spans="1:8">
      <c r="A50" s="406"/>
      <c r="B50" s="412" t="s">
        <v>47</v>
      </c>
      <c r="C50" s="407"/>
      <c r="D50" s="408">
        <f>+ROUND('CE Min'!D266,0)</f>
        <v>11357</v>
      </c>
      <c r="E50" s="483">
        <f>+ROUND('CE Min'!E266,0)</f>
        <v>45428</v>
      </c>
      <c r="F50" s="414">
        <f t="shared" si="2"/>
        <v>-34071</v>
      </c>
      <c r="G50" s="415">
        <f t="shared" si="1"/>
        <v>-0.75</v>
      </c>
      <c r="H50" s="416"/>
    </row>
    <row r="51" spans="1:8">
      <c r="A51" s="406"/>
      <c r="B51" s="412" t="s">
        <v>48</v>
      </c>
      <c r="C51" s="407"/>
      <c r="D51" s="408">
        <f>+ROUND('CE Min'!D273,0)</f>
        <v>0</v>
      </c>
      <c r="E51" s="483">
        <f>+ROUND('CE Min'!E273,0)</f>
        <v>0</v>
      </c>
      <c r="F51" s="414">
        <f t="shared" si="2"/>
        <v>0</v>
      </c>
      <c r="G51" s="415"/>
      <c r="H51" s="416"/>
    </row>
    <row r="52" spans="1:8">
      <c r="A52" s="406"/>
      <c r="B52" s="412" t="s">
        <v>49</v>
      </c>
      <c r="C52" s="407"/>
      <c r="D52" s="408">
        <f>+ROUND('CE Min'!D279,0)</f>
        <v>3750</v>
      </c>
      <c r="E52" s="483">
        <f>+ROUND('CE Min'!E279,0)</f>
        <v>15000</v>
      </c>
      <c r="F52" s="414">
        <f t="shared" si="2"/>
        <v>-11250</v>
      </c>
      <c r="G52" s="415">
        <f t="shared" si="1"/>
        <v>-0.75</v>
      </c>
      <c r="H52" s="416"/>
    </row>
    <row r="53" spans="1:8">
      <c r="A53" s="406"/>
      <c r="B53" s="412" t="s">
        <v>50</v>
      </c>
      <c r="C53" s="407"/>
      <c r="D53" s="408">
        <f>+ROUND('CE Min'!D284,0)</f>
        <v>0</v>
      </c>
      <c r="E53" s="483">
        <f>+ROUND('CE Min'!E284,0)</f>
        <v>0</v>
      </c>
      <c r="F53" s="414">
        <f t="shared" si="2"/>
        <v>0</v>
      </c>
      <c r="G53" s="415"/>
      <c r="H53" s="416"/>
    </row>
    <row r="54" spans="1:8">
      <c r="A54" s="406"/>
      <c r="B54" s="412" t="s">
        <v>51</v>
      </c>
      <c r="C54" s="407"/>
      <c r="D54" s="408">
        <f>+ROUND('CE Min'!D293,0)</f>
        <v>179091</v>
      </c>
      <c r="E54" s="483">
        <f>+ROUND('CE Min'!E293,0)</f>
        <v>716364</v>
      </c>
      <c r="F54" s="414">
        <f t="shared" si="2"/>
        <v>-537273</v>
      </c>
      <c r="G54" s="415">
        <f t="shared" si="1"/>
        <v>-0.75</v>
      </c>
      <c r="H54" s="416"/>
    </row>
    <row r="55" spans="1:8">
      <c r="A55" s="406"/>
      <c r="B55" s="412" t="s">
        <v>52</v>
      </c>
      <c r="C55" s="407"/>
      <c r="D55" s="408">
        <f>+ROUND('CE Min'!D301,0)</f>
        <v>523301</v>
      </c>
      <c r="E55" s="483">
        <f>+ROUND('CE Min'!E301,0)</f>
        <v>2093203</v>
      </c>
      <c r="F55" s="414">
        <f t="shared" si="2"/>
        <v>-1569902</v>
      </c>
      <c r="G55" s="415">
        <f t="shared" si="1"/>
        <v>-0.74999988056581235</v>
      </c>
      <c r="H55" s="416"/>
    </row>
    <row r="56" spans="1:8" ht="18.75" customHeight="1">
      <c r="A56" s="406"/>
      <c r="B56" s="521" t="s">
        <v>53</v>
      </c>
      <c r="C56" s="522"/>
      <c r="D56" s="408">
        <f>+ROUND('CE Min'!D309,0)</f>
        <v>629173</v>
      </c>
      <c r="E56" s="483">
        <f>+ROUND('CE Min'!E309,0)</f>
        <v>2516696</v>
      </c>
      <c r="F56" s="414">
        <f t="shared" si="2"/>
        <v>-1887523</v>
      </c>
      <c r="G56" s="415">
        <f t="shared" si="1"/>
        <v>-0.75000039734636204</v>
      </c>
      <c r="H56" s="416"/>
    </row>
    <row r="57" spans="1:8">
      <c r="A57" s="406"/>
      <c r="B57" s="412" t="s">
        <v>54</v>
      </c>
      <c r="C57" s="407"/>
      <c r="D57" s="408">
        <f>+ROUND('CE Min'!D323,0)</f>
        <v>172125</v>
      </c>
      <c r="E57" s="483">
        <f>+ROUND('CE Min'!E323,0)</f>
        <v>688500</v>
      </c>
      <c r="F57" s="414">
        <f t="shared" si="2"/>
        <v>-516375</v>
      </c>
      <c r="G57" s="415">
        <f t="shared" si="1"/>
        <v>-0.75</v>
      </c>
      <c r="H57" s="416"/>
    </row>
    <row r="58" spans="1:8">
      <c r="A58" s="406"/>
      <c r="B58" s="412" t="s">
        <v>55</v>
      </c>
      <c r="C58" s="407"/>
      <c r="D58" s="408">
        <f>+ROUND('CE Min'!D331,0)</f>
        <v>0</v>
      </c>
      <c r="E58" s="483">
        <f>+ROUND('CE Min'!E331,0)</f>
        <v>0</v>
      </c>
      <c r="F58" s="414">
        <f t="shared" si="2"/>
        <v>0</v>
      </c>
      <c r="G58" s="415"/>
      <c r="H58" s="416"/>
    </row>
    <row r="59" spans="1:8" s="378" customFormat="1">
      <c r="A59" s="396">
        <v>3</v>
      </c>
      <c r="B59" s="398" t="s">
        <v>56</v>
      </c>
      <c r="C59" s="429"/>
      <c r="D59" s="428">
        <f>SUM(D60:D62)</f>
        <v>2137536</v>
      </c>
      <c r="E59" s="487">
        <f>SUM(E60:E62)</f>
        <v>8550139</v>
      </c>
      <c r="F59" s="420">
        <f t="shared" si="2"/>
        <v>-6412603</v>
      </c>
      <c r="G59" s="421">
        <f t="shared" si="1"/>
        <v>-0.74999985380354639</v>
      </c>
      <c r="H59" s="418"/>
    </row>
    <row r="60" spans="1:8">
      <c r="A60" s="406"/>
      <c r="B60" s="412" t="s">
        <v>57</v>
      </c>
      <c r="C60" s="407"/>
      <c r="D60" s="408">
        <f>+ROUND('CE Min'!D333,0)</f>
        <v>1934540</v>
      </c>
      <c r="E60" s="483">
        <f>+ROUND('CE Min'!E333,0)</f>
        <v>7738157</v>
      </c>
      <c r="F60" s="414">
        <f t="shared" si="2"/>
        <v>-5803617</v>
      </c>
      <c r="G60" s="415">
        <f t="shared" si="1"/>
        <v>-0.74999990307769671</v>
      </c>
      <c r="H60" s="416"/>
    </row>
    <row r="61" spans="1:8">
      <c r="A61" s="406"/>
      <c r="B61" s="521" t="s">
        <v>58</v>
      </c>
      <c r="C61" s="522"/>
      <c r="D61" s="408">
        <f>+ROUND('CE Min'!D353,0)</f>
        <v>182246</v>
      </c>
      <c r="E61" s="483">
        <f>+ROUND('CE Min'!E353,0)</f>
        <v>728982</v>
      </c>
      <c r="F61" s="414">
        <f t="shared" si="2"/>
        <v>-546736</v>
      </c>
      <c r="G61" s="415">
        <f t="shared" si="1"/>
        <v>-0.74999931411200826</v>
      </c>
      <c r="H61" s="416"/>
    </row>
    <row r="62" spans="1:8">
      <c r="A62" s="406"/>
      <c r="B62" s="412" t="s">
        <v>59</v>
      </c>
      <c r="C62" s="407"/>
      <c r="D62" s="408">
        <f>+ROUND('CE Min'!D367,0)</f>
        <v>20750</v>
      </c>
      <c r="E62" s="483">
        <f>+ROUND('CE Min'!E367,0)</f>
        <v>83000</v>
      </c>
      <c r="F62" s="414">
        <f t="shared" si="2"/>
        <v>-62250</v>
      </c>
      <c r="G62" s="415">
        <f t="shared" si="1"/>
        <v>-0.75</v>
      </c>
      <c r="H62" s="416"/>
    </row>
    <row r="63" spans="1:8" s="378" customFormat="1">
      <c r="A63" s="396">
        <v>4</v>
      </c>
      <c r="B63" s="430" t="s">
        <v>60</v>
      </c>
      <c r="C63" s="429"/>
      <c r="D63" s="428">
        <f>+ROUND('CE Min'!D370,0)</f>
        <v>417186</v>
      </c>
      <c r="E63" s="487">
        <f>+ROUND('CE Min'!E370,0)</f>
        <v>1668744</v>
      </c>
      <c r="F63" s="420">
        <f t="shared" si="2"/>
        <v>-1251558</v>
      </c>
      <c r="G63" s="421">
        <f t="shared" si="1"/>
        <v>-0.75</v>
      </c>
      <c r="H63" s="418"/>
    </row>
    <row r="64" spans="1:8" s="378" customFormat="1" ht="14.25" customHeight="1">
      <c r="A64" s="396">
        <v>5</v>
      </c>
      <c r="B64" s="398" t="s">
        <v>61</v>
      </c>
      <c r="C64" s="398"/>
      <c r="D64" s="428">
        <f>+ROUND('CE Min'!D378,0)</f>
        <v>149211</v>
      </c>
      <c r="E64" s="487">
        <f>+ROUND('CE Min'!E378,0)</f>
        <v>596842</v>
      </c>
      <c r="F64" s="420">
        <f t="shared" si="2"/>
        <v>-447631</v>
      </c>
      <c r="G64" s="421">
        <f t="shared" si="1"/>
        <v>-0.74999916225734786</v>
      </c>
      <c r="H64" s="418"/>
    </row>
    <row r="65" spans="1:8" s="378" customFormat="1" ht="12.6" customHeight="1">
      <c r="A65" s="396">
        <v>6</v>
      </c>
      <c r="B65" s="398" t="s">
        <v>62</v>
      </c>
      <c r="C65" s="429"/>
      <c r="D65" s="428">
        <f>SUM(D66:D70)</f>
        <v>9289117</v>
      </c>
      <c r="E65" s="487">
        <f>SUM(E66:E70)</f>
        <v>37156487</v>
      </c>
      <c r="F65" s="420">
        <f t="shared" si="2"/>
        <v>-27867370</v>
      </c>
      <c r="G65" s="421">
        <f t="shared" si="1"/>
        <v>-0.75000012783770431</v>
      </c>
      <c r="H65" s="418"/>
    </row>
    <row r="66" spans="1:8">
      <c r="A66" s="396"/>
      <c r="B66" s="407" t="s">
        <v>63</v>
      </c>
      <c r="C66" s="419"/>
      <c r="D66" s="408">
        <f>+ROUND('CE Min'!D391,0)</f>
        <v>3301451</v>
      </c>
      <c r="E66" s="483">
        <f>+ROUND('CE Min'!E391,0)</f>
        <v>13205800</v>
      </c>
      <c r="F66" s="414">
        <f t="shared" si="2"/>
        <v>-9904349</v>
      </c>
      <c r="G66" s="415">
        <f t="shared" si="1"/>
        <v>-0.74999992427569706</v>
      </c>
      <c r="H66" s="416"/>
    </row>
    <row r="67" spans="1:8">
      <c r="A67" s="396"/>
      <c r="B67" s="407" t="s">
        <v>64</v>
      </c>
      <c r="C67" s="419"/>
      <c r="D67" s="408">
        <f>+ROUND('CE Min'!D395,0)</f>
        <v>354840</v>
      </c>
      <c r="E67" s="483">
        <f>+ROUND('CE Min'!E395,0)</f>
        <v>1419354</v>
      </c>
      <c r="F67" s="414">
        <f t="shared" si="2"/>
        <v>-1064514</v>
      </c>
      <c r="G67" s="415">
        <f t="shared" si="1"/>
        <v>-0.74999894318119364</v>
      </c>
      <c r="H67" s="416"/>
    </row>
    <row r="68" spans="1:8">
      <c r="A68" s="396"/>
      <c r="B68" s="407" t="s">
        <v>65</v>
      </c>
      <c r="C68" s="419"/>
      <c r="D68" s="408">
        <f>+ROUND('CE Min'!D399,0)</f>
        <v>3820306</v>
      </c>
      <c r="E68" s="483">
        <f>+ROUND('CE Min'!E399,0)</f>
        <v>15281237</v>
      </c>
      <c r="F68" s="414">
        <f t="shared" si="2"/>
        <v>-11460931</v>
      </c>
      <c r="G68" s="415">
        <f t="shared" si="1"/>
        <v>-0.75000021267911754</v>
      </c>
      <c r="H68" s="416"/>
    </row>
    <row r="69" spans="1:8">
      <c r="A69" s="406"/>
      <c r="B69" s="407" t="s">
        <v>66</v>
      </c>
      <c r="C69" s="419"/>
      <c r="D69" s="408">
        <f>+ROUND('CE Min'!D404+'CE Min'!D413+'CE Min'!D422,0)</f>
        <v>210102</v>
      </c>
      <c r="E69" s="483">
        <f>+ROUND('CE Min'!E404+'CE Min'!E413+'CE Min'!E422,0)</f>
        <v>840414</v>
      </c>
      <c r="F69" s="414">
        <f t="shared" si="2"/>
        <v>-630312</v>
      </c>
      <c r="G69" s="415">
        <f t="shared" si="1"/>
        <v>-0.75000178483461721</v>
      </c>
      <c r="H69" s="416"/>
    </row>
    <row r="70" spans="1:8">
      <c r="A70" s="406"/>
      <c r="B70" s="407" t="s">
        <v>67</v>
      </c>
      <c r="C70" s="419"/>
      <c r="D70" s="408">
        <f>+ROUND('CE Min'!D408+'CE Min'!D417+'CE Min'!D426,0)</f>
        <v>1602418</v>
      </c>
      <c r="E70" s="483">
        <f>+ROUND('CE Min'!E408+'CE Min'!E417+'CE Min'!E426,0)</f>
        <v>6409682</v>
      </c>
      <c r="F70" s="414">
        <f t="shared" si="2"/>
        <v>-4807264</v>
      </c>
      <c r="G70" s="415">
        <f t="shared" si="1"/>
        <v>-0.75000039003495023</v>
      </c>
      <c r="H70" s="416"/>
    </row>
    <row r="71" spans="1:8" s="378" customFormat="1">
      <c r="A71" s="396">
        <v>7</v>
      </c>
      <c r="B71" s="430" t="s">
        <v>68</v>
      </c>
      <c r="C71" s="398"/>
      <c r="D71" s="428">
        <f>+ROUND('CE Min'!D430,0)</f>
        <v>230952</v>
      </c>
      <c r="E71" s="487">
        <f>+ROUND('CE Min'!E430,0)</f>
        <v>923808</v>
      </c>
      <c r="F71" s="420">
        <f t="shared" si="2"/>
        <v>-692856</v>
      </c>
      <c r="G71" s="421">
        <f t="shared" si="1"/>
        <v>-0.75</v>
      </c>
      <c r="H71" s="418"/>
    </row>
    <row r="72" spans="1:8" s="378" customFormat="1">
      <c r="A72" s="396">
        <v>8</v>
      </c>
      <c r="B72" s="430" t="s">
        <v>69</v>
      </c>
      <c r="C72" s="398"/>
      <c r="D72" s="428">
        <f>SUM(D73:D75)</f>
        <v>519041</v>
      </c>
      <c r="E72" s="487">
        <f>SUM(E73:E75)</f>
        <v>2076164</v>
      </c>
      <c r="F72" s="420">
        <f t="shared" si="2"/>
        <v>-1557123</v>
      </c>
      <c r="G72" s="421">
        <f t="shared" si="1"/>
        <v>-0.75</v>
      </c>
      <c r="H72" s="418"/>
    </row>
    <row r="73" spans="1:8">
      <c r="A73" s="396"/>
      <c r="B73" s="407" t="s">
        <v>70</v>
      </c>
      <c r="C73" s="419"/>
      <c r="D73" s="408">
        <f>+ROUND('CE Min'!D439,0)</f>
        <v>1626</v>
      </c>
      <c r="E73" s="483">
        <f>+ROUND('CE Min'!E439,0)</f>
        <v>6506</v>
      </c>
      <c r="F73" s="414">
        <f t="shared" si="2"/>
        <v>-4880</v>
      </c>
      <c r="G73" s="415">
        <f t="shared" si="1"/>
        <v>-0.75007685213648945</v>
      </c>
      <c r="H73" s="416"/>
    </row>
    <row r="74" spans="1:8">
      <c r="A74" s="396"/>
      <c r="B74" s="407" t="s">
        <v>71</v>
      </c>
      <c r="C74" s="419"/>
      <c r="D74" s="408">
        <f>+ROUND('CE Min'!D441,0)</f>
        <v>105201</v>
      </c>
      <c r="E74" s="483">
        <f>+ROUND('CE Min'!E441,0)</f>
        <v>420804</v>
      </c>
      <c r="F74" s="414">
        <f t="shared" si="2"/>
        <v>-315603</v>
      </c>
      <c r="G74" s="415">
        <f t="shared" ref="G74:G118" si="3">+F74/E74</f>
        <v>-0.75</v>
      </c>
      <c r="H74" s="416"/>
    </row>
    <row r="75" spans="1:8">
      <c r="A75" s="406"/>
      <c r="B75" s="407" t="s">
        <v>72</v>
      </c>
      <c r="C75" s="419"/>
      <c r="D75" s="408">
        <f>+ROUND('CE Min'!D444,0)</f>
        <v>412214</v>
      </c>
      <c r="E75" s="483">
        <f>+ROUND('CE Min'!E444,0)</f>
        <v>1648854</v>
      </c>
      <c r="F75" s="414">
        <f t="shared" si="2"/>
        <v>-1236640</v>
      </c>
      <c r="G75" s="415">
        <f t="shared" si="3"/>
        <v>-0.7499996967590824</v>
      </c>
      <c r="H75" s="416"/>
    </row>
    <row r="76" spans="1:8" s="378" customFormat="1">
      <c r="A76" s="396">
        <v>9</v>
      </c>
      <c r="B76" s="430" t="s">
        <v>73</v>
      </c>
      <c r="C76" s="398"/>
      <c r="D76" s="428">
        <f>+ROUND('CE Min'!D445,0)</f>
        <v>0</v>
      </c>
      <c r="E76" s="487">
        <f>+ROUND('CE Min'!E445,0)</f>
        <v>0</v>
      </c>
      <c r="F76" s="420">
        <f t="shared" si="2"/>
        <v>0</v>
      </c>
      <c r="G76" s="421"/>
      <c r="H76" s="418"/>
    </row>
    <row r="77" spans="1:8" s="378" customFormat="1">
      <c r="A77" s="396">
        <v>10</v>
      </c>
      <c r="B77" s="398" t="s">
        <v>74</v>
      </c>
      <c r="C77" s="429"/>
      <c r="D77" s="428">
        <f>SUM(D78:D79)</f>
        <v>0</v>
      </c>
      <c r="E77" s="487">
        <f>SUM(E78:E79)</f>
        <v>0</v>
      </c>
      <c r="F77" s="420">
        <f t="shared" si="2"/>
        <v>0</v>
      </c>
      <c r="G77" s="421"/>
      <c r="H77" s="418"/>
    </row>
    <row r="78" spans="1:8">
      <c r="A78" s="396"/>
      <c r="B78" s="407" t="s">
        <v>75</v>
      </c>
      <c r="C78" s="419"/>
      <c r="D78" s="408">
        <f>+ROUND('CE Min'!D449,0)</f>
        <v>0</v>
      </c>
      <c r="E78" s="483">
        <f>+ROUND('CE Min'!E449,0)</f>
        <v>0</v>
      </c>
      <c r="F78" s="414">
        <f t="shared" si="2"/>
        <v>0</v>
      </c>
      <c r="G78" s="415"/>
      <c r="H78" s="416"/>
    </row>
    <row r="79" spans="1:8">
      <c r="A79" s="396"/>
      <c r="B79" s="407" t="s">
        <v>76</v>
      </c>
      <c r="C79" s="419"/>
      <c r="D79" s="408">
        <f>+ROUND('CE Min'!D458,0)</f>
        <v>0</v>
      </c>
      <c r="E79" s="483">
        <f>+ROUND('CE Min'!E458,0)</f>
        <v>0</v>
      </c>
      <c r="F79" s="414">
        <f t="shared" si="2"/>
        <v>0</v>
      </c>
      <c r="G79" s="415"/>
      <c r="H79" s="416"/>
    </row>
    <row r="80" spans="1:8" s="378" customFormat="1">
      <c r="A80" s="396">
        <v>11</v>
      </c>
      <c r="B80" s="398" t="s">
        <v>77</v>
      </c>
      <c r="C80" s="429"/>
      <c r="D80" s="428">
        <f>SUM(D81:D84)</f>
        <v>193143</v>
      </c>
      <c r="E80" s="487">
        <f>SUM(E81:E84)</f>
        <v>772571</v>
      </c>
      <c r="F80" s="420">
        <f t="shared" si="2"/>
        <v>-579428</v>
      </c>
      <c r="G80" s="421">
        <f t="shared" si="3"/>
        <v>-0.74999967640514598</v>
      </c>
      <c r="H80" s="418"/>
    </row>
    <row r="81" spans="1:8">
      <c r="A81" s="396"/>
      <c r="B81" s="407" t="s">
        <v>78</v>
      </c>
      <c r="C81" s="401"/>
      <c r="D81" s="408">
        <f>+ROUND('CE Min'!D466,0)</f>
        <v>0</v>
      </c>
      <c r="E81" s="483">
        <f>+ROUND('CE Min'!E466,0)</f>
        <v>0</v>
      </c>
      <c r="F81" s="414">
        <f t="shared" si="2"/>
        <v>0</v>
      </c>
      <c r="G81" s="415"/>
      <c r="H81" s="416"/>
    </row>
    <row r="82" spans="1:8">
      <c r="A82" s="396"/>
      <c r="B82" s="407" t="s">
        <v>79</v>
      </c>
      <c r="C82" s="401"/>
      <c r="D82" s="408">
        <f>+ROUND('CE Min'!D474,0)</f>
        <v>0</v>
      </c>
      <c r="E82" s="483">
        <f>+ROUND('CE Min'!E474,0)</f>
        <v>0</v>
      </c>
      <c r="F82" s="414">
        <f t="shared" si="2"/>
        <v>0</v>
      </c>
      <c r="G82" s="415"/>
      <c r="H82" s="416"/>
    </row>
    <row r="83" spans="1:8">
      <c r="A83" s="396"/>
      <c r="B83" s="407" t="s">
        <v>80</v>
      </c>
      <c r="C83" s="401"/>
      <c r="D83" s="408">
        <f>+ROUND('CE Min'!D475,0)</f>
        <v>7500</v>
      </c>
      <c r="E83" s="483">
        <f>+ROUND('CE Min'!E475,0)</f>
        <v>30000</v>
      </c>
      <c r="F83" s="414">
        <f t="shared" si="2"/>
        <v>-22500</v>
      </c>
      <c r="G83" s="415">
        <f t="shared" si="3"/>
        <v>-0.75</v>
      </c>
      <c r="H83" s="416"/>
    </row>
    <row r="84" spans="1:8">
      <c r="A84" s="396"/>
      <c r="B84" s="407" t="s">
        <v>81</v>
      </c>
      <c r="C84" s="401"/>
      <c r="D84" s="408">
        <f>+ROUND('CE Min'!D482,0)</f>
        <v>185643</v>
      </c>
      <c r="E84" s="483">
        <f>+ROUND('CE Min'!E482,0)</f>
        <v>742571</v>
      </c>
      <c r="F84" s="414">
        <f t="shared" si="2"/>
        <v>-556928</v>
      </c>
      <c r="G84" s="415">
        <f t="shared" si="3"/>
        <v>-0.74999966333185653</v>
      </c>
      <c r="H84" s="416"/>
    </row>
    <row r="85" spans="1:8" s="378" customFormat="1">
      <c r="A85" s="517" t="s">
        <v>82</v>
      </c>
      <c r="B85" s="518"/>
      <c r="C85" s="518"/>
      <c r="D85" s="422">
        <f>D38+D41+D63+D64+D65+D71+D72+D76+D77+D80+D59</f>
        <v>17902177</v>
      </c>
      <c r="E85" s="485">
        <f>E38+E41+E63+E64+E65+E71+E72+E76+E77+E80+E59</f>
        <v>71608721</v>
      </c>
      <c r="F85" s="423">
        <f t="shared" si="2"/>
        <v>-53706544</v>
      </c>
      <c r="G85" s="424">
        <f t="shared" si="3"/>
        <v>-0.75000004538553344</v>
      </c>
      <c r="H85" s="418"/>
    </row>
    <row r="86" spans="1:8" s="378" customFormat="1" ht="12.6" thickBot="1">
      <c r="A86" s="431"/>
      <c r="B86" s="432"/>
      <c r="C86" s="433"/>
      <c r="D86" s="434"/>
      <c r="E86" s="488"/>
      <c r="F86" s="435"/>
      <c r="G86" s="436"/>
      <c r="H86" s="411"/>
    </row>
    <row r="87" spans="1:8" s="378" customFormat="1" ht="12.6" thickBot="1">
      <c r="A87" s="519" t="s">
        <v>83</v>
      </c>
      <c r="B87" s="520"/>
      <c r="C87" s="520"/>
      <c r="D87" s="437">
        <f>+D35-D85</f>
        <v>662665</v>
      </c>
      <c r="E87" s="489">
        <f>+E35-E85</f>
        <v>2650659</v>
      </c>
      <c r="F87" s="438">
        <f t="shared" si="2"/>
        <v>-1987994</v>
      </c>
      <c r="G87" s="439">
        <f t="shared" si="3"/>
        <v>-0.74999990568383179</v>
      </c>
      <c r="H87" s="418"/>
    </row>
    <row r="88" spans="1:8">
      <c r="A88" s="440"/>
      <c r="B88" s="441"/>
      <c r="C88" s="442"/>
      <c r="D88" s="426"/>
      <c r="E88" s="486"/>
      <c r="F88" s="414">
        <f t="shared" si="2"/>
        <v>0</v>
      </c>
      <c r="G88" s="415"/>
      <c r="H88" s="411"/>
    </row>
    <row r="89" spans="1:8" s="378" customFormat="1">
      <c r="A89" s="396" t="s">
        <v>84</v>
      </c>
      <c r="B89" s="398" t="s">
        <v>85</v>
      </c>
      <c r="C89" s="429"/>
      <c r="D89" s="428"/>
      <c r="E89" s="487"/>
      <c r="F89" s="420">
        <f t="shared" si="2"/>
        <v>0</v>
      </c>
      <c r="G89" s="421"/>
      <c r="H89" s="411"/>
    </row>
    <row r="90" spans="1:8" s="378" customFormat="1">
      <c r="A90" s="443"/>
      <c r="B90" s="397" t="s">
        <v>86</v>
      </c>
      <c r="C90" s="429" t="s">
        <v>87</v>
      </c>
      <c r="D90" s="417">
        <f>+ROUND('CE Min'!D495+'CE Min'!D499,0)</f>
        <v>0</v>
      </c>
      <c r="E90" s="484">
        <f>+ROUND('CE Min'!E495+'CE Min'!E499,0)</f>
        <v>0</v>
      </c>
      <c r="F90" s="420">
        <f t="shared" si="2"/>
        <v>0</v>
      </c>
      <c r="G90" s="421"/>
      <c r="H90" s="418"/>
    </row>
    <row r="91" spans="1:8" s="378" customFormat="1">
      <c r="A91" s="443"/>
      <c r="B91" s="397" t="s">
        <v>88</v>
      </c>
      <c r="C91" s="429" t="s">
        <v>89</v>
      </c>
      <c r="D91" s="417">
        <f>+ROUND('CE Min'!D505+'CE Min'!D509,0)</f>
        <v>0</v>
      </c>
      <c r="E91" s="484">
        <f>+ROUND('CE Min'!E505+'CE Min'!E509,0)</f>
        <v>0</v>
      </c>
      <c r="F91" s="420">
        <f t="shared" si="2"/>
        <v>0</v>
      </c>
      <c r="G91" s="421"/>
      <c r="H91" s="418"/>
    </row>
    <row r="92" spans="1:8" s="378" customFormat="1">
      <c r="A92" s="517" t="s">
        <v>90</v>
      </c>
      <c r="B92" s="518"/>
      <c r="C92" s="518" t="s">
        <v>91</v>
      </c>
      <c r="D92" s="422">
        <f>+D90-D91</f>
        <v>0</v>
      </c>
      <c r="E92" s="485">
        <f>+E90-E91</f>
        <v>0</v>
      </c>
      <c r="F92" s="423">
        <f t="shared" si="2"/>
        <v>0</v>
      </c>
      <c r="G92" s="424"/>
      <c r="H92" s="418"/>
    </row>
    <row r="93" spans="1:8" s="378" customFormat="1">
      <c r="A93" s="443"/>
      <c r="B93" s="444"/>
      <c r="C93" s="398"/>
      <c r="D93" s="428"/>
      <c r="E93" s="487"/>
      <c r="F93" s="420">
        <f t="shared" si="2"/>
        <v>0</v>
      </c>
      <c r="G93" s="421"/>
      <c r="H93" s="411"/>
    </row>
    <row r="94" spans="1:8" s="378" customFormat="1">
      <c r="A94" s="396" t="s">
        <v>92</v>
      </c>
      <c r="B94" s="398" t="s">
        <v>93</v>
      </c>
      <c r="C94" s="398"/>
      <c r="D94" s="428"/>
      <c r="E94" s="487"/>
      <c r="F94" s="420">
        <f t="shared" si="2"/>
        <v>0</v>
      </c>
      <c r="G94" s="421"/>
      <c r="H94" s="411"/>
    </row>
    <row r="95" spans="1:8" s="378" customFormat="1">
      <c r="A95" s="443"/>
      <c r="B95" s="397" t="s">
        <v>86</v>
      </c>
      <c r="C95" s="398" t="s">
        <v>94</v>
      </c>
      <c r="D95" s="417">
        <f>+ROUND(+'CE Min'!D514,0)</f>
        <v>0</v>
      </c>
      <c r="E95" s="484">
        <f>+ROUND(+'CE Min'!E514,0)</f>
        <v>0</v>
      </c>
      <c r="F95" s="420">
        <f t="shared" si="2"/>
        <v>0</v>
      </c>
      <c r="G95" s="421"/>
      <c r="H95" s="411"/>
    </row>
    <row r="96" spans="1:8" s="378" customFormat="1">
      <c r="A96" s="443"/>
      <c r="B96" s="397" t="s">
        <v>88</v>
      </c>
      <c r="C96" s="398" t="s">
        <v>95</v>
      </c>
      <c r="D96" s="417">
        <f>+ROUND(+'CE Min'!D515,0)</f>
        <v>0</v>
      </c>
      <c r="E96" s="484">
        <f>+ROUND(+'CE Min'!E515,0)</f>
        <v>0</v>
      </c>
      <c r="F96" s="420">
        <f t="shared" si="2"/>
        <v>0</v>
      </c>
      <c r="G96" s="421"/>
      <c r="H96" s="411"/>
    </row>
    <row r="97" spans="1:8" s="378" customFormat="1">
      <c r="A97" s="517" t="s">
        <v>96</v>
      </c>
      <c r="B97" s="518"/>
      <c r="C97" s="518" t="s">
        <v>91</v>
      </c>
      <c r="D97" s="422">
        <f>D95-D96</f>
        <v>0</v>
      </c>
      <c r="E97" s="485">
        <f>E95-E96</f>
        <v>0</v>
      </c>
      <c r="F97" s="423">
        <f t="shared" si="2"/>
        <v>0</v>
      </c>
      <c r="G97" s="424"/>
      <c r="H97" s="418"/>
    </row>
    <row r="98" spans="1:8" s="378" customFormat="1">
      <c r="A98" s="443"/>
      <c r="B98" s="444"/>
      <c r="C98" s="398"/>
      <c r="D98" s="445"/>
      <c r="E98" s="490"/>
      <c r="F98" s="420">
        <f t="shared" si="2"/>
        <v>0</v>
      </c>
      <c r="G98" s="446"/>
      <c r="H98" s="411"/>
    </row>
    <row r="99" spans="1:8" s="378" customFormat="1">
      <c r="A99" s="443" t="s">
        <v>97</v>
      </c>
      <c r="B99" s="398" t="s">
        <v>98</v>
      </c>
      <c r="C99" s="429"/>
      <c r="D99" s="445"/>
      <c r="E99" s="490"/>
      <c r="F99" s="420">
        <f t="shared" si="2"/>
        <v>0</v>
      </c>
      <c r="G99" s="446"/>
      <c r="H99" s="411"/>
    </row>
    <row r="100" spans="1:8" s="378" customFormat="1">
      <c r="A100" s="443"/>
      <c r="B100" s="444">
        <v>1</v>
      </c>
      <c r="C100" s="429" t="s">
        <v>99</v>
      </c>
      <c r="D100" s="445">
        <f>SUM(D101:D102)</f>
        <v>0</v>
      </c>
      <c r="E100" s="490">
        <f>SUM(E101:E102)</f>
        <v>0</v>
      </c>
      <c r="F100" s="420">
        <f t="shared" si="2"/>
        <v>0</v>
      </c>
      <c r="G100" s="446" t="e">
        <f t="shared" si="3"/>
        <v>#DIV/0!</v>
      </c>
      <c r="H100" s="418"/>
    </row>
    <row r="101" spans="1:8">
      <c r="A101" s="443"/>
      <c r="B101" s="444"/>
      <c r="C101" s="407" t="s">
        <v>100</v>
      </c>
      <c r="D101" s="408">
        <f>+ROUND(+'CE Min'!D519,0)</f>
        <v>0</v>
      </c>
      <c r="E101" s="483">
        <f>+ROUND(+'CE Min'!E519,0)</f>
        <v>0</v>
      </c>
      <c r="F101" s="414">
        <f t="shared" si="2"/>
        <v>0</v>
      </c>
      <c r="G101" s="447"/>
      <c r="H101" s="416"/>
    </row>
    <row r="102" spans="1:8">
      <c r="A102" s="443"/>
      <c r="B102" s="444"/>
      <c r="C102" s="407" t="s">
        <v>101</v>
      </c>
      <c r="D102" s="408">
        <f>+ROUND('CE Min'!D520,0)</f>
        <v>0</v>
      </c>
      <c r="E102" s="483">
        <f>+ROUND('CE Min'!E520,0)</f>
        <v>0</v>
      </c>
      <c r="F102" s="414">
        <f t="shared" si="2"/>
        <v>0</v>
      </c>
      <c r="G102" s="447" t="e">
        <f t="shared" si="3"/>
        <v>#DIV/0!</v>
      </c>
      <c r="H102" s="416"/>
    </row>
    <row r="103" spans="1:8">
      <c r="A103" s="443"/>
      <c r="B103" s="444">
        <v>2</v>
      </c>
      <c r="C103" s="398" t="s">
        <v>102</v>
      </c>
      <c r="D103" s="445">
        <f>SUM(D104:D105)</f>
        <v>0</v>
      </c>
      <c r="E103" s="490">
        <f>SUM(E104:E105)</f>
        <v>0</v>
      </c>
      <c r="F103" s="420">
        <f t="shared" ref="F103:F120" si="4">+D103-E103</f>
        <v>0</v>
      </c>
      <c r="G103" s="446" t="e">
        <f t="shared" si="3"/>
        <v>#DIV/0!</v>
      </c>
      <c r="H103" s="418"/>
    </row>
    <row r="104" spans="1:8">
      <c r="A104" s="443"/>
      <c r="B104" s="444"/>
      <c r="C104" s="407" t="s">
        <v>103</v>
      </c>
      <c r="D104" s="408">
        <f>+ROUND(+'CE Min'!D545,0)</f>
        <v>0</v>
      </c>
      <c r="E104" s="483">
        <f>+ROUND(+'CE Min'!E545,0)</f>
        <v>0</v>
      </c>
      <c r="F104" s="472">
        <f t="shared" si="4"/>
        <v>0</v>
      </c>
      <c r="G104" s="449"/>
      <c r="H104" s="416"/>
    </row>
    <row r="105" spans="1:8">
      <c r="A105" s="443"/>
      <c r="B105" s="444"/>
      <c r="C105" s="407" t="s">
        <v>104</v>
      </c>
      <c r="D105" s="408">
        <f>+ROUND('CE Min'!D546,0)</f>
        <v>0</v>
      </c>
      <c r="E105" s="483">
        <f>+ROUND('CE Min'!E546,0)</f>
        <v>0</v>
      </c>
      <c r="F105" s="472">
        <f t="shared" si="4"/>
        <v>0</v>
      </c>
      <c r="G105" s="449" t="e">
        <f t="shared" si="3"/>
        <v>#DIV/0!</v>
      </c>
      <c r="H105" s="416"/>
    </row>
    <row r="106" spans="1:8" s="378" customFormat="1">
      <c r="A106" s="517" t="s">
        <v>105</v>
      </c>
      <c r="B106" s="518"/>
      <c r="C106" s="518" t="s">
        <v>106</v>
      </c>
      <c r="D106" s="450">
        <f>D100-D103</f>
        <v>0</v>
      </c>
      <c r="E106" s="491">
        <f>E100-E103</f>
        <v>0</v>
      </c>
      <c r="F106" s="423">
        <f t="shared" si="4"/>
        <v>0</v>
      </c>
      <c r="G106" s="451" t="e">
        <f t="shared" si="3"/>
        <v>#DIV/0!</v>
      </c>
      <c r="H106" s="418"/>
    </row>
    <row r="107" spans="1:8" s="378" customFormat="1" ht="12.6" thickBot="1">
      <c r="A107" s="452"/>
      <c r="B107" s="453"/>
      <c r="C107" s="454"/>
      <c r="D107" s="455"/>
      <c r="E107" s="492"/>
      <c r="F107" s="456"/>
      <c r="G107" s="457"/>
      <c r="H107" s="411"/>
    </row>
    <row r="108" spans="1:8" s="378" customFormat="1" ht="12.6" thickBot="1">
      <c r="A108" s="519" t="s">
        <v>107</v>
      </c>
      <c r="B108" s="520"/>
      <c r="C108" s="520"/>
      <c r="D108" s="458">
        <f>D87+D92+D97+D106</f>
        <v>662665</v>
      </c>
      <c r="E108" s="493">
        <f>E87+E92+E97+E106</f>
        <v>2650659</v>
      </c>
      <c r="F108" s="438">
        <f t="shared" si="4"/>
        <v>-1987994</v>
      </c>
      <c r="G108" s="459">
        <f t="shared" si="3"/>
        <v>-0.74999990568383179</v>
      </c>
      <c r="H108" s="418"/>
    </row>
    <row r="109" spans="1:8">
      <c r="A109" s="406"/>
      <c r="B109" s="425"/>
      <c r="C109" s="419"/>
      <c r="D109" s="460"/>
      <c r="E109" s="494"/>
      <c r="F109" s="472"/>
      <c r="G109" s="449"/>
      <c r="H109" s="411"/>
    </row>
    <row r="110" spans="1:8" s="378" customFormat="1">
      <c r="A110" s="443" t="s">
        <v>108</v>
      </c>
      <c r="B110" s="398" t="s">
        <v>109</v>
      </c>
      <c r="C110" s="429"/>
      <c r="D110" s="445"/>
      <c r="E110" s="490"/>
      <c r="F110" s="420"/>
      <c r="G110" s="446"/>
      <c r="H110" s="411"/>
    </row>
    <row r="111" spans="1:8" s="378" customFormat="1">
      <c r="A111" s="443"/>
      <c r="B111" s="444" t="s">
        <v>86</v>
      </c>
      <c r="C111" s="429" t="s">
        <v>110</v>
      </c>
      <c r="D111" s="445">
        <f>SUM(D112:D115)</f>
        <v>656415</v>
      </c>
      <c r="E111" s="490">
        <f>SUM(E112:E115)</f>
        <v>2625659</v>
      </c>
      <c r="F111" s="420">
        <f t="shared" si="4"/>
        <v>-1969244</v>
      </c>
      <c r="G111" s="446">
        <f t="shared" si="3"/>
        <v>-0.74999990478580802</v>
      </c>
      <c r="H111" s="418"/>
    </row>
    <row r="112" spans="1:8">
      <c r="A112" s="406"/>
      <c r="B112" s="412"/>
      <c r="C112" s="407" t="s">
        <v>111</v>
      </c>
      <c r="D112" s="408">
        <f>+ROUND(+'CE Min'!D580,0)</f>
        <v>611682</v>
      </c>
      <c r="E112" s="483">
        <f>+ROUND(+'CE Min'!E580,0)</f>
        <v>2446727</v>
      </c>
      <c r="F112" s="414">
        <f t="shared" si="4"/>
        <v>-1835045</v>
      </c>
      <c r="G112" s="447">
        <f t="shared" si="3"/>
        <v>-0.74999989782268317</v>
      </c>
      <c r="H112" s="416"/>
    </row>
    <row r="113" spans="1:8">
      <c r="A113" s="406"/>
      <c r="B113" s="412"/>
      <c r="C113" s="407" t="s">
        <v>112</v>
      </c>
      <c r="D113" s="408">
        <f>+ROUND(+'CE Min'!D581,0)</f>
        <v>32657</v>
      </c>
      <c r="E113" s="483">
        <f>+ROUND(+'CE Min'!E581,0)</f>
        <v>130628</v>
      </c>
      <c r="F113" s="414">
        <f t="shared" si="4"/>
        <v>-97971</v>
      </c>
      <c r="G113" s="447">
        <f t="shared" si="3"/>
        <v>-0.75</v>
      </c>
      <c r="H113" s="416"/>
    </row>
    <row r="114" spans="1:8">
      <c r="A114" s="406"/>
      <c r="B114" s="412"/>
      <c r="C114" s="407" t="s">
        <v>113</v>
      </c>
      <c r="D114" s="408">
        <f>+ROUND(+'CE Min'!D582,0)</f>
        <v>12076</v>
      </c>
      <c r="E114" s="483">
        <f>+ROUND(+'CE Min'!E582,0)</f>
        <v>48304</v>
      </c>
      <c r="F114" s="414">
        <f t="shared" si="4"/>
        <v>-36228</v>
      </c>
      <c r="G114" s="447">
        <f t="shared" si="3"/>
        <v>-0.75</v>
      </c>
      <c r="H114" s="416"/>
    </row>
    <row r="115" spans="1:8">
      <c r="A115" s="406"/>
      <c r="B115" s="412"/>
      <c r="C115" s="407" t="s">
        <v>114</v>
      </c>
      <c r="D115" s="408">
        <f>+ROUND(+'CE Min'!D583,0)</f>
        <v>0</v>
      </c>
      <c r="E115" s="483">
        <f>+ROUND(+'CE Min'!E583,0)</f>
        <v>0</v>
      </c>
      <c r="F115" s="414">
        <f t="shared" si="4"/>
        <v>0</v>
      </c>
      <c r="G115" s="447"/>
      <c r="H115" s="416"/>
    </row>
    <row r="116" spans="1:8" s="378" customFormat="1">
      <c r="A116" s="443"/>
      <c r="B116" s="444" t="s">
        <v>88</v>
      </c>
      <c r="C116" s="398" t="s">
        <v>115</v>
      </c>
      <c r="D116" s="428">
        <f>+ROUND(+'CE Min'!D584,0)</f>
        <v>6250</v>
      </c>
      <c r="E116" s="487">
        <f>+ROUND(+'CE Min'!E584,0)</f>
        <v>25000</v>
      </c>
      <c r="F116" s="420">
        <f t="shared" si="4"/>
        <v>-18750</v>
      </c>
      <c r="G116" s="446">
        <f t="shared" si="3"/>
        <v>-0.75</v>
      </c>
      <c r="H116" s="418"/>
    </row>
    <row r="117" spans="1:8" s="378" customFormat="1">
      <c r="A117" s="443"/>
      <c r="B117" s="444" t="s">
        <v>116</v>
      </c>
      <c r="C117" s="461" t="s">
        <v>117</v>
      </c>
      <c r="D117" s="428">
        <f>+ROUND(+'CE Min'!D587,0)</f>
        <v>0</v>
      </c>
      <c r="E117" s="487">
        <f>+ROUND(+'CE Min'!E587,0)</f>
        <v>0</v>
      </c>
      <c r="F117" s="473">
        <f t="shared" si="4"/>
        <v>0</v>
      </c>
      <c r="G117" s="462"/>
      <c r="H117" s="411"/>
    </row>
    <row r="118" spans="1:8" s="378" customFormat="1">
      <c r="A118" s="517" t="s">
        <v>118</v>
      </c>
      <c r="B118" s="518"/>
      <c r="C118" s="518" t="s">
        <v>106</v>
      </c>
      <c r="D118" s="450">
        <f>D111+D116+D117</f>
        <v>662665</v>
      </c>
      <c r="E118" s="491">
        <f>E111+E116+E117</f>
        <v>2650659</v>
      </c>
      <c r="F118" s="423">
        <f t="shared" si="4"/>
        <v>-1987994</v>
      </c>
      <c r="G118" s="451">
        <f t="shared" si="3"/>
        <v>-0.74999990568383179</v>
      </c>
      <c r="H118" s="418"/>
    </row>
    <row r="119" spans="1:8">
      <c r="A119" s="406"/>
      <c r="B119" s="425"/>
      <c r="C119" s="401"/>
      <c r="D119" s="448"/>
      <c r="E119" s="495"/>
      <c r="F119" s="472"/>
      <c r="G119" s="449"/>
      <c r="H119" s="411"/>
    </row>
    <row r="120" spans="1:8" ht="12.6" thickBot="1">
      <c r="A120" s="463" t="s">
        <v>119</v>
      </c>
      <c r="B120" s="464"/>
      <c r="C120" s="465"/>
      <c r="D120" s="466">
        <f>D108-D118</f>
        <v>0</v>
      </c>
      <c r="E120" s="496">
        <f>E108-E118</f>
        <v>0</v>
      </c>
      <c r="F120" s="474">
        <f t="shared" si="4"/>
        <v>0</v>
      </c>
      <c r="G120" s="467">
        <v>-100</v>
      </c>
      <c r="H120" s="418"/>
    </row>
  </sheetData>
  <mergeCells count="16">
    <mergeCell ref="A97:C97"/>
    <mergeCell ref="A106:C106"/>
    <mergeCell ref="A108:C108"/>
    <mergeCell ref="A118:C118"/>
    <mergeCell ref="A35:C35"/>
    <mergeCell ref="B56:C56"/>
    <mergeCell ref="B61:C61"/>
    <mergeCell ref="A85:C85"/>
    <mergeCell ref="A87:C87"/>
    <mergeCell ref="A92:C92"/>
    <mergeCell ref="A2:C2"/>
    <mergeCell ref="F2:G2"/>
    <mergeCell ref="A4:C5"/>
    <mergeCell ref="D4:D5"/>
    <mergeCell ref="E4:E5"/>
    <mergeCell ref="F4:G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647"/>
  <sheetViews>
    <sheetView showGridLines="0" view="pageBreakPreview" topLeftCell="A577" zoomScale="80" zoomScaleNormal="90" zoomScaleSheetLayoutView="80" workbookViewId="0">
      <selection activeCell="C598" sqref="C598"/>
    </sheetView>
  </sheetViews>
  <sheetFormatPr defaultColWidth="10.33203125" defaultRowHeight="17.399999999999999"/>
  <cols>
    <col min="1" max="1" width="9.5546875" style="5" customWidth="1"/>
    <col min="2" max="2" width="10.5546875" style="2" customWidth="1"/>
    <col min="3" max="3" width="78.88671875" style="2" customWidth="1"/>
    <col min="4" max="4" width="23.88671875" style="22" customWidth="1"/>
    <col min="5" max="5" width="26.44140625" style="22" customWidth="1"/>
    <col min="6" max="6" width="12" style="106" customWidth="1"/>
    <col min="7" max="7" width="3.33203125" style="106" customWidth="1"/>
    <col min="8" max="8" width="8.44140625" style="106" customWidth="1"/>
    <col min="9" max="9" width="3.33203125" style="106" bestFit="1" customWidth="1"/>
    <col min="10" max="10" width="3.33203125" style="106" customWidth="1"/>
    <col min="11" max="11" width="12.44140625" style="106" customWidth="1"/>
    <col min="12" max="12" width="1.6640625" style="106" customWidth="1"/>
    <col min="13" max="13" width="7.33203125" style="106" customWidth="1"/>
    <col min="14" max="22" width="3.33203125" style="106" customWidth="1"/>
    <col min="23" max="23" width="1.6640625" style="106" customWidth="1"/>
    <col min="24" max="24" width="3.44140625" style="5" customWidth="1"/>
    <col min="25" max="25" width="7.44140625" style="5" customWidth="1"/>
    <col min="26" max="26" width="5.33203125" style="5" customWidth="1"/>
    <col min="27" max="29" width="3.33203125" style="5" customWidth="1"/>
    <col min="30" max="30" width="12.5546875" style="9" customWidth="1"/>
    <col min="31" max="31" width="13" style="117" customWidth="1"/>
    <col min="32" max="231" width="10.33203125" style="5"/>
    <col min="232" max="240" width="9.109375" style="5" customWidth="1"/>
    <col min="241" max="241" width="1" style="5" customWidth="1"/>
    <col min="242" max="245" width="3.33203125" style="5" customWidth="1"/>
    <col min="246" max="246" width="1.88671875" style="5" customWidth="1"/>
    <col min="247" max="247" width="17.88671875" style="5" customWidth="1"/>
    <col min="248" max="248" width="1.88671875" style="5" customWidth="1"/>
    <col min="249" max="252" width="3.33203125" style="5" customWidth="1"/>
    <col min="253" max="253" width="1.88671875" style="5" customWidth="1"/>
    <col min="254" max="254" width="12.44140625" style="5" customWidth="1"/>
    <col min="255" max="255" width="1.88671875" style="5" customWidth="1"/>
    <col min="256" max="258" width="3" style="5" customWidth="1"/>
    <col min="259" max="259" width="4.44140625" style="5" customWidth="1"/>
    <col min="260" max="261" width="3" style="5" customWidth="1"/>
    <col min="262" max="267" width="3.33203125" style="5" customWidth="1"/>
    <col min="268" max="269" width="9.109375" style="5" customWidth="1"/>
    <col min="270" max="273" width="3.33203125" style="5" customWidth="1"/>
    <col min="274" max="274" width="4.109375" style="5" customWidth="1"/>
    <col min="275" max="487" width="10.33203125" style="5"/>
    <col min="488" max="496" width="9.109375" style="5" customWidth="1"/>
    <col min="497" max="497" width="1" style="5" customWidth="1"/>
    <col min="498" max="501" width="3.33203125" style="5" customWidth="1"/>
    <col min="502" max="502" width="1.88671875" style="5" customWidth="1"/>
    <col min="503" max="503" width="17.88671875" style="5" customWidth="1"/>
    <col min="504" max="504" width="1.88671875" style="5" customWidth="1"/>
    <col min="505" max="508" width="3.33203125" style="5" customWidth="1"/>
    <col min="509" max="509" width="1.88671875" style="5" customWidth="1"/>
    <col min="510" max="510" width="12.44140625" style="5" customWidth="1"/>
    <col min="511" max="511" width="1.88671875" style="5" customWidth="1"/>
    <col min="512" max="514" width="3" style="5" customWidth="1"/>
    <col min="515" max="515" width="4.44140625" style="5" customWidth="1"/>
    <col min="516" max="517" width="3" style="5" customWidth="1"/>
    <col min="518" max="523" width="3.33203125" style="5" customWidth="1"/>
    <col min="524" max="525" width="9.109375" style="5" customWidth="1"/>
    <col min="526" max="529" width="3.33203125" style="5" customWidth="1"/>
    <col min="530" max="530" width="4.109375" style="5" customWidth="1"/>
    <col min="531" max="743" width="10.33203125" style="5"/>
    <col min="744" max="752" width="9.109375" style="5" customWidth="1"/>
    <col min="753" max="753" width="1" style="5" customWidth="1"/>
    <col min="754" max="757" width="3.33203125" style="5" customWidth="1"/>
    <col min="758" max="758" width="1.88671875" style="5" customWidth="1"/>
    <col min="759" max="759" width="17.88671875" style="5" customWidth="1"/>
    <col min="760" max="760" width="1.88671875" style="5" customWidth="1"/>
    <col min="761" max="764" width="3.33203125" style="5" customWidth="1"/>
    <col min="765" max="765" width="1.88671875" style="5" customWidth="1"/>
    <col min="766" max="766" width="12.44140625" style="5" customWidth="1"/>
    <col min="767" max="767" width="1.88671875" style="5" customWidth="1"/>
    <col min="768" max="770" width="3" style="5" customWidth="1"/>
    <col min="771" max="771" width="4.44140625" style="5" customWidth="1"/>
    <col min="772" max="773" width="3" style="5" customWidth="1"/>
    <col min="774" max="779" width="3.33203125" style="5" customWidth="1"/>
    <col min="780" max="781" width="9.109375" style="5" customWidth="1"/>
    <col min="782" max="785" width="3.33203125" style="5" customWidth="1"/>
    <col min="786" max="786" width="4.109375" style="5" customWidth="1"/>
    <col min="787" max="999" width="10.33203125" style="5"/>
    <col min="1000" max="1008" width="9.109375" style="5" customWidth="1"/>
    <col min="1009" max="1009" width="1" style="5" customWidth="1"/>
    <col min="1010" max="1013" width="3.33203125" style="5" customWidth="1"/>
    <col min="1014" max="1014" width="1.88671875" style="5" customWidth="1"/>
    <col min="1015" max="1015" width="17.88671875" style="5" customWidth="1"/>
    <col min="1016" max="1016" width="1.88671875" style="5" customWidth="1"/>
    <col min="1017" max="1020" width="3.33203125" style="5" customWidth="1"/>
    <col min="1021" max="1021" width="1.88671875" style="5" customWidth="1"/>
    <col min="1022" max="1022" width="12.44140625" style="5" customWidth="1"/>
    <col min="1023" max="1023" width="1.88671875" style="5" customWidth="1"/>
    <col min="1024" max="1026" width="3" style="5" customWidth="1"/>
    <col min="1027" max="1027" width="4.44140625" style="5" customWidth="1"/>
    <col min="1028" max="1029" width="3" style="5" customWidth="1"/>
    <col min="1030" max="1035" width="3.33203125" style="5" customWidth="1"/>
    <col min="1036" max="1037" width="9.109375" style="5" customWidth="1"/>
    <col min="1038" max="1041" width="3.33203125" style="5" customWidth="1"/>
    <col min="1042" max="1042" width="4.109375" style="5" customWidth="1"/>
    <col min="1043" max="1255" width="10.33203125" style="5"/>
    <col min="1256" max="1264" width="9.109375" style="5" customWidth="1"/>
    <col min="1265" max="1265" width="1" style="5" customWidth="1"/>
    <col min="1266" max="1269" width="3.33203125" style="5" customWidth="1"/>
    <col min="1270" max="1270" width="1.88671875" style="5" customWidth="1"/>
    <col min="1271" max="1271" width="17.88671875" style="5" customWidth="1"/>
    <col min="1272" max="1272" width="1.88671875" style="5" customWidth="1"/>
    <col min="1273" max="1276" width="3.33203125" style="5" customWidth="1"/>
    <col min="1277" max="1277" width="1.88671875" style="5" customWidth="1"/>
    <col min="1278" max="1278" width="12.44140625" style="5" customWidth="1"/>
    <col min="1279" max="1279" width="1.88671875" style="5" customWidth="1"/>
    <col min="1280" max="1282" width="3" style="5" customWidth="1"/>
    <col min="1283" max="1283" width="4.44140625" style="5" customWidth="1"/>
    <col min="1284" max="1285" width="3" style="5" customWidth="1"/>
    <col min="1286" max="1291" width="3.33203125" style="5" customWidth="1"/>
    <col min="1292" max="1293" width="9.109375" style="5" customWidth="1"/>
    <col min="1294" max="1297" width="3.33203125" style="5" customWidth="1"/>
    <col min="1298" max="1298" width="4.109375" style="5" customWidth="1"/>
    <col min="1299" max="1511" width="10.33203125" style="5"/>
    <col min="1512" max="1520" width="9.109375" style="5" customWidth="1"/>
    <col min="1521" max="1521" width="1" style="5" customWidth="1"/>
    <col min="1522" max="1525" width="3.33203125" style="5" customWidth="1"/>
    <col min="1526" max="1526" width="1.88671875" style="5" customWidth="1"/>
    <col min="1527" max="1527" width="17.88671875" style="5" customWidth="1"/>
    <col min="1528" max="1528" width="1.88671875" style="5" customWidth="1"/>
    <col min="1529" max="1532" width="3.33203125" style="5" customWidth="1"/>
    <col min="1533" max="1533" width="1.88671875" style="5" customWidth="1"/>
    <col min="1534" max="1534" width="12.44140625" style="5" customWidth="1"/>
    <col min="1535" max="1535" width="1.88671875" style="5" customWidth="1"/>
    <col min="1536" max="1538" width="3" style="5" customWidth="1"/>
    <col min="1539" max="1539" width="4.44140625" style="5" customWidth="1"/>
    <col min="1540" max="1541" width="3" style="5" customWidth="1"/>
    <col min="1542" max="1547" width="3.33203125" style="5" customWidth="1"/>
    <col min="1548" max="1549" width="9.109375" style="5" customWidth="1"/>
    <col min="1550" max="1553" width="3.33203125" style="5" customWidth="1"/>
    <col min="1554" max="1554" width="4.109375" style="5" customWidth="1"/>
    <col min="1555" max="1767" width="10.33203125" style="5"/>
    <col min="1768" max="1776" width="9.109375" style="5" customWidth="1"/>
    <col min="1777" max="1777" width="1" style="5" customWidth="1"/>
    <col min="1778" max="1781" width="3.33203125" style="5" customWidth="1"/>
    <col min="1782" max="1782" width="1.88671875" style="5" customWidth="1"/>
    <col min="1783" max="1783" width="17.88671875" style="5" customWidth="1"/>
    <col min="1784" max="1784" width="1.88671875" style="5" customWidth="1"/>
    <col min="1785" max="1788" width="3.33203125" style="5" customWidth="1"/>
    <col min="1789" max="1789" width="1.88671875" style="5" customWidth="1"/>
    <col min="1790" max="1790" width="12.44140625" style="5" customWidth="1"/>
    <col min="1791" max="1791" width="1.88671875" style="5" customWidth="1"/>
    <col min="1792" max="1794" width="3" style="5" customWidth="1"/>
    <col min="1795" max="1795" width="4.44140625" style="5" customWidth="1"/>
    <col min="1796" max="1797" width="3" style="5" customWidth="1"/>
    <col min="1798" max="1803" width="3.33203125" style="5" customWidth="1"/>
    <col min="1804" max="1805" width="9.109375" style="5" customWidth="1"/>
    <col min="1806" max="1809" width="3.33203125" style="5" customWidth="1"/>
    <col min="1810" max="1810" width="4.109375" style="5" customWidth="1"/>
    <col min="1811" max="2023" width="10.33203125" style="5"/>
    <col min="2024" max="2032" width="9.109375" style="5" customWidth="1"/>
    <col min="2033" max="2033" width="1" style="5" customWidth="1"/>
    <col min="2034" max="2037" width="3.33203125" style="5" customWidth="1"/>
    <col min="2038" max="2038" width="1.88671875" style="5" customWidth="1"/>
    <col min="2039" max="2039" width="17.88671875" style="5" customWidth="1"/>
    <col min="2040" max="2040" width="1.88671875" style="5" customWidth="1"/>
    <col min="2041" max="2044" width="3.33203125" style="5" customWidth="1"/>
    <col min="2045" max="2045" width="1.88671875" style="5" customWidth="1"/>
    <col min="2046" max="2046" width="12.44140625" style="5" customWidth="1"/>
    <col min="2047" max="2047" width="1.88671875" style="5" customWidth="1"/>
    <col min="2048" max="2050" width="3" style="5" customWidth="1"/>
    <col min="2051" max="2051" width="4.44140625" style="5" customWidth="1"/>
    <col min="2052" max="2053" width="3" style="5" customWidth="1"/>
    <col min="2054" max="2059" width="3.33203125" style="5" customWidth="1"/>
    <col min="2060" max="2061" width="9.109375" style="5" customWidth="1"/>
    <col min="2062" max="2065" width="3.33203125" style="5" customWidth="1"/>
    <col min="2066" max="2066" width="4.109375" style="5" customWidth="1"/>
    <col min="2067" max="2279" width="10.33203125" style="5"/>
    <col min="2280" max="2288" width="9.109375" style="5" customWidth="1"/>
    <col min="2289" max="2289" width="1" style="5" customWidth="1"/>
    <col min="2290" max="2293" width="3.33203125" style="5" customWidth="1"/>
    <col min="2294" max="2294" width="1.88671875" style="5" customWidth="1"/>
    <col min="2295" max="2295" width="17.88671875" style="5" customWidth="1"/>
    <col min="2296" max="2296" width="1.88671875" style="5" customWidth="1"/>
    <col min="2297" max="2300" width="3.33203125" style="5" customWidth="1"/>
    <col min="2301" max="2301" width="1.88671875" style="5" customWidth="1"/>
    <col min="2302" max="2302" width="12.44140625" style="5" customWidth="1"/>
    <col min="2303" max="2303" width="1.88671875" style="5" customWidth="1"/>
    <col min="2304" max="2306" width="3" style="5" customWidth="1"/>
    <col min="2307" max="2307" width="4.44140625" style="5" customWidth="1"/>
    <col min="2308" max="2309" width="3" style="5" customWidth="1"/>
    <col min="2310" max="2315" width="3.33203125" style="5" customWidth="1"/>
    <col min="2316" max="2317" width="9.109375" style="5" customWidth="1"/>
    <col min="2318" max="2321" width="3.33203125" style="5" customWidth="1"/>
    <col min="2322" max="2322" width="4.109375" style="5" customWidth="1"/>
    <col min="2323" max="2535" width="10.33203125" style="5"/>
    <col min="2536" max="2544" width="9.109375" style="5" customWidth="1"/>
    <col min="2545" max="2545" width="1" style="5" customWidth="1"/>
    <col min="2546" max="2549" width="3.33203125" style="5" customWidth="1"/>
    <col min="2550" max="2550" width="1.88671875" style="5" customWidth="1"/>
    <col min="2551" max="2551" width="17.88671875" style="5" customWidth="1"/>
    <col min="2552" max="2552" width="1.88671875" style="5" customWidth="1"/>
    <col min="2553" max="2556" width="3.33203125" style="5" customWidth="1"/>
    <col min="2557" max="2557" width="1.88671875" style="5" customWidth="1"/>
    <col min="2558" max="2558" width="12.44140625" style="5" customWidth="1"/>
    <col min="2559" max="2559" width="1.88671875" style="5" customWidth="1"/>
    <col min="2560" max="2562" width="3" style="5" customWidth="1"/>
    <col min="2563" max="2563" width="4.44140625" style="5" customWidth="1"/>
    <col min="2564" max="2565" width="3" style="5" customWidth="1"/>
    <col min="2566" max="2571" width="3.33203125" style="5" customWidth="1"/>
    <col min="2572" max="2573" width="9.109375" style="5" customWidth="1"/>
    <col min="2574" max="2577" width="3.33203125" style="5" customWidth="1"/>
    <col min="2578" max="2578" width="4.109375" style="5" customWidth="1"/>
    <col min="2579" max="2791" width="10.33203125" style="5"/>
    <col min="2792" max="2800" width="9.109375" style="5" customWidth="1"/>
    <col min="2801" max="2801" width="1" style="5" customWidth="1"/>
    <col min="2802" max="2805" width="3.33203125" style="5" customWidth="1"/>
    <col min="2806" max="2806" width="1.88671875" style="5" customWidth="1"/>
    <col min="2807" max="2807" width="17.88671875" style="5" customWidth="1"/>
    <col min="2808" max="2808" width="1.88671875" style="5" customWidth="1"/>
    <col min="2809" max="2812" width="3.33203125" style="5" customWidth="1"/>
    <col min="2813" max="2813" width="1.88671875" style="5" customWidth="1"/>
    <col min="2814" max="2814" width="12.44140625" style="5" customWidth="1"/>
    <col min="2815" max="2815" width="1.88671875" style="5" customWidth="1"/>
    <col min="2816" max="2818" width="3" style="5" customWidth="1"/>
    <col min="2819" max="2819" width="4.44140625" style="5" customWidth="1"/>
    <col min="2820" max="2821" width="3" style="5" customWidth="1"/>
    <col min="2822" max="2827" width="3.33203125" style="5" customWidth="1"/>
    <col min="2828" max="2829" width="9.109375" style="5" customWidth="1"/>
    <col min="2830" max="2833" width="3.33203125" style="5" customWidth="1"/>
    <col min="2834" max="2834" width="4.109375" style="5" customWidth="1"/>
    <col min="2835" max="3047" width="10.33203125" style="5"/>
    <col min="3048" max="3056" width="9.109375" style="5" customWidth="1"/>
    <col min="3057" max="3057" width="1" style="5" customWidth="1"/>
    <col min="3058" max="3061" width="3.33203125" style="5" customWidth="1"/>
    <col min="3062" max="3062" width="1.88671875" style="5" customWidth="1"/>
    <col min="3063" max="3063" width="17.88671875" style="5" customWidth="1"/>
    <col min="3064" max="3064" width="1.88671875" style="5" customWidth="1"/>
    <col min="3065" max="3068" width="3.33203125" style="5" customWidth="1"/>
    <col min="3069" max="3069" width="1.88671875" style="5" customWidth="1"/>
    <col min="3070" max="3070" width="12.44140625" style="5" customWidth="1"/>
    <col min="3071" max="3071" width="1.88671875" style="5" customWidth="1"/>
    <col min="3072" max="3074" width="3" style="5" customWidth="1"/>
    <col min="3075" max="3075" width="4.44140625" style="5" customWidth="1"/>
    <col min="3076" max="3077" width="3" style="5" customWidth="1"/>
    <col min="3078" max="3083" width="3.33203125" style="5" customWidth="1"/>
    <col min="3084" max="3085" width="9.109375" style="5" customWidth="1"/>
    <col min="3086" max="3089" width="3.33203125" style="5" customWidth="1"/>
    <col min="3090" max="3090" width="4.109375" style="5" customWidth="1"/>
    <col min="3091" max="3303" width="10.33203125" style="5"/>
    <col min="3304" max="3312" width="9.109375" style="5" customWidth="1"/>
    <col min="3313" max="3313" width="1" style="5" customWidth="1"/>
    <col min="3314" max="3317" width="3.33203125" style="5" customWidth="1"/>
    <col min="3318" max="3318" width="1.88671875" style="5" customWidth="1"/>
    <col min="3319" max="3319" width="17.88671875" style="5" customWidth="1"/>
    <col min="3320" max="3320" width="1.88671875" style="5" customWidth="1"/>
    <col min="3321" max="3324" width="3.33203125" style="5" customWidth="1"/>
    <col min="3325" max="3325" width="1.88671875" style="5" customWidth="1"/>
    <col min="3326" max="3326" width="12.44140625" style="5" customWidth="1"/>
    <col min="3327" max="3327" width="1.88671875" style="5" customWidth="1"/>
    <col min="3328" max="3330" width="3" style="5" customWidth="1"/>
    <col min="3331" max="3331" width="4.44140625" style="5" customWidth="1"/>
    <col min="3332" max="3333" width="3" style="5" customWidth="1"/>
    <col min="3334" max="3339" width="3.33203125" style="5" customWidth="1"/>
    <col min="3340" max="3341" width="9.109375" style="5" customWidth="1"/>
    <col min="3342" max="3345" width="3.33203125" style="5" customWidth="1"/>
    <col min="3346" max="3346" width="4.109375" style="5" customWidth="1"/>
    <col min="3347" max="3559" width="10.33203125" style="5"/>
    <col min="3560" max="3568" width="9.109375" style="5" customWidth="1"/>
    <col min="3569" max="3569" width="1" style="5" customWidth="1"/>
    <col min="3570" max="3573" width="3.33203125" style="5" customWidth="1"/>
    <col min="3574" max="3574" width="1.88671875" style="5" customWidth="1"/>
    <col min="3575" max="3575" width="17.88671875" style="5" customWidth="1"/>
    <col min="3576" max="3576" width="1.88671875" style="5" customWidth="1"/>
    <col min="3577" max="3580" width="3.33203125" style="5" customWidth="1"/>
    <col min="3581" max="3581" width="1.88671875" style="5" customWidth="1"/>
    <col min="3582" max="3582" width="12.44140625" style="5" customWidth="1"/>
    <col min="3583" max="3583" width="1.88671875" style="5" customWidth="1"/>
    <col min="3584" max="3586" width="3" style="5" customWidth="1"/>
    <col min="3587" max="3587" width="4.44140625" style="5" customWidth="1"/>
    <col min="3588" max="3589" width="3" style="5" customWidth="1"/>
    <col min="3590" max="3595" width="3.33203125" style="5" customWidth="1"/>
    <col min="3596" max="3597" width="9.109375" style="5" customWidth="1"/>
    <col min="3598" max="3601" width="3.33203125" style="5" customWidth="1"/>
    <col min="3602" max="3602" width="4.109375" style="5" customWidth="1"/>
    <col min="3603" max="3815" width="10.33203125" style="5"/>
    <col min="3816" max="3824" width="9.109375" style="5" customWidth="1"/>
    <col min="3825" max="3825" width="1" style="5" customWidth="1"/>
    <col min="3826" max="3829" width="3.33203125" style="5" customWidth="1"/>
    <col min="3830" max="3830" width="1.88671875" style="5" customWidth="1"/>
    <col min="3831" max="3831" width="17.88671875" style="5" customWidth="1"/>
    <col min="3832" max="3832" width="1.88671875" style="5" customWidth="1"/>
    <col min="3833" max="3836" width="3.33203125" style="5" customWidth="1"/>
    <col min="3837" max="3837" width="1.88671875" style="5" customWidth="1"/>
    <col min="3838" max="3838" width="12.44140625" style="5" customWidth="1"/>
    <col min="3839" max="3839" width="1.88671875" style="5" customWidth="1"/>
    <col min="3840" max="3842" width="3" style="5" customWidth="1"/>
    <col min="3843" max="3843" width="4.44140625" style="5" customWidth="1"/>
    <col min="3844" max="3845" width="3" style="5" customWidth="1"/>
    <col min="3846" max="3851" width="3.33203125" style="5" customWidth="1"/>
    <col min="3852" max="3853" width="9.109375" style="5" customWidth="1"/>
    <col min="3854" max="3857" width="3.33203125" style="5" customWidth="1"/>
    <col min="3858" max="3858" width="4.109375" style="5" customWidth="1"/>
    <col min="3859" max="4071" width="10.33203125" style="5"/>
    <col min="4072" max="4080" width="9.109375" style="5" customWidth="1"/>
    <col min="4081" max="4081" width="1" style="5" customWidth="1"/>
    <col min="4082" max="4085" width="3.33203125" style="5" customWidth="1"/>
    <col min="4086" max="4086" width="1.88671875" style="5" customWidth="1"/>
    <col min="4087" max="4087" width="17.88671875" style="5" customWidth="1"/>
    <col min="4088" max="4088" width="1.88671875" style="5" customWidth="1"/>
    <col min="4089" max="4092" width="3.33203125" style="5" customWidth="1"/>
    <col min="4093" max="4093" width="1.88671875" style="5" customWidth="1"/>
    <col min="4094" max="4094" width="12.44140625" style="5" customWidth="1"/>
    <col min="4095" max="4095" width="1.88671875" style="5" customWidth="1"/>
    <col min="4096" max="4098" width="3" style="5" customWidth="1"/>
    <col min="4099" max="4099" width="4.44140625" style="5" customWidth="1"/>
    <col min="4100" max="4101" width="3" style="5" customWidth="1"/>
    <col min="4102" max="4107" width="3.33203125" style="5" customWidth="1"/>
    <col min="4108" max="4109" width="9.109375" style="5" customWidth="1"/>
    <col min="4110" max="4113" width="3.33203125" style="5" customWidth="1"/>
    <col min="4114" max="4114" width="4.109375" style="5" customWidth="1"/>
    <col min="4115" max="4327" width="10.33203125" style="5"/>
    <col min="4328" max="4336" width="9.109375" style="5" customWidth="1"/>
    <col min="4337" max="4337" width="1" style="5" customWidth="1"/>
    <col min="4338" max="4341" width="3.33203125" style="5" customWidth="1"/>
    <col min="4342" max="4342" width="1.88671875" style="5" customWidth="1"/>
    <col min="4343" max="4343" width="17.88671875" style="5" customWidth="1"/>
    <col min="4344" max="4344" width="1.88671875" style="5" customWidth="1"/>
    <col min="4345" max="4348" width="3.33203125" style="5" customWidth="1"/>
    <col min="4349" max="4349" width="1.88671875" style="5" customWidth="1"/>
    <col min="4350" max="4350" width="12.44140625" style="5" customWidth="1"/>
    <col min="4351" max="4351" width="1.88671875" style="5" customWidth="1"/>
    <col min="4352" max="4354" width="3" style="5" customWidth="1"/>
    <col min="4355" max="4355" width="4.44140625" style="5" customWidth="1"/>
    <col min="4356" max="4357" width="3" style="5" customWidth="1"/>
    <col min="4358" max="4363" width="3.33203125" style="5" customWidth="1"/>
    <col min="4364" max="4365" width="9.109375" style="5" customWidth="1"/>
    <col min="4366" max="4369" width="3.33203125" style="5" customWidth="1"/>
    <col min="4370" max="4370" width="4.109375" style="5" customWidth="1"/>
    <col min="4371" max="4583" width="10.33203125" style="5"/>
    <col min="4584" max="4592" width="9.109375" style="5" customWidth="1"/>
    <col min="4593" max="4593" width="1" style="5" customWidth="1"/>
    <col min="4594" max="4597" width="3.33203125" style="5" customWidth="1"/>
    <col min="4598" max="4598" width="1.88671875" style="5" customWidth="1"/>
    <col min="4599" max="4599" width="17.88671875" style="5" customWidth="1"/>
    <col min="4600" max="4600" width="1.88671875" style="5" customWidth="1"/>
    <col min="4601" max="4604" width="3.33203125" style="5" customWidth="1"/>
    <col min="4605" max="4605" width="1.88671875" style="5" customWidth="1"/>
    <col min="4606" max="4606" width="12.44140625" style="5" customWidth="1"/>
    <col min="4607" max="4607" width="1.88671875" style="5" customWidth="1"/>
    <col min="4608" max="4610" width="3" style="5" customWidth="1"/>
    <col min="4611" max="4611" width="4.44140625" style="5" customWidth="1"/>
    <col min="4612" max="4613" width="3" style="5" customWidth="1"/>
    <col min="4614" max="4619" width="3.33203125" style="5" customWidth="1"/>
    <col min="4620" max="4621" width="9.109375" style="5" customWidth="1"/>
    <col min="4622" max="4625" width="3.33203125" style="5" customWidth="1"/>
    <col min="4626" max="4626" width="4.109375" style="5" customWidth="1"/>
    <col min="4627" max="4839" width="10.33203125" style="5"/>
    <col min="4840" max="4848" width="9.109375" style="5" customWidth="1"/>
    <col min="4849" max="4849" width="1" style="5" customWidth="1"/>
    <col min="4850" max="4853" width="3.33203125" style="5" customWidth="1"/>
    <col min="4854" max="4854" width="1.88671875" style="5" customWidth="1"/>
    <col min="4855" max="4855" width="17.88671875" style="5" customWidth="1"/>
    <col min="4856" max="4856" width="1.88671875" style="5" customWidth="1"/>
    <col min="4857" max="4860" width="3.33203125" style="5" customWidth="1"/>
    <col min="4861" max="4861" width="1.88671875" style="5" customWidth="1"/>
    <col min="4862" max="4862" width="12.44140625" style="5" customWidth="1"/>
    <col min="4863" max="4863" width="1.88671875" style="5" customWidth="1"/>
    <col min="4864" max="4866" width="3" style="5" customWidth="1"/>
    <col min="4867" max="4867" width="4.44140625" style="5" customWidth="1"/>
    <col min="4868" max="4869" width="3" style="5" customWidth="1"/>
    <col min="4870" max="4875" width="3.33203125" style="5" customWidth="1"/>
    <col min="4876" max="4877" width="9.109375" style="5" customWidth="1"/>
    <col min="4878" max="4881" width="3.33203125" style="5" customWidth="1"/>
    <col min="4882" max="4882" width="4.109375" style="5" customWidth="1"/>
    <col min="4883" max="5095" width="10.33203125" style="5"/>
    <col min="5096" max="5104" width="9.109375" style="5" customWidth="1"/>
    <col min="5105" max="5105" width="1" style="5" customWidth="1"/>
    <col min="5106" max="5109" width="3.33203125" style="5" customWidth="1"/>
    <col min="5110" max="5110" width="1.88671875" style="5" customWidth="1"/>
    <col min="5111" max="5111" width="17.88671875" style="5" customWidth="1"/>
    <col min="5112" max="5112" width="1.88671875" style="5" customWidth="1"/>
    <col min="5113" max="5116" width="3.33203125" style="5" customWidth="1"/>
    <col min="5117" max="5117" width="1.88671875" style="5" customWidth="1"/>
    <col min="5118" max="5118" width="12.44140625" style="5" customWidth="1"/>
    <col min="5119" max="5119" width="1.88671875" style="5" customWidth="1"/>
    <col min="5120" max="5122" width="3" style="5" customWidth="1"/>
    <col min="5123" max="5123" width="4.44140625" style="5" customWidth="1"/>
    <col min="5124" max="5125" width="3" style="5" customWidth="1"/>
    <col min="5126" max="5131" width="3.33203125" style="5" customWidth="1"/>
    <col min="5132" max="5133" width="9.109375" style="5" customWidth="1"/>
    <col min="5134" max="5137" width="3.33203125" style="5" customWidth="1"/>
    <col min="5138" max="5138" width="4.109375" style="5" customWidth="1"/>
    <col min="5139" max="5351" width="10.33203125" style="5"/>
    <col min="5352" max="5360" width="9.109375" style="5" customWidth="1"/>
    <col min="5361" max="5361" width="1" style="5" customWidth="1"/>
    <col min="5362" max="5365" width="3.33203125" style="5" customWidth="1"/>
    <col min="5366" max="5366" width="1.88671875" style="5" customWidth="1"/>
    <col min="5367" max="5367" width="17.88671875" style="5" customWidth="1"/>
    <col min="5368" max="5368" width="1.88671875" style="5" customWidth="1"/>
    <col min="5369" max="5372" width="3.33203125" style="5" customWidth="1"/>
    <col min="5373" max="5373" width="1.88671875" style="5" customWidth="1"/>
    <col min="5374" max="5374" width="12.44140625" style="5" customWidth="1"/>
    <col min="5375" max="5375" width="1.88671875" style="5" customWidth="1"/>
    <col min="5376" max="5378" width="3" style="5" customWidth="1"/>
    <col min="5379" max="5379" width="4.44140625" style="5" customWidth="1"/>
    <col min="5380" max="5381" width="3" style="5" customWidth="1"/>
    <col min="5382" max="5387" width="3.33203125" style="5" customWidth="1"/>
    <col min="5388" max="5389" width="9.109375" style="5" customWidth="1"/>
    <col min="5390" max="5393" width="3.33203125" style="5" customWidth="1"/>
    <col min="5394" max="5394" width="4.109375" style="5" customWidth="1"/>
    <col min="5395" max="5607" width="10.33203125" style="5"/>
    <col min="5608" max="5616" width="9.109375" style="5" customWidth="1"/>
    <col min="5617" max="5617" width="1" style="5" customWidth="1"/>
    <col min="5618" max="5621" width="3.33203125" style="5" customWidth="1"/>
    <col min="5622" max="5622" width="1.88671875" style="5" customWidth="1"/>
    <col min="5623" max="5623" width="17.88671875" style="5" customWidth="1"/>
    <col min="5624" max="5624" width="1.88671875" style="5" customWidth="1"/>
    <col min="5625" max="5628" width="3.33203125" style="5" customWidth="1"/>
    <col min="5629" max="5629" width="1.88671875" style="5" customWidth="1"/>
    <col min="5630" max="5630" width="12.44140625" style="5" customWidth="1"/>
    <col min="5631" max="5631" width="1.88671875" style="5" customWidth="1"/>
    <col min="5632" max="5634" width="3" style="5" customWidth="1"/>
    <col min="5635" max="5635" width="4.44140625" style="5" customWidth="1"/>
    <col min="5636" max="5637" width="3" style="5" customWidth="1"/>
    <col min="5638" max="5643" width="3.33203125" style="5" customWidth="1"/>
    <col min="5644" max="5645" width="9.109375" style="5" customWidth="1"/>
    <col min="5646" max="5649" width="3.33203125" style="5" customWidth="1"/>
    <col min="5650" max="5650" width="4.109375" style="5" customWidth="1"/>
    <col min="5651" max="5863" width="10.33203125" style="5"/>
    <col min="5864" max="5872" width="9.109375" style="5" customWidth="1"/>
    <col min="5873" max="5873" width="1" style="5" customWidth="1"/>
    <col min="5874" max="5877" width="3.33203125" style="5" customWidth="1"/>
    <col min="5878" max="5878" width="1.88671875" style="5" customWidth="1"/>
    <col min="5879" max="5879" width="17.88671875" style="5" customWidth="1"/>
    <col min="5880" max="5880" width="1.88671875" style="5" customWidth="1"/>
    <col min="5881" max="5884" width="3.33203125" style="5" customWidth="1"/>
    <col min="5885" max="5885" width="1.88671875" style="5" customWidth="1"/>
    <col min="5886" max="5886" width="12.44140625" style="5" customWidth="1"/>
    <col min="5887" max="5887" width="1.88671875" style="5" customWidth="1"/>
    <col min="5888" max="5890" width="3" style="5" customWidth="1"/>
    <col min="5891" max="5891" width="4.44140625" style="5" customWidth="1"/>
    <col min="5892" max="5893" width="3" style="5" customWidth="1"/>
    <col min="5894" max="5899" width="3.33203125" style="5" customWidth="1"/>
    <col min="5900" max="5901" width="9.109375" style="5" customWidth="1"/>
    <col min="5902" max="5905" width="3.33203125" style="5" customWidth="1"/>
    <col min="5906" max="5906" width="4.109375" style="5" customWidth="1"/>
    <col min="5907" max="6119" width="10.33203125" style="5"/>
    <col min="6120" max="6128" width="9.109375" style="5" customWidth="1"/>
    <col min="6129" max="6129" width="1" style="5" customWidth="1"/>
    <col min="6130" max="6133" width="3.33203125" style="5" customWidth="1"/>
    <col min="6134" max="6134" width="1.88671875" style="5" customWidth="1"/>
    <col min="6135" max="6135" width="17.88671875" style="5" customWidth="1"/>
    <col min="6136" max="6136" width="1.88671875" style="5" customWidth="1"/>
    <col min="6137" max="6140" width="3.33203125" style="5" customWidth="1"/>
    <col min="6141" max="6141" width="1.88671875" style="5" customWidth="1"/>
    <col min="6142" max="6142" width="12.44140625" style="5" customWidth="1"/>
    <col min="6143" max="6143" width="1.88671875" style="5" customWidth="1"/>
    <col min="6144" max="6146" width="3" style="5" customWidth="1"/>
    <col min="6147" max="6147" width="4.44140625" style="5" customWidth="1"/>
    <col min="6148" max="6149" width="3" style="5" customWidth="1"/>
    <col min="6150" max="6155" width="3.33203125" style="5" customWidth="1"/>
    <col min="6156" max="6157" width="9.109375" style="5" customWidth="1"/>
    <col min="6158" max="6161" width="3.33203125" style="5" customWidth="1"/>
    <col min="6162" max="6162" width="4.109375" style="5" customWidth="1"/>
    <col min="6163" max="6375" width="10.33203125" style="5"/>
    <col min="6376" max="6384" width="9.109375" style="5" customWidth="1"/>
    <col min="6385" max="6385" width="1" style="5" customWidth="1"/>
    <col min="6386" max="6389" width="3.33203125" style="5" customWidth="1"/>
    <col min="6390" max="6390" width="1.88671875" style="5" customWidth="1"/>
    <col min="6391" max="6391" width="17.88671875" style="5" customWidth="1"/>
    <col min="6392" max="6392" width="1.88671875" style="5" customWidth="1"/>
    <col min="6393" max="6396" width="3.33203125" style="5" customWidth="1"/>
    <col min="6397" max="6397" width="1.88671875" style="5" customWidth="1"/>
    <col min="6398" max="6398" width="12.44140625" style="5" customWidth="1"/>
    <col min="6399" max="6399" width="1.88671875" style="5" customWidth="1"/>
    <col min="6400" max="6402" width="3" style="5" customWidth="1"/>
    <col min="6403" max="6403" width="4.44140625" style="5" customWidth="1"/>
    <col min="6404" max="6405" width="3" style="5" customWidth="1"/>
    <col min="6406" max="6411" width="3.33203125" style="5" customWidth="1"/>
    <col min="6412" max="6413" width="9.109375" style="5" customWidth="1"/>
    <col min="6414" max="6417" width="3.33203125" style="5" customWidth="1"/>
    <col min="6418" max="6418" width="4.109375" style="5" customWidth="1"/>
    <col min="6419" max="6631" width="10.33203125" style="5"/>
    <col min="6632" max="6640" width="9.109375" style="5" customWidth="1"/>
    <col min="6641" max="6641" width="1" style="5" customWidth="1"/>
    <col min="6642" max="6645" width="3.33203125" style="5" customWidth="1"/>
    <col min="6646" max="6646" width="1.88671875" style="5" customWidth="1"/>
    <col min="6647" max="6647" width="17.88671875" style="5" customWidth="1"/>
    <col min="6648" max="6648" width="1.88671875" style="5" customWidth="1"/>
    <col min="6649" max="6652" width="3.33203125" style="5" customWidth="1"/>
    <col min="6653" max="6653" width="1.88671875" style="5" customWidth="1"/>
    <col min="6654" max="6654" width="12.44140625" style="5" customWidth="1"/>
    <col min="6655" max="6655" width="1.88671875" style="5" customWidth="1"/>
    <col min="6656" max="6658" width="3" style="5" customWidth="1"/>
    <col min="6659" max="6659" width="4.44140625" style="5" customWidth="1"/>
    <col min="6660" max="6661" width="3" style="5" customWidth="1"/>
    <col min="6662" max="6667" width="3.33203125" style="5" customWidth="1"/>
    <col min="6668" max="6669" width="9.109375" style="5" customWidth="1"/>
    <col min="6670" max="6673" width="3.33203125" style="5" customWidth="1"/>
    <col min="6674" max="6674" width="4.109375" style="5" customWidth="1"/>
    <col min="6675" max="6887" width="10.33203125" style="5"/>
    <col min="6888" max="6896" width="9.109375" style="5" customWidth="1"/>
    <col min="6897" max="6897" width="1" style="5" customWidth="1"/>
    <col min="6898" max="6901" width="3.33203125" style="5" customWidth="1"/>
    <col min="6902" max="6902" width="1.88671875" style="5" customWidth="1"/>
    <col min="6903" max="6903" width="17.88671875" style="5" customWidth="1"/>
    <col min="6904" max="6904" width="1.88671875" style="5" customWidth="1"/>
    <col min="6905" max="6908" width="3.33203125" style="5" customWidth="1"/>
    <col min="6909" max="6909" width="1.88671875" style="5" customWidth="1"/>
    <col min="6910" max="6910" width="12.44140625" style="5" customWidth="1"/>
    <col min="6911" max="6911" width="1.88671875" style="5" customWidth="1"/>
    <col min="6912" max="6914" width="3" style="5" customWidth="1"/>
    <col min="6915" max="6915" width="4.44140625" style="5" customWidth="1"/>
    <col min="6916" max="6917" width="3" style="5" customWidth="1"/>
    <col min="6918" max="6923" width="3.33203125" style="5" customWidth="1"/>
    <col min="6924" max="6925" width="9.109375" style="5" customWidth="1"/>
    <col min="6926" max="6929" width="3.33203125" style="5" customWidth="1"/>
    <col min="6930" max="6930" width="4.109375" style="5" customWidth="1"/>
    <col min="6931" max="7143" width="10.33203125" style="5"/>
    <col min="7144" max="7152" width="9.109375" style="5" customWidth="1"/>
    <col min="7153" max="7153" width="1" style="5" customWidth="1"/>
    <col min="7154" max="7157" width="3.33203125" style="5" customWidth="1"/>
    <col min="7158" max="7158" width="1.88671875" style="5" customWidth="1"/>
    <col min="7159" max="7159" width="17.88671875" style="5" customWidth="1"/>
    <col min="7160" max="7160" width="1.88671875" style="5" customWidth="1"/>
    <col min="7161" max="7164" width="3.33203125" style="5" customWidth="1"/>
    <col min="7165" max="7165" width="1.88671875" style="5" customWidth="1"/>
    <col min="7166" max="7166" width="12.44140625" style="5" customWidth="1"/>
    <col min="7167" max="7167" width="1.88671875" style="5" customWidth="1"/>
    <col min="7168" max="7170" width="3" style="5" customWidth="1"/>
    <col min="7171" max="7171" width="4.44140625" style="5" customWidth="1"/>
    <col min="7172" max="7173" width="3" style="5" customWidth="1"/>
    <col min="7174" max="7179" width="3.33203125" style="5" customWidth="1"/>
    <col min="7180" max="7181" width="9.109375" style="5" customWidth="1"/>
    <col min="7182" max="7185" width="3.33203125" style="5" customWidth="1"/>
    <col min="7186" max="7186" width="4.109375" style="5" customWidth="1"/>
    <col min="7187" max="7399" width="10.33203125" style="5"/>
    <col min="7400" max="7408" width="9.109375" style="5" customWidth="1"/>
    <col min="7409" max="7409" width="1" style="5" customWidth="1"/>
    <col min="7410" max="7413" width="3.33203125" style="5" customWidth="1"/>
    <col min="7414" max="7414" width="1.88671875" style="5" customWidth="1"/>
    <col min="7415" max="7415" width="17.88671875" style="5" customWidth="1"/>
    <col min="7416" max="7416" width="1.88671875" style="5" customWidth="1"/>
    <col min="7417" max="7420" width="3.33203125" style="5" customWidth="1"/>
    <col min="7421" max="7421" width="1.88671875" style="5" customWidth="1"/>
    <col min="7422" max="7422" width="12.44140625" style="5" customWidth="1"/>
    <col min="7423" max="7423" width="1.88671875" style="5" customWidth="1"/>
    <col min="7424" max="7426" width="3" style="5" customWidth="1"/>
    <col min="7427" max="7427" width="4.44140625" style="5" customWidth="1"/>
    <col min="7428" max="7429" width="3" style="5" customWidth="1"/>
    <col min="7430" max="7435" width="3.33203125" style="5" customWidth="1"/>
    <col min="7436" max="7437" width="9.109375" style="5" customWidth="1"/>
    <col min="7438" max="7441" width="3.33203125" style="5" customWidth="1"/>
    <col min="7442" max="7442" width="4.109375" style="5" customWidth="1"/>
    <col min="7443" max="7655" width="10.33203125" style="5"/>
    <col min="7656" max="7664" width="9.109375" style="5" customWidth="1"/>
    <col min="7665" max="7665" width="1" style="5" customWidth="1"/>
    <col min="7666" max="7669" width="3.33203125" style="5" customWidth="1"/>
    <col min="7670" max="7670" width="1.88671875" style="5" customWidth="1"/>
    <col min="7671" max="7671" width="17.88671875" style="5" customWidth="1"/>
    <col min="7672" max="7672" width="1.88671875" style="5" customWidth="1"/>
    <col min="7673" max="7676" width="3.33203125" style="5" customWidth="1"/>
    <col min="7677" max="7677" width="1.88671875" style="5" customWidth="1"/>
    <col min="7678" max="7678" width="12.44140625" style="5" customWidth="1"/>
    <col min="7679" max="7679" width="1.88671875" style="5" customWidth="1"/>
    <col min="7680" max="7682" width="3" style="5" customWidth="1"/>
    <col min="7683" max="7683" width="4.44140625" style="5" customWidth="1"/>
    <col min="7684" max="7685" width="3" style="5" customWidth="1"/>
    <col min="7686" max="7691" width="3.33203125" style="5" customWidth="1"/>
    <col min="7692" max="7693" width="9.109375" style="5" customWidth="1"/>
    <col min="7694" max="7697" width="3.33203125" style="5" customWidth="1"/>
    <col min="7698" max="7698" width="4.109375" style="5" customWidth="1"/>
    <col min="7699" max="7911" width="10.33203125" style="5"/>
    <col min="7912" max="7920" width="9.109375" style="5" customWidth="1"/>
    <col min="7921" max="7921" width="1" style="5" customWidth="1"/>
    <col min="7922" max="7925" width="3.33203125" style="5" customWidth="1"/>
    <col min="7926" max="7926" width="1.88671875" style="5" customWidth="1"/>
    <col min="7927" max="7927" width="17.88671875" style="5" customWidth="1"/>
    <col min="7928" max="7928" width="1.88671875" style="5" customWidth="1"/>
    <col min="7929" max="7932" width="3.33203125" style="5" customWidth="1"/>
    <col min="7933" max="7933" width="1.88671875" style="5" customWidth="1"/>
    <col min="7934" max="7934" width="12.44140625" style="5" customWidth="1"/>
    <col min="7935" max="7935" width="1.88671875" style="5" customWidth="1"/>
    <col min="7936" max="7938" width="3" style="5" customWidth="1"/>
    <col min="7939" max="7939" width="4.44140625" style="5" customWidth="1"/>
    <col min="7940" max="7941" width="3" style="5" customWidth="1"/>
    <col min="7942" max="7947" width="3.33203125" style="5" customWidth="1"/>
    <col min="7948" max="7949" width="9.109375" style="5" customWidth="1"/>
    <col min="7950" max="7953" width="3.33203125" style="5" customWidth="1"/>
    <col min="7954" max="7954" width="4.109375" style="5" customWidth="1"/>
    <col min="7955" max="8167" width="10.33203125" style="5"/>
    <col min="8168" max="8176" width="9.109375" style="5" customWidth="1"/>
    <col min="8177" max="8177" width="1" style="5" customWidth="1"/>
    <col min="8178" max="8181" width="3.33203125" style="5" customWidth="1"/>
    <col min="8182" max="8182" width="1.88671875" style="5" customWidth="1"/>
    <col min="8183" max="8183" width="17.88671875" style="5" customWidth="1"/>
    <col min="8184" max="8184" width="1.88671875" style="5" customWidth="1"/>
    <col min="8185" max="8188" width="3.33203125" style="5" customWidth="1"/>
    <col min="8189" max="8189" width="1.88671875" style="5" customWidth="1"/>
    <col min="8190" max="8190" width="12.44140625" style="5" customWidth="1"/>
    <col min="8191" max="8191" width="1.88671875" style="5" customWidth="1"/>
    <col min="8192" max="8194" width="3" style="5" customWidth="1"/>
    <col min="8195" max="8195" width="4.44140625" style="5" customWidth="1"/>
    <col min="8196" max="8197" width="3" style="5" customWidth="1"/>
    <col min="8198" max="8203" width="3.33203125" style="5" customWidth="1"/>
    <col min="8204" max="8205" width="9.109375" style="5" customWidth="1"/>
    <col min="8206" max="8209" width="3.33203125" style="5" customWidth="1"/>
    <col min="8210" max="8210" width="4.109375" style="5" customWidth="1"/>
    <col min="8211" max="8423" width="10.33203125" style="5"/>
    <col min="8424" max="8432" width="9.109375" style="5" customWidth="1"/>
    <col min="8433" max="8433" width="1" style="5" customWidth="1"/>
    <col min="8434" max="8437" width="3.33203125" style="5" customWidth="1"/>
    <col min="8438" max="8438" width="1.88671875" style="5" customWidth="1"/>
    <col min="8439" max="8439" width="17.88671875" style="5" customWidth="1"/>
    <col min="8440" max="8440" width="1.88671875" style="5" customWidth="1"/>
    <col min="8441" max="8444" width="3.33203125" style="5" customWidth="1"/>
    <col min="8445" max="8445" width="1.88671875" style="5" customWidth="1"/>
    <col min="8446" max="8446" width="12.44140625" style="5" customWidth="1"/>
    <col min="8447" max="8447" width="1.88671875" style="5" customWidth="1"/>
    <col min="8448" max="8450" width="3" style="5" customWidth="1"/>
    <col min="8451" max="8451" width="4.44140625" style="5" customWidth="1"/>
    <col min="8452" max="8453" width="3" style="5" customWidth="1"/>
    <col min="8454" max="8459" width="3.33203125" style="5" customWidth="1"/>
    <col min="8460" max="8461" width="9.109375" style="5" customWidth="1"/>
    <col min="8462" max="8465" width="3.33203125" style="5" customWidth="1"/>
    <col min="8466" max="8466" width="4.109375" style="5" customWidth="1"/>
    <col min="8467" max="8679" width="10.33203125" style="5"/>
    <col min="8680" max="8688" width="9.109375" style="5" customWidth="1"/>
    <col min="8689" max="8689" width="1" style="5" customWidth="1"/>
    <col min="8690" max="8693" width="3.33203125" style="5" customWidth="1"/>
    <col min="8694" max="8694" width="1.88671875" style="5" customWidth="1"/>
    <col min="8695" max="8695" width="17.88671875" style="5" customWidth="1"/>
    <col min="8696" max="8696" width="1.88671875" style="5" customWidth="1"/>
    <col min="8697" max="8700" width="3.33203125" style="5" customWidth="1"/>
    <col min="8701" max="8701" width="1.88671875" style="5" customWidth="1"/>
    <col min="8702" max="8702" width="12.44140625" style="5" customWidth="1"/>
    <col min="8703" max="8703" width="1.88671875" style="5" customWidth="1"/>
    <col min="8704" max="8706" width="3" style="5" customWidth="1"/>
    <col min="8707" max="8707" width="4.44140625" style="5" customWidth="1"/>
    <col min="8708" max="8709" width="3" style="5" customWidth="1"/>
    <col min="8710" max="8715" width="3.33203125" style="5" customWidth="1"/>
    <col min="8716" max="8717" width="9.109375" style="5" customWidth="1"/>
    <col min="8718" max="8721" width="3.33203125" style="5" customWidth="1"/>
    <col min="8722" max="8722" width="4.109375" style="5" customWidth="1"/>
    <col min="8723" max="8935" width="10.33203125" style="5"/>
    <col min="8936" max="8944" width="9.109375" style="5" customWidth="1"/>
    <col min="8945" max="8945" width="1" style="5" customWidth="1"/>
    <col min="8946" max="8949" width="3.33203125" style="5" customWidth="1"/>
    <col min="8950" max="8950" width="1.88671875" style="5" customWidth="1"/>
    <col min="8951" max="8951" width="17.88671875" style="5" customWidth="1"/>
    <col min="8952" max="8952" width="1.88671875" style="5" customWidth="1"/>
    <col min="8953" max="8956" width="3.33203125" style="5" customWidth="1"/>
    <col min="8957" max="8957" width="1.88671875" style="5" customWidth="1"/>
    <col min="8958" max="8958" width="12.44140625" style="5" customWidth="1"/>
    <col min="8959" max="8959" width="1.88671875" style="5" customWidth="1"/>
    <col min="8960" max="8962" width="3" style="5" customWidth="1"/>
    <col min="8963" max="8963" width="4.44140625" style="5" customWidth="1"/>
    <col min="8964" max="8965" width="3" style="5" customWidth="1"/>
    <col min="8966" max="8971" width="3.33203125" style="5" customWidth="1"/>
    <col min="8972" max="8973" width="9.109375" style="5" customWidth="1"/>
    <col min="8974" max="8977" width="3.33203125" style="5" customWidth="1"/>
    <col min="8978" max="8978" width="4.109375" style="5" customWidth="1"/>
    <col min="8979" max="9191" width="10.33203125" style="5"/>
    <col min="9192" max="9200" width="9.109375" style="5" customWidth="1"/>
    <col min="9201" max="9201" width="1" style="5" customWidth="1"/>
    <col min="9202" max="9205" width="3.33203125" style="5" customWidth="1"/>
    <col min="9206" max="9206" width="1.88671875" style="5" customWidth="1"/>
    <col min="9207" max="9207" width="17.88671875" style="5" customWidth="1"/>
    <col min="9208" max="9208" width="1.88671875" style="5" customWidth="1"/>
    <col min="9209" max="9212" width="3.33203125" style="5" customWidth="1"/>
    <col min="9213" max="9213" width="1.88671875" style="5" customWidth="1"/>
    <col min="9214" max="9214" width="12.44140625" style="5" customWidth="1"/>
    <col min="9215" max="9215" width="1.88671875" style="5" customWidth="1"/>
    <col min="9216" max="9218" width="3" style="5" customWidth="1"/>
    <col min="9219" max="9219" width="4.44140625" style="5" customWidth="1"/>
    <col min="9220" max="9221" width="3" style="5" customWidth="1"/>
    <col min="9222" max="9227" width="3.33203125" style="5" customWidth="1"/>
    <col min="9228" max="9229" width="9.109375" style="5" customWidth="1"/>
    <col min="9230" max="9233" width="3.33203125" style="5" customWidth="1"/>
    <col min="9234" max="9234" width="4.109375" style="5" customWidth="1"/>
    <col min="9235" max="9447" width="10.33203125" style="5"/>
    <col min="9448" max="9456" width="9.109375" style="5" customWidth="1"/>
    <col min="9457" max="9457" width="1" style="5" customWidth="1"/>
    <col min="9458" max="9461" width="3.33203125" style="5" customWidth="1"/>
    <col min="9462" max="9462" width="1.88671875" style="5" customWidth="1"/>
    <col min="9463" max="9463" width="17.88671875" style="5" customWidth="1"/>
    <col min="9464" max="9464" width="1.88671875" style="5" customWidth="1"/>
    <col min="9465" max="9468" width="3.33203125" style="5" customWidth="1"/>
    <col min="9469" max="9469" width="1.88671875" style="5" customWidth="1"/>
    <col min="9470" max="9470" width="12.44140625" style="5" customWidth="1"/>
    <col min="9471" max="9471" width="1.88671875" style="5" customWidth="1"/>
    <col min="9472" max="9474" width="3" style="5" customWidth="1"/>
    <col min="9475" max="9475" width="4.44140625" style="5" customWidth="1"/>
    <col min="9476" max="9477" width="3" style="5" customWidth="1"/>
    <col min="9478" max="9483" width="3.33203125" style="5" customWidth="1"/>
    <col min="9484" max="9485" width="9.109375" style="5" customWidth="1"/>
    <col min="9486" max="9489" width="3.33203125" style="5" customWidth="1"/>
    <col min="9490" max="9490" width="4.109375" style="5" customWidth="1"/>
    <col min="9491" max="9703" width="10.33203125" style="5"/>
    <col min="9704" max="9712" width="9.109375" style="5" customWidth="1"/>
    <col min="9713" max="9713" width="1" style="5" customWidth="1"/>
    <col min="9714" max="9717" width="3.33203125" style="5" customWidth="1"/>
    <col min="9718" max="9718" width="1.88671875" style="5" customWidth="1"/>
    <col min="9719" max="9719" width="17.88671875" style="5" customWidth="1"/>
    <col min="9720" max="9720" width="1.88671875" style="5" customWidth="1"/>
    <col min="9721" max="9724" width="3.33203125" style="5" customWidth="1"/>
    <col min="9725" max="9725" width="1.88671875" style="5" customWidth="1"/>
    <col min="9726" max="9726" width="12.44140625" style="5" customWidth="1"/>
    <col min="9727" max="9727" width="1.88671875" style="5" customWidth="1"/>
    <col min="9728" max="9730" width="3" style="5" customWidth="1"/>
    <col min="9731" max="9731" width="4.44140625" style="5" customWidth="1"/>
    <col min="9732" max="9733" width="3" style="5" customWidth="1"/>
    <col min="9734" max="9739" width="3.33203125" style="5" customWidth="1"/>
    <col min="9740" max="9741" width="9.109375" style="5" customWidth="1"/>
    <col min="9742" max="9745" width="3.33203125" style="5" customWidth="1"/>
    <col min="9746" max="9746" width="4.109375" style="5" customWidth="1"/>
    <col min="9747" max="9959" width="10.33203125" style="5"/>
    <col min="9960" max="9968" width="9.109375" style="5" customWidth="1"/>
    <col min="9969" max="9969" width="1" style="5" customWidth="1"/>
    <col min="9970" max="9973" width="3.33203125" style="5" customWidth="1"/>
    <col min="9974" max="9974" width="1.88671875" style="5" customWidth="1"/>
    <col min="9975" max="9975" width="17.88671875" style="5" customWidth="1"/>
    <col min="9976" max="9976" width="1.88671875" style="5" customWidth="1"/>
    <col min="9977" max="9980" width="3.33203125" style="5" customWidth="1"/>
    <col min="9981" max="9981" width="1.88671875" style="5" customWidth="1"/>
    <col min="9982" max="9982" width="12.44140625" style="5" customWidth="1"/>
    <col min="9983" max="9983" width="1.88671875" style="5" customWidth="1"/>
    <col min="9984" max="9986" width="3" style="5" customWidth="1"/>
    <col min="9987" max="9987" width="4.44140625" style="5" customWidth="1"/>
    <col min="9988" max="9989" width="3" style="5" customWidth="1"/>
    <col min="9990" max="9995" width="3.33203125" style="5" customWidth="1"/>
    <col min="9996" max="9997" width="9.109375" style="5" customWidth="1"/>
    <col min="9998" max="10001" width="3.33203125" style="5" customWidth="1"/>
    <col min="10002" max="10002" width="4.109375" style="5" customWidth="1"/>
    <col min="10003" max="10215" width="10.33203125" style="5"/>
    <col min="10216" max="10224" width="9.109375" style="5" customWidth="1"/>
    <col min="10225" max="10225" width="1" style="5" customWidth="1"/>
    <col min="10226" max="10229" width="3.33203125" style="5" customWidth="1"/>
    <col min="10230" max="10230" width="1.88671875" style="5" customWidth="1"/>
    <col min="10231" max="10231" width="17.88671875" style="5" customWidth="1"/>
    <col min="10232" max="10232" width="1.88671875" style="5" customWidth="1"/>
    <col min="10233" max="10236" width="3.33203125" style="5" customWidth="1"/>
    <col min="10237" max="10237" width="1.88671875" style="5" customWidth="1"/>
    <col min="10238" max="10238" width="12.44140625" style="5" customWidth="1"/>
    <col min="10239" max="10239" width="1.88671875" style="5" customWidth="1"/>
    <col min="10240" max="10242" width="3" style="5" customWidth="1"/>
    <col min="10243" max="10243" width="4.44140625" style="5" customWidth="1"/>
    <col min="10244" max="10245" width="3" style="5" customWidth="1"/>
    <col min="10246" max="10251" width="3.33203125" style="5" customWidth="1"/>
    <col min="10252" max="10253" width="9.109375" style="5" customWidth="1"/>
    <col min="10254" max="10257" width="3.33203125" style="5" customWidth="1"/>
    <col min="10258" max="10258" width="4.109375" style="5" customWidth="1"/>
    <col min="10259" max="10471" width="10.33203125" style="5"/>
    <col min="10472" max="10480" width="9.109375" style="5" customWidth="1"/>
    <col min="10481" max="10481" width="1" style="5" customWidth="1"/>
    <col min="10482" max="10485" width="3.33203125" style="5" customWidth="1"/>
    <col min="10486" max="10486" width="1.88671875" style="5" customWidth="1"/>
    <col min="10487" max="10487" width="17.88671875" style="5" customWidth="1"/>
    <col min="10488" max="10488" width="1.88671875" style="5" customWidth="1"/>
    <col min="10489" max="10492" width="3.33203125" style="5" customWidth="1"/>
    <col min="10493" max="10493" width="1.88671875" style="5" customWidth="1"/>
    <col min="10494" max="10494" width="12.44140625" style="5" customWidth="1"/>
    <col min="10495" max="10495" width="1.88671875" style="5" customWidth="1"/>
    <col min="10496" max="10498" width="3" style="5" customWidth="1"/>
    <col min="10499" max="10499" width="4.44140625" style="5" customWidth="1"/>
    <col min="10500" max="10501" width="3" style="5" customWidth="1"/>
    <col min="10502" max="10507" width="3.33203125" style="5" customWidth="1"/>
    <col min="10508" max="10509" width="9.109375" style="5" customWidth="1"/>
    <col min="10510" max="10513" width="3.33203125" style="5" customWidth="1"/>
    <col min="10514" max="10514" width="4.109375" style="5" customWidth="1"/>
    <col min="10515" max="10727" width="10.33203125" style="5"/>
    <col min="10728" max="10736" width="9.109375" style="5" customWidth="1"/>
    <col min="10737" max="10737" width="1" style="5" customWidth="1"/>
    <col min="10738" max="10741" width="3.33203125" style="5" customWidth="1"/>
    <col min="10742" max="10742" width="1.88671875" style="5" customWidth="1"/>
    <col min="10743" max="10743" width="17.88671875" style="5" customWidth="1"/>
    <col min="10744" max="10744" width="1.88671875" style="5" customWidth="1"/>
    <col min="10745" max="10748" width="3.33203125" style="5" customWidth="1"/>
    <col min="10749" max="10749" width="1.88671875" style="5" customWidth="1"/>
    <col min="10750" max="10750" width="12.44140625" style="5" customWidth="1"/>
    <col min="10751" max="10751" width="1.88671875" style="5" customWidth="1"/>
    <col min="10752" max="10754" width="3" style="5" customWidth="1"/>
    <col min="10755" max="10755" width="4.44140625" style="5" customWidth="1"/>
    <col min="10756" max="10757" width="3" style="5" customWidth="1"/>
    <col min="10758" max="10763" width="3.33203125" style="5" customWidth="1"/>
    <col min="10764" max="10765" width="9.109375" style="5" customWidth="1"/>
    <col min="10766" max="10769" width="3.33203125" style="5" customWidth="1"/>
    <col min="10770" max="10770" width="4.109375" style="5" customWidth="1"/>
    <col min="10771" max="10983" width="10.33203125" style="5"/>
    <col min="10984" max="10992" width="9.109375" style="5" customWidth="1"/>
    <col min="10993" max="10993" width="1" style="5" customWidth="1"/>
    <col min="10994" max="10997" width="3.33203125" style="5" customWidth="1"/>
    <col min="10998" max="10998" width="1.88671875" style="5" customWidth="1"/>
    <col min="10999" max="10999" width="17.88671875" style="5" customWidth="1"/>
    <col min="11000" max="11000" width="1.88671875" style="5" customWidth="1"/>
    <col min="11001" max="11004" width="3.33203125" style="5" customWidth="1"/>
    <col min="11005" max="11005" width="1.88671875" style="5" customWidth="1"/>
    <col min="11006" max="11006" width="12.44140625" style="5" customWidth="1"/>
    <col min="11007" max="11007" width="1.88671875" style="5" customWidth="1"/>
    <col min="11008" max="11010" width="3" style="5" customWidth="1"/>
    <col min="11011" max="11011" width="4.44140625" style="5" customWidth="1"/>
    <col min="11012" max="11013" width="3" style="5" customWidth="1"/>
    <col min="11014" max="11019" width="3.33203125" style="5" customWidth="1"/>
    <col min="11020" max="11021" width="9.109375" style="5" customWidth="1"/>
    <col min="11022" max="11025" width="3.33203125" style="5" customWidth="1"/>
    <col min="11026" max="11026" width="4.109375" style="5" customWidth="1"/>
    <col min="11027" max="11239" width="10.33203125" style="5"/>
    <col min="11240" max="11248" width="9.109375" style="5" customWidth="1"/>
    <col min="11249" max="11249" width="1" style="5" customWidth="1"/>
    <col min="11250" max="11253" width="3.33203125" style="5" customWidth="1"/>
    <col min="11254" max="11254" width="1.88671875" style="5" customWidth="1"/>
    <col min="11255" max="11255" width="17.88671875" style="5" customWidth="1"/>
    <col min="11256" max="11256" width="1.88671875" style="5" customWidth="1"/>
    <col min="11257" max="11260" width="3.33203125" style="5" customWidth="1"/>
    <col min="11261" max="11261" width="1.88671875" style="5" customWidth="1"/>
    <col min="11262" max="11262" width="12.44140625" style="5" customWidth="1"/>
    <col min="11263" max="11263" width="1.88671875" style="5" customWidth="1"/>
    <col min="11264" max="11266" width="3" style="5" customWidth="1"/>
    <col min="11267" max="11267" width="4.44140625" style="5" customWidth="1"/>
    <col min="11268" max="11269" width="3" style="5" customWidth="1"/>
    <col min="11270" max="11275" width="3.33203125" style="5" customWidth="1"/>
    <col min="11276" max="11277" width="9.109375" style="5" customWidth="1"/>
    <col min="11278" max="11281" width="3.33203125" style="5" customWidth="1"/>
    <col min="11282" max="11282" width="4.109375" style="5" customWidth="1"/>
    <col min="11283" max="11495" width="10.33203125" style="5"/>
    <col min="11496" max="11504" width="9.109375" style="5" customWidth="1"/>
    <col min="11505" max="11505" width="1" style="5" customWidth="1"/>
    <col min="11506" max="11509" width="3.33203125" style="5" customWidth="1"/>
    <col min="11510" max="11510" width="1.88671875" style="5" customWidth="1"/>
    <col min="11511" max="11511" width="17.88671875" style="5" customWidth="1"/>
    <col min="11512" max="11512" width="1.88671875" style="5" customWidth="1"/>
    <col min="11513" max="11516" width="3.33203125" style="5" customWidth="1"/>
    <col min="11517" max="11517" width="1.88671875" style="5" customWidth="1"/>
    <col min="11518" max="11518" width="12.44140625" style="5" customWidth="1"/>
    <col min="11519" max="11519" width="1.88671875" style="5" customWidth="1"/>
    <col min="11520" max="11522" width="3" style="5" customWidth="1"/>
    <col min="11523" max="11523" width="4.44140625" style="5" customWidth="1"/>
    <col min="11524" max="11525" width="3" style="5" customWidth="1"/>
    <col min="11526" max="11531" width="3.33203125" style="5" customWidth="1"/>
    <col min="11532" max="11533" width="9.109375" style="5" customWidth="1"/>
    <col min="11534" max="11537" width="3.33203125" style="5" customWidth="1"/>
    <col min="11538" max="11538" width="4.109375" style="5" customWidth="1"/>
    <col min="11539" max="11751" width="10.33203125" style="5"/>
    <col min="11752" max="11760" width="9.109375" style="5" customWidth="1"/>
    <col min="11761" max="11761" width="1" style="5" customWidth="1"/>
    <col min="11762" max="11765" width="3.33203125" style="5" customWidth="1"/>
    <col min="11766" max="11766" width="1.88671875" style="5" customWidth="1"/>
    <col min="11767" max="11767" width="17.88671875" style="5" customWidth="1"/>
    <col min="11768" max="11768" width="1.88671875" style="5" customWidth="1"/>
    <col min="11769" max="11772" width="3.33203125" style="5" customWidth="1"/>
    <col min="11773" max="11773" width="1.88671875" style="5" customWidth="1"/>
    <col min="11774" max="11774" width="12.44140625" style="5" customWidth="1"/>
    <col min="11775" max="11775" width="1.88671875" style="5" customWidth="1"/>
    <col min="11776" max="11778" width="3" style="5" customWidth="1"/>
    <col min="11779" max="11779" width="4.44140625" style="5" customWidth="1"/>
    <col min="11780" max="11781" width="3" style="5" customWidth="1"/>
    <col min="11782" max="11787" width="3.33203125" style="5" customWidth="1"/>
    <col min="11788" max="11789" width="9.109375" style="5" customWidth="1"/>
    <col min="11790" max="11793" width="3.33203125" style="5" customWidth="1"/>
    <col min="11794" max="11794" width="4.109375" style="5" customWidth="1"/>
    <col min="11795" max="12007" width="10.33203125" style="5"/>
    <col min="12008" max="12016" width="9.109375" style="5" customWidth="1"/>
    <col min="12017" max="12017" width="1" style="5" customWidth="1"/>
    <col min="12018" max="12021" width="3.33203125" style="5" customWidth="1"/>
    <col min="12022" max="12022" width="1.88671875" style="5" customWidth="1"/>
    <col min="12023" max="12023" width="17.88671875" style="5" customWidth="1"/>
    <col min="12024" max="12024" width="1.88671875" style="5" customWidth="1"/>
    <col min="12025" max="12028" width="3.33203125" style="5" customWidth="1"/>
    <col min="12029" max="12029" width="1.88671875" style="5" customWidth="1"/>
    <col min="12030" max="12030" width="12.44140625" style="5" customWidth="1"/>
    <col min="12031" max="12031" width="1.88671875" style="5" customWidth="1"/>
    <col min="12032" max="12034" width="3" style="5" customWidth="1"/>
    <col min="12035" max="12035" width="4.44140625" style="5" customWidth="1"/>
    <col min="12036" max="12037" width="3" style="5" customWidth="1"/>
    <col min="12038" max="12043" width="3.33203125" style="5" customWidth="1"/>
    <col min="12044" max="12045" width="9.109375" style="5" customWidth="1"/>
    <col min="12046" max="12049" width="3.33203125" style="5" customWidth="1"/>
    <col min="12050" max="12050" width="4.109375" style="5" customWidth="1"/>
    <col min="12051" max="12263" width="10.33203125" style="5"/>
    <col min="12264" max="12272" width="9.109375" style="5" customWidth="1"/>
    <col min="12273" max="12273" width="1" style="5" customWidth="1"/>
    <col min="12274" max="12277" width="3.33203125" style="5" customWidth="1"/>
    <col min="12278" max="12278" width="1.88671875" style="5" customWidth="1"/>
    <col min="12279" max="12279" width="17.88671875" style="5" customWidth="1"/>
    <col min="12280" max="12280" width="1.88671875" style="5" customWidth="1"/>
    <col min="12281" max="12284" width="3.33203125" style="5" customWidth="1"/>
    <col min="12285" max="12285" width="1.88671875" style="5" customWidth="1"/>
    <col min="12286" max="12286" width="12.44140625" style="5" customWidth="1"/>
    <col min="12287" max="12287" width="1.88671875" style="5" customWidth="1"/>
    <col min="12288" max="12290" width="3" style="5" customWidth="1"/>
    <col min="12291" max="12291" width="4.44140625" style="5" customWidth="1"/>
    <col min="12292" max="12293" width="3" style="5" customWidth="1"/>
    <col min="12294" max="12299" width="3.33203125" style="5" customWidth="1"/>
    <col min="12300" max="12301" width="9.109375" style="5" customWidth="1"/>
    <col min="12302" max="12305" width="3.33203125" style="5" customWidth="1"/>
    <col min="12306" max="12306" width="4.109375" style="5" customWidth="1"/>
    <col min="12307" max="12519" width="10.33203125" style="5"/>
    <col min="12520" max="12528" width="9.109375" style="5" customWidth="1"/>
    <col min="12529" max="12529" width="1" style="5" customWidth="1"/>
    <col min="12530" max="12533" width="3.33203125" style="5" customWidth="1"/>
    <col min="12534" max="12534" width="1.88671875" style="5" customWidth="1"/>
    <col min="12535" max="12535" width="17.88671875" style="5" customWidth="1"/>
    <col min="12536" max="12536" width="1.88671875" style="5" customWidth="1"/>
    <col min="12537" max="12540" width="3.33203125" style="5" customWidth="1"/>
    <col min="12541" max="12541" width="1.88671875" style="5" customWidth="1"/>
    <col min="12542" max="12542" width="12.44140625" style="5" customWidth="1"/>
    <col min="12543" max="12543" width="1.88671875" style="5" customWidth="1"/>
    <col min="12544" max="12546" width="3" style="5" customWidth="1"/>
    <col min="12547" max="12547" width="4.44140625" style="5" customWidth="1"/>
    <col min="12548" max="12549" width="3" style="5" customWidth="1"/>
    <col min="12550" max="12555" width="3.33203125" style="5" customWidth="1"/>
    <col min="12556" max="12557" width="9.109375" style="5" customWidth="1"/>
    <col min="12558" max="12561" width="3.33203125" style="5" customWidth="1"/>
    <col min="12562" max="12562" width="4.109375" style="5" customWidth="1"/>
    <col min="12563" max="12775" width="10.33203125" style="5"/>
    <col min="12776" max="12784" width="9.109375" style="5" customWidth="1"/>
    <col min="12785" max="12785" width="1" style="5" customWidth="1"/>
    <col min="12786" max="12789" width="3.33203125" style="5" customWidth="1"/>
    <col min="12790" max="12790" width="1.88671875" style="5" customWidth="1"/>
    <col min="12791" max="12791" width="17.88671875" style="5" customWidth="1"/>
    <col min="12792" max="12792" width="1.88671875" style="5" customWidth="1"/>
    <col min="12793" max="12796" width="3.33203125" style="5" customWidth="1"/>
    <col min="12797" max="12797" width="1.88671875" style="5" customWidth="1"/>
    <col min="12798" max="12798" width="12.44140625" style="5" customWidth="1"/>
    <col min="12799" max="12799" width="1.88671875" style="5" customWidth="1"/>
    <col min="12800" max="12802" width="3" style="5" customWidth="1"/>
    <col min="12803" max="12803" width="4.44140625" style="5" customWidth="1"/>
    <col min="12804" max="12805" width="3" style="5" customWidth="1"/>
    <col min="12806" max="12811" width="3.33203125" style="5" customWidth="1"/>
    <col min="12812" max="12813" width="9.109375" style="5" customWidth="1"/>
    <col min="12814" max="12817" width="3.33203125" style="5" customWidth="1"/>
    <col min="12818" max="12818" width="4.109375" style="5" customWidth="1"/>
    <col min="12819" max="13031" width="10.33203125" style="5"/>
    <col min="13032" max="13040" width="9.109375" style="5" customWidth="1"/>
    <col min="13041" max="13041" width="1" style="5" customWidth="1"/>
    <col min="13042" max="13045" width="3.33203125" style="5" customWidth="1"/>
    <col min="13046" max="13046" width="1.88671875" style="5" customWidth="1"/>
    <col min="13047" max="13047" width="17.88671875" style="5" customWidth="1"/>
    <col min="13048" max="13048" width="1.88671875" style="5" customWidth="1"/>
    <col min="13049" max="13052" width="3.33203125" style="5" customWidth="1"/>
    <col min="13053" max="13053" width="1.88671875" style="5" customWidth="1"/>
    <col min="13054" max="13054" width="12.44140625" style="5" customWidth="1"/>
    <col min="13055" max="13055" width="1.88671875" style="5" customWidth="1"/>
    <col min="13056" max="13058" width="3" style="5" customWidth="1"/>
    <col min="13059" max="13059" width="4.44140625" style="5" customWidth="1"/>
    <col min="13060" max="13061" width="3" style="5" customWidth="1"/>
    <col min="13062" max="13067" width="3.33203125" style="5" customWidth="1"/>
    <col min="13068" max="13069" width="9.109375" style="5" customWidth="1"/>
    <col min="13070" max="13073" width="3.33203125" style="5" customWidth="1"/>
    <col min="13074" max="13074" width="4.109375" style="5" customWidth="1"/>
    <col min="13075" max="13287" width="10.33203125" style="5"/>
    <col min="13288" max="13296" width="9.109375" style="5" customWidth="1"/>
    <col min="13297" max="13297" width="1" style="5" customWidth="1"/>
    <col min="13298" max="13301" width="3.33203125" style="5" customWidth="1"/>
    <col min="13302" max="13302" width="1.88671875" style="5" customWidth="1"/>
    <col min="13303" max="13303" width="17.88671875" style="5" customWidth="1"/>
    <col min="13304" max="13304" width="1.88671875" style="5" customWidth="1"/>
    <col min="13305" max="13308" width="3.33203125" style="5" customWidth="1"/>
    <col min="13309" max="13309" width="1.88671875" style="5" customWidth="1"/>
    <col min="13310" max="13310" width="12.44140625" style="5" customWidth="1"/>
    <col min="13311" max="13311" width="1.88671875" style="5" customWidth="1"/>
    <col min="13312" max="13314" width="3" style="5" customWidth="1"/>
    <col min="13315" max="13315" width="4.44140625" style="5" customWidth="1"/>
    <col min="13316" max="13317" width="3" style="5" customWidth="1"/>
    <col min="13318" max="13323" width="3.33203125" style="5" customWidth="1"/>
    <col min="13324" max="13325" width="9.109375" style="5" customWidth="1"/>
    <col min="13326" max="13329" width="3.33203125" style="5" customWidth="1"/>
    <col min="13330" max="13330" width="4.109375" style="5" customWidth="1"/>
    <col min="13331" max="13543" width="10.33203125" style="5"/>
    <col min="13544" max="13552" width="9.109375" style="5" customWidth="1"/>
    <col min="13553" max="13553" width="1" style="5" customWidth="1"/>
    <col min="13554" max="13557" width="3.33203125" style="5" customWidth="1"/>
    <col min="13558" max="13558" width="1.88671875" style="5" customWidth="1"/>
    <col min="13559" max="13559" width="17.88671875" style="5" customWidth="1"/>
    <col min="13560" max="13560" width="1.88671875" style="5" customWidth="1"/>
    <col min="13561" max="13564" width="3.33203125" style="5" customWidth="1"/>
    <col min="13565" max="13565" width="1.88671875" style="5" customWidth="1"/>
    <col min="13566" max="13566" width="12.44140625" style="5" customWidth="1"/>
    <col min="13567" max="13567" width="1.88671875" style="5" customWidth="1"/>
    <col min="13568" max="13570" width="3" style="5" customWidth="1"/>
    <col min="13571" max="13571" width="4.44140625" style="5" customWidth="1"/>
    <col min="13572" max="13573" width="3" style="5" customWidth="1"/>
    <col min="13574" max="13579" width="3.33203125" style="5" customWidth="1"/>
    <col min="13580" max="13581" width="9.109375" style="5" customWidth="1"/>
    <col min="13582" max="13585" width="3.33203125" style="5" customWidth="1"/>
    <col min="13586" max="13586" width="4.109375" style="5" customWidth="1"/>
    <col min="13587" max="13799" width="10.33203125" style="5"/>
    <col min="13800" max="13808" width="9.109375" style="5" customWidth="1"/>
    <col min="13809" max="13809" width="1" style="5" customWidth="1"/>
    <col min="13810" max="13813" width="3.33203125" style="5" customWidth="1"/>
    <col min="13814" max="13814" width="1.88671875" style="5" customWidth="1"/>
    <col min="13815" max="13815" width="17.88671875" style="5" customWidth="1"/>
    <col min="13816" max="13816" width="1.88671875" style="5" customWidth="1"/>
    <col min="13817" max="13820" width="3.33203125" style="5" customWidth="1"/>
    <col min="13821" max="13821" width="1.88671875" style="5" customWidth="1"/>
    <col min="13822" max="13822" width="12.44140625" style="5" customWidth="1"/>
    <col min="13823" max="13823" width="1.88671875" style="5" customWidth="1"/>
    <col min="13824" max="13826" width="3" style="5" customWidth="1"/>
    <col min="13827" max="13827" width="4.44140625" style="5" customWidth="1"/>
    <col min="13828" max="13829" width="3" style="5" customWidth="1"/>
    <col min="13830" max="13835" width="3.33203125" style="5" customWidth="1"/>
    <col min="13836" max="13837" width="9.109375" style="5" customWidth="1"/>
    <col min="13838" max="13841" width="3.33203125" style="5" customWidth="1"/>
    <col min="13842" max="13842" width="4.109375" style="5" customWidth="1"/>
    <col min="13843" max="14055" width="10.33203125" style="5"/>
    <col min="14056" max="14064" width="9.109375" style="5" customWidth="1"/>
    <col min="14065" max="14065" width="1" style="5" customWidth="1"/>
    <col min="14066" max="14069" width="3.33203125" style="5" customWidth="1"/>
    <col min="14070" max="14070" width="1.88671875" style="5" customWidth="1"/>
    <col min="14071" max="14071" width="17.88671875" style="5" customWidth="1"/>
    <col min="14072" max="14072" width="1.88671875" style="5" customWidth="1"/>
    <col min="14073" max="14076" width="3.33203125" style="5" customWidth="1"/>
    <col min="14077" max="14077" width="1.88671875" style="5" customWidth="1"/>
    <col min="14078" max="14078" width="12.44140625" style="5" customWidth="1"/>
    <col min="14079" max="14079" width="1.88671875" style="5" customWidth="1"/>
    <col min="14080" max="14082" width="3" style="5" customWidth="1"/>
    <col min="14083" max="14083" width="4.44140625" style="5" customWidth="1"/>
    <col min="14084" max="14085" width="3" style="5" customWidth="1"/>
    <col min="14086" max="14091" width="3.33203125" style="5" customWidth="1"/>
    <col min="14092" max="14093" width="9.109375" style="5" customWidth="1"/>
    <col min="14094" max="14097" width="3.33203125" style="5" customWidth="1"/>
    <col min="14098" max="14098" width="4.109375" style="5" customWidth="1"/>
    <col min="14099" max="14311" width="10.33203125" style="5"/>
    <col min="14312" max="14320" width="9.109375" style="5" customWidth="1"/>
    <col min="14321" max="14321" width="1" style="5" customWidth="1"/>
    <col min="14322" max="14325" width="3.33203125" style="5" customWidth="1"/>
    <col min="14326" max="14326" width="1.88671875" style="5" customWidth="1"/>
    <col min="14327" max="14327" width="17.88671875" style="5" customWidth="1"/>
    <col min="14328" max="14328" width="1.88671875" style="5" customWidth="1"/>
    <col min="14329" max="14332" width="3.33203125" style="5" customWidth="1"/>
    <col min="14333" max="14333" width="1.88671875" style="5" customWidth="1"/>
    <col min="14334" max="14334" width="12.44140625" style="5" customWidth="1"/>
    <col min="14335" max="14335" width="1.88671875" style="5" customWidth="1"/>
    <col min="14336" max="14338" width="3" style="5" customWidth="1"/>
    <col min="14339" max="14339" width="4.44140625" style="5" customWidth="1"/>
    <col min="14340" max="14341" width="3" style="5" customWidth="1"/>
    <col min="14342" max="14347" width="3.33203125" style="5" customWidth="1"/>
    <col min="14348" max="14349" width="9.109375" style="5" customWidth="1"/>
    <col min="14350" max="14353" width="3.33203125" style="5" customWidth="1"/>
    <col min="14354" max="14354" width="4.109375" style="5" customWidth="1"/>
    <col min="14355" max="14567" width="10.33203125" style="5"/>
    <col min="14568" max="14576" width="9.109375" style="5" customWidth="1"/>
    <col min="14577" max="14577" width="1" style="5" customWidth="1"/>
    <col min="14578" max="14581" width="3.33203125" style="5" customWidth="1"/>
    <col min="14582" max="14582" width="1.88671875" style="5" customWidth="1"/>
    <col min="14583" max="14583" width="17.88671875" style="5" customWidth="1"/>
    <col min="14584" max="14584" width="1.88671875" style="5" customWidth="1"/>
    <col min="14585" max="14588" width="3.33203125" style="5" customWidth="1"/>
    <col min="14589" max="14589" width="1.88671875" style="5" customWidth="1"/>
    <col min="14590" max="14590" width="12.44140625" style="5" customWidth="1"/>
    <col min="14591" max="14591" width="1.88671875" style="5" customWidth="1"/>
    <col min="14592" max="14594" width="3" style="5" customWidth="1"/>
    <col min="14595" max="14595" width="4.44140625" style="5" customWidth="1"/>
    <col min="14596" max="14597" width="3" style="5" customWidth="1"/>
    <col min="14598" max="14603" width="3.33203125" style="5" customWidth="1"/>
    <col min="14604" max="14605" width="9.109375" style="5" customWidth="1"/>
    <col min="14606" max="14609" width="3.33203125" style="5" customWidth="1"/>
    <col min="14610" max="14610" width="4.109375" style="5" customWidth="1"/>
    <col min="14611" max="14823" width="10.33203125" style="5"/>
    <col min="14824" max="14832" width="9.109375" style="5" customWidth="1"/>
    <col min="14833" max="14833" width="1" style="5" customWidth="1"/>
    <col min="14834" max="14837" width="3.33203125" style="5" customWidth="1"/>
    <col min="14838" max="14838" width="1.88671875" style="5" customWidth="1"/>
    <col min="14839" max="14839" width="17.88671875" style="5" customWidth="1"/>
    <col min="14840" max="14840" width="1.88671875" style="5" customWidth="1"/>
    <col min="14841" max="14844" width="3.33203125" style="5" customWidth="1"/>
    <col min="14845" max="14845" width="1.88671875" style="5" customWidth="1"/>
    <col min="14846" max="14846" width="12.44140625" style="5" customWidth="1"/>
    <col min="14847" max="14847" width="1.88671875" style="5" customWidth="1"/>
    <col min="14848" max="14850" width="3" style="5" customWidth="1"/>
    <col min="14851" max="14851" width="4.44140625" style="5" customWidth="1"/>
    <col min="14852" max="14853" width="3" style="5" customWidth="1"/>
    <col min="14854" max="14859" width="3.33203125" style="5" customWidth="1"/>
    <col min="14860" max="14861" width="9.109375" style="5" customWidth="1"/>
    <col min="14862" max="14865" width="3.33203125" style="5" customWidth="1"/>
    <col min="14866" max="14866" width="4.109375" style="5" customWidth="1"/>
    <col min="14867" max="15079" width="10.33203125" style="5"/>
    <col min="15080" max="15088" width="9.109375" style="5" customWidth="1"/>
    <col min="15089" max="15089" width="1" style="5" customWidth="1"/>
    <col min="15090" max="15093" width="3.33203125" style="5" customWidth="1"/>
    <col min="15094" max="15094" width="1.88671875" style="5" customWidth="1"/>
    <col min="15095" max="15095" width="17.88671875" style="5" customWidth="1"/>
    <col min="15096" max="15096" width="1.88671875" style="5" customWidth="1"/>
    <col min="15097" max="15100" width="3.33203125" style="5" customWidth="1"/>
    <col min="15101" max="15101" width="1.88671875" style="5" customWidth="1"/>
    <col min="15102" max="15102" width="12.44140625" style="5" customWidth="1"/>
    <col min="15103" max="15103" width="1.88671875" style="5" customWidth="1"/>
    <col min="15104" max="15106" width="3" style="5" customWidth="1"/>
    <col min="15107" max="15107" width="4.44140625" style="5" customWidth="1"/>
    <col min="15108" max="15109" width="3" style="5" customWidth="1"/>
    <col min="15110" max="15115" width="3.33203125" style="5" customWidth="1"/>
    <col min="15116" max="15117" width="9.109375" style="5" customWidth="1"/>
    <col min="15118" max="15121" width="3.33203125" style="5" customWidth="1"/>
    <col min="15122" max="15122" width="4.109375" style="5" customWidth="1"/>
    <col min="15123" max="15335" width="10.33203125" style="5"/>
    <col min="15336" max="15344" width="9.109375" style="5" customWidth="1"/>
    <col min="15345" max="15345" width="1" style="5" customWidth="1"/>
    <col min="15346" max="15349" width="3.33203125" style="5" customWidth="1"/>
    <col min="15350" max="15350" width="1.88671875" style="5" customWidth="1"/>
    <col min="15351" max="15351" width="17.88671875" style="5" customWidth="1"/>
    <col min="15352" max="15352" width="1.88671875" style="5" customWidth="1"/>
    <col min="15353" max="15356" width="3.33203125" style="5" customWidth="1"/>
    <col min="15357" max="15357" width="1.88671875" style="5" customWidth="1"/>
    <col min="15358" max="15358" width="12.44140625" style="5" customWidth="1"/>
    <col min="15359" max="15359" width="1.88671875" style="5" customWidth="1"/>
    <col min="15360" max="15362" width="3" style="5" customWidth="1"/>
    <col min="15363" max="15363" width="4.44140625" style="5" customWidth="1"/>
    <col min="15364" max="15365" width="3" style="5" customWidth="1"/>
    <col min="15366" max="15371" width="3.33203125" style="5" customWidth="1"/>
    <col min="15372" max="15373" width="9.109375" style="5" customWidth="1"/>
    <col min="15374" max="15377" width="3.33203125" style="5" customWidth="1"/>
    <col min="15378" max="15378" width="4.109375" style="5" customWidth="1"/>
    <col min="15379" max="15591" width="10.33203125" style="5"/>
    <col min="15592" max="15600" width="9.109375" style="5" customWidth="1"/>
    <col min="15601" max="15601" width="1" style="5" customWidth="1"/>
    <col min="15602" max="15605" width="3.33203125" style="5" customWidth="1"/>
    <col min="15606" max="15606" width="1.88671875" style="5" customWidth="1"/>
    <col min="15607" max="15607" width="17.88671875" style="5" customWidth="1"/>
    <col min="15608" max="15608" width="1.88671875" style="5" customWidth="1"/>
    <col min="15609" max="15612" width="3.33203125" style="5" customWidth="1"/>
    <col min="15613" max="15613" width="1.88671875" style="5" customWidth="1"/>
    <col min="15614" max="15614" width="12.44140625" style="5" customWidth="1"/>
    <col min="15615" max="15615" width="1.88671875" style="5" customWidth="1"/>
    <col min="15616" max="15618" width="3" style="5" customWidth="1"/>
    <col min="15619" max="15619" width="4.44140625" style="5" customWidth="1"/>
    <col min="15620" max="15621" width="3" style="5" customWidth="1"/>
    <col min="15622" max="15627" width="3.33203125" style="5" customWidth="1"/>
    <col min="15628" max="15629" width="9.109375" style="5" customWidth="1"/>
    <col min="15630" max="15633" width="3.33203125" style="5" customWidth="1"/>
    <col min="15634" max="15634" width="4.109375" style="5" customWidth="1"/>
    <col min="15635" max="15847" width="10.33203125" style="5"/>
    <col min="15848" max="15856" width="9.109375" style="5" customWidth="1"/>
    <col min="15857" max="15857" width="1" style="5" customWidth="1"/>
    <col min="15858" max="15861" width="3.33203125" style="5" customWidth="1"/>
    <col min="15862" max="15862" width="1.88671875" style="5" customWidth="1"/>
    <col min="15863" max="15863" width="17.88671875" style="5" customWidth="1"/>
    <col min="15864" max="15864" width="1.88671875" style="5" customWidth="1"/>
    <col min="15865" max="15868" width="3.33203125" style="5" customWidth="1"/>
    <col min="15869" max="15869" width="1.88671875" style="5" customWidth="1"/>
    <col min="15870" max="15870" width="12.44140625" style="5" customWidth="1"/>
    <col min="15871" max="15871" width="1.88671875" style="5" customWidth="1"/>
    <col min="15872" max="15874" width="3" style="5" customWidth="1"/>
    <col min="15875" max="15875" width="4.44140625" style="5" customWidth="1"/>
    <col min="15876" max="15877" width="3" style="5" customWidth="1"/>
    <col min="15878" max="15883" width="3.33203125" style="5" customWidth="1"/>
    <col min="15884" max="15885" width="9.109375" style="5" customWidth="1"/>
    <col min="15886" max="15889" width="3.33203125" style="5" customWidth="1"/>
    <col min="15890" max="15890" width="4.109375" style="5" customWidth="1"/>
    <col min="15891" max="16103" width="10.33203125" style="5"/>
    <col min="16104" max="16112" width="9.109375" style="5" customWidth="1"/>
    <col min="16113" max="16113" width="1" style="5" customWidth="1"/>
    <col min="16114" max="16117" width="3.33203125" style="5" customWidth="1"/>
    <col min="16118" max="16118" width="1.88671875" style="5" customWidth="1"/>
    <col min="16119" max="16119" width="17.88671875" style="5" customWidth="1"/>
    <col min="16120" max="16120" width="1.88671875" style="5" customWidth="1"/>
    <col min="16121" max="16124" width="3.33203125" style="5" customWidth="1"/>
    <col min="16125" max="16125" width="1.88671875" style="5" customWidth="1"/>
    <col min="16126" max="16126" width="12.44140625" style="5" customWidth="1"/>
    <col min="16127" max="16127" width="1.88671875" style="5" customWidth="1"/>
    <col min="16128" max="16130" width="3" style="5" customWidth="1"/>
    <col min="16131" max="16131" width="4.44140625" style="5" customWidth="1"/>
    <col min="16132" max="16133" width="3" style="5" customWidth="1"/>
    <col min="16134" max="16139" width="3.33203125" style="5" customWidth="1"/>
    <col min="16140" max="16141" width="9.109375" style="5" customWidth="1"/>
    <col min="16142" max="16145" width="3.33203125" style="5" customWidth="1"/>
    <col min="16146" max="16146" width="4.109375" style="5" customWidth="1"/>
    <col min="16147" max="16384" width="10.33203125" style="5"/>
  </cols>
  <sheetData>
    <row r="1" spans="1:31" ht="15" customHeight="1">
      <c r="A1" s="1" t="s">
        <v>1510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Z1" s="6" t="s">
        <v>1511</v>
      </c>
      <c r="AA1" s="7"/>
      <c r="AB1" s="7"/>
      <c r="AC1" s="8"/>
      <c r="AE1" s="5"/>
    </row>
    <row r="2" spans="1:31" ht="15.9" customHeight="1" thickBot="1">
      <c r="A2" s="2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Z2" s="10"/>
      <c r="AA2" s="11"/>
      <c r="AB2" s="11"/>
      <c r="AC2" s="12"/>
      <c r="AE2" s="5"/>
    </row>
    <row r="3" spans="1:31">
      <c r="A3" s="13" t="s">
        <v>1512</v>
      </c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AE3" s="5"/>
    </row>
    <row r="4" spans="1:31">
      <c r="A4" s="13" t="s">
        <v>1513</v>
      </c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AE4" s="5"/>
    </row>
    <row r="5" spans="1:31">
      <c r="A5" s="2"/>
      <c r="C5" s="3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AE5" s="5"/>
    </row>
    <row r="6" spans="1:31" ht="76.5" customHeight="1">
      <c r="A6" s="14" t="s">
        <v>1514</v>
      </c>
      <c r="C6" s="15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8"/>
      <c r="AE6" s="19"/>
    </row>
    <row r="7" spans="1:31" ht="21" customHeight="1" thickBot="1">
      <c r="A7" s="20"/>
      <c r="B7" s="21"/>
      <c r="C7" s="2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18"/>
      <c r="AE7" s="19"/>
    </row>
    <row r="8" spans="1:31" ht="18" thickBot="1">
      <c r="A8" s="24" t="s">
        <v>1515</v>
      </c>
      <c r="B8" s="25"/>
      <c r="C8" s="26"/>
      <c r="D8" s="27"/>
      <c r="E8" s="27"/>
      <c r="F8" s="27"/>
      <c r="G8" s="27"/>
      <c r="H8" s="27"/>
      <c r="I8" s="27"/>
      <c r="J8" s="28"/>
      <c r="K8" s="23"/>
      <c r="L8" s="29" t="s">
        <v>1516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18"/>
      <c r="AE8" s="19"/>
    </row>
    <row r="9" spans="1:31">
      <c r="A9" s="30"/>
      <c r="B9" s="31"/>
      <c r="C9" s="32"/>
      <c r="D9" s="33"/>
      <c r="E9" s="33"/>
      <c r="F9" s="33"/>
      <c r="G9" s="33"/>
      <c r="H9" s="33"/>
      <c r="I9" s="33"/>
      <c r="J9" s="34"/>
      <c r="K9" s="23"/>
      <c r="L9" s="35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  <c r="AD9" s="18"/>
      <c r="AE9" s="19"/>
    </row>
    <row r="10" spans="1:31">
      <c r="A10" s="36" t="s">
        <v>1517</v>
      </c>
      <c r="B10" s="37"/>
      <c r="C10" s="38"/>
      <c r="D10" s="20" t="s">
        <v>1518</v>
      </c>
      <c r="E10" s="20"/>
      <c r="F10" s="39"/>
      <c r="G10" s="39"/>
      <c r="H10" s="39"/>
      <c r="I10" s="39"/>
      <c r="J10" s="40"/>
      <c r="K10" s="23"/>
      <c r="L10" s="41" t="s">
        <v>1519</v>
      </c>
      <c r="M10" s="42"/>
      <c r="N10" s="42"/>
      <c r="O10" s="42"/>
      <c r="P10" s="42"/>
      <c r="Q10" s="20"/>
      <c r="R10" s="20"/>
      <c r="S10" s="39">
        <v>2</v>
      </c>
      <c r="T10" s="39">
        <v>0</v>
      </c>
      <c r="U10" s="39">
        <v>2</v>
      </c>
      <c r="V10" s="39">
        <v>0</v>
      </c>
      <c r="W10" s="20"/>
      <c r="X10" s="20"/>
      <c r="Y10" s="20"/>
      <c r="Z10" s="20"/>
      <c r="AA10" s="20"/>
      <c r="AB10" s="20"/>
      <c r="AC10" s="40"/>
      <c r="AD10" s="18"/>
      <c r="AE10" s="19"/>
    </row>
    <row r="11" spans="1:31">
      <c r="A11" s="36"/>
      <c r="B11" s="43"/>
      <c r="C11" s="44"/>
      <c r="D11" s="20"/>
      <c r="E11" s="20"/>
      <c r="F11" s="20"/>
      <c r="G11" s="20"/>
      <c r="H11" s="20"/>
      <c r="I11" s="20"/>
      <c r="J11" s="40"/>
      <c r="K11" s="23"/>
      <c r="L11" s="4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40"/>
      <c r="AD11" s="18"/>
      <c r="AE11" s="19"/>
    </row>
    <row r="12" spans="1:31">
      <c r="A12" s="36"/>
      <c r="B12" s="43"/>
      <c r="C12" s="44"/>
      <c r="D12" s="20"/>
      <c r="E12" s="20"/>
      <c r="F12" s="20"/>
      <c r="G12" s="20"/>
      <c r="H12" s="20"/>
      <c r="I12" s="20"/>
      <c r="J12" s="40"/>
      <c r="K12" s="23"/>
      <c r="L12" s="41" t="s">
        <v>1520</v>
      </c>
      <c r="M12" s="42"/>
      <c r="N12" s="42"/>
      <c r="O12" s="42"/>
      <c r="P12" s="42"/>
      <c r="Q12" s="42"/>
      <c r="R12" s="20">
        <v>1</v>
      </c>
      <c r="S12" s="39"/>
      <c r="T12" s="20"/>
      <c r="U12" s="20">
        <v>2</v>
      </c>
      <c r="V12" s="39"/>
      <c r="W12" s="20"/>
      <c r="X12" s="20">
        <v>3</v>
      </c>
      <c r="Y12" s="39"/>
      <c r="Z12" s="20"/>
      <c r="AA12" s="20">
        <v>4</v>
      </c>
      <c r="AB12" s="39"/>
      <c r="AC12" s="40"/>
      <c r="AD12" s="18"/>
      <c r="AE12" s="19"/>
    </row>
    <row r="13" spans="1:31">
      <c r="A13" s="36"/>
      <c r="B13" s="43"/>
      <c r="C13" s="44"/>
      <c r="D13" s="20"/>
      <c r="E13" s="20"/>
      <c r="F13" s="20"/>
      <c r="G13" s="20"/>
      <c r="H13" s="20"/>
      <c r="I13" s="20"/>
      <c r="J13" s="40"/>
      <c r="K13" s="23"/>
      <c r="L13" s="45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40"/>
      <c r="AD13" s="18"/>
      <c r="AE13" s="19"/>
    </row>
    <row r="14" spans="1:31">
      <c r="A14" s="36"/>
      <c r="B14" s="43"/>
      <c r="C14" s="44"/>
      <c r="D14" s="20"/>
      <c r="E14" s="20"/>
      <c r="F14" s="20"/>
      <c r="G14" s="20"/>
      <c r="H14" s="20"/>
      <c r="I14" s="20"/>
      <c r="J14" s="40"/>
      <c r="K14" s="23"/>
      <c r="L14" s="41" t="s">
        <v>1521</v>
      </c>
      <c r="M14" s="42"/>
      <c r="N14" s="42"/>
      <c r="O14" s="42"/>
      <c r="P14" s="42"/>
      <c r="Q14" s="42"/>
      <c r="R14" s="20"/>
      <c r="S14" s="39" t="s">
        <v>2267</v>
      </c>
      <c r="T14" s="20"/>
      <c r="U14" s="20"/>
      <c r="V14" s="20"/>
      <c r="W14" s="42"/>
      <c r="X14" s="42"/>
      <c r="Y14" s="42"/>
      <c r="Z14" s="46" t="s">
        <v>1522</v>
      </c>
      <c r="AA14" s="20"/>
      <c r="AB14" s="39"/>
      <c r="AC14" s="40"/>
      <c r="AD14" s="18"/>
      <c r="AE14" s="19"/>
    </row>
    <row r="15" spans="1:31" ht="18" thickBot="1">
      <c r="A15" s="47"/>
      <c r="B15" s="48"/>
      <c r="C15" s="49"/>
      <c r="D15" s="50"/>
      <c r="E15" s="50"/>
      <c r="F15" s="50"/>
      <c r="G15" s="50"/>
      <c r="H15" s="50"/>
      <c r="I15" s="50"/>
      <c r="J15" s="51"/>
      <c r="K15" s="23"/>
      <c r="L15" s="52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18"/>
      <c r="AE15" s="19"/>
    </row>
    <row r="16" spans="1:31">
      <c r="B16" s="43"/>
      <c r="C16" s="43"/>
      <c r="D16" s="44"/>
      <c r="E16" s="4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18"/>
      <c r="AE16" s="19"/>
    </row>
    <row r="17" spans="1:31" ht="18" thickBot="1">
      <c r="B17" s="43"/>
      <c r="C17" s="43"/>
      <c r="D17" s="44"/>
      <c r="E17" s="44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8"/>
      <c r="AE17" s="19"/>
    </row>
    <row r="18" spans="1:31" ht="15.9" customHeight="1" thickBot="1">
      <c r="A18" s="523" t="s">
        <v>1523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5"/>
      <c r="AD18" s="18"/>
      <c r="AE18" s="19"/>
    </row>
    <row r="19" spans="1:31">
      <c r="A19" s="53"/>
      <c r="B19" s="54"/>
      <c r="C19" s="54"/>
      <c r="D19" s="55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18"/>
      <c r="AE19" s="19"/>
    </row>
    <row r="20" spans="1:31">
      <c r="A20" s="58"/>
      <c r="B20" s="43"/>
      <c r="C20" s="43"/>
      <c r="D20" s="44"/>
      <c r="E20" s="44"/>
      <c r="F20" s="20"/>
      <c r="G20" s="20"/>
      <c r="H20" s="46"/>
      <c r="I20" s="46" t="s">
        <v>1524</v>
      </c>
      <c r="J20" s="39"/>
      <c r="K20" s="20"/>
      <c r="L20" s="46" t="s">
        <v>1525</v>
      </c>
      <c r="M20" s="39"/>
      <c r="N20" s="5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40"/>
      <c r="AD20" s="18"/>
      <c r="AE20" s="19"/>
    </row>
    <row r="21" spans="1:31" ht="18" thickBot="1">
      <c r="A21" s="60"/>
      <c r="B21" s="48"/>
      <c r="C21" s="48"/>
      <c r="D21" s="49"/>
      <c r="E21" s="49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18"/>
      <c r="AE21" s="19"/>
    </row>
    <row r="22" spans="1:31">
      <c r="B22" s="43"/>
      <c r="C22" s="43"/>
      <c r="D22" s="44"/>
      <c r="E22" s="44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18"/>
      <c r="AE22" s="19"/>
    </row>
    <row r="23" spans="1:31">
      <c r="A23" s="20"/>
      <c r="B23" s="43"/>
      <c r="C23" s="43"/>
      <c r="D23" s="44"/>
      <c r="E23" s="4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18"/>
      <c r="AE23" s="19"/>
    </row>
    <row r="24" spans="1:31" s="63" customFormat="1" ht="22.5" customHeight="1" thickBot="1">
      <c r="A24" s="61"/>
      <c r="B24" s="62"/>
      <c r="C24" s="62"/>
      <c r="D24" s="49" t="s">
        <v>2124</v>
      </c>
      <c r="E24" s="44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Z24" s="64"/>
      <c r="AA24" s="64"/>
      <c r="AB24" s="64"/>
      <c r="AC24" s="64"/>
      <c r="AD24" s="65"/>
      <c r="AE24" s="66"/>
    </row>
    <row r="25" spans="1:31" s="63" customFormat="1" ht="45" customHeight="1" thickBot="1">
      <c r="A25" s="180" t="s">
        <v>1526</v>
      </c>
      <c r="B25" s="67" t="s">
        <v>1527</v>
      </c>
      <c r="C25" s="68" t="s">
        <v>1528</v>
      </c>
      <c r="D25" s="370" t="s">
        <v>2272</v>
      </c>
      <c r="E25" s="370" t="s">
        <v>2273</v>
      </c>
      <c r="F25" s="9"/>
      <c r="G25" s="69"/>
      <c r="H25" s="69"/>
      <c r="I25" s="69"/>
      <c r="J25" s="69"/>
      <c r="K25" s="371"/>
      <c r="L25" s="371"/>
      <c r="M25" s="371"/>
      <c r="N25" s="371"/>
      <c r="O25" s="371"/>
      <c r="P25" s="69"/>
      <c r="Q25" s="69"/>
      <c r="R25" s="69"/>
      <c r="S25" s="69"/>
      <c r="T25" s="69"/>
      <c r="U25" s="69"/>
      <c r="V25" s="69"/>
      <c r="W25" s="69"/>
      <c r="X25" s="69"/>
      <c r="Y25" s="70"/>
      <c r="Z25" s="71"/>
      <c r="AA25" s="71"/>
      <c r="AB25" s="71"/>
      <c r="AC25" s="71"/>
      <c r="AE25" s="66"/>
    </row>
    <row r="26" spans="1:31" s="74" customFormat="1" ht="24.9" customHeight="1">
      <c r="A26" s="181"/>
      <c r="B26" s="122"/>
      <c r="C26" s="123" t="str">
        <f>IFERROR('[38]Raccordo CE old new'!F5,"")</f>
        <v>A)  Valore della produzione</v>
      </c>
      <c r="D26" s="124"/>
      <c r="E26" s="124"/>
      <c r="F26" s="72"/>
      <c r="G26" s="73"/>
      <c r="K26" s="372"/>
      <c r="L26" s="372"/>
      <c r="M26" s="373"/>
      <c r="N26" s="373"/>
      <c r="O26" s="373"/>
    </row>
    <row r="27" spans="1:31" s="79" customFormat="1" ht="24.9" customHeight="1">
      <c r="A27" s="182"/>
      <c r="B27" s="125" t="s">
        <v>1529</v>
      </c>
      <c r="C27" s="126" t="s">
        <v>1530</v>
      </c>
      <c r="D27" s="127">
        <f>(D28+D37+D52+D57)</f>
        <v>9175709</v>
      </c>
      <c r="E27" s="127">
        <f>(E28+E37+E52+E57)</f>
        <v>36702836</v>
      </c>
      <c r="F27" s="137" t="s">
        <v>2118</v>
      </c>
      <c r="G27" s="78"/>
      <c r="K27" s="372"/>
      <c r="L27" s="372"/>
      <c r="M27" s="374"/>
      <c r="N27" s="374"/>
      <c r="O27" s="374"/>
    </row>
    <row r="28" spans="1:31" s="82" customFormat="1" ht="24.9" customHeight="1">
      <c r="A28" s="183"/>
      <c r="B28" s="120" t="s">
        <v>1531</v>
      </c>
      <c r="C28" s="121" t="s">
        <v>1532</v>
      </c>
      <c r="D28" s="119">
        <f>+D29+D36</f>
        <v>7343049</v>
      </c>
      <c r="E28" s="119">
        <f>+E29+E36</f>
        <v>29372197</v>
      </c>
      <c r="F28" s="137" t="s">
        <v>2118</v>
      </c>
      <c r="G28" s="78"/>
      <c r="H28" s="79"/>
      <c r="I28" s="79"/>
      <c r="K28" s="373"/>
      <c r="L28" s="375"/>
      <c r="M28" s="374"/>
      <c r="N28" s="375"/>
      <c r="O28" s="375"/>
    </row>
    <row r="29" spans="1:31" s="85" customFormat="1" ht="18">
      <c r="A29" s="182"/>
      <c r="B29" s="131" t="s">
        <v>132</v>
      </c>
      <c r="C29" s="132" t="s">
        <v>1533</v>
      </c>
      <c r="D29" s="133">
        <f>+D30+D31+D32+D35</f>
        <v>7343049</v>
      </c>
      <c r="E29" s="133">
        <f>+E30+E31+E32+E35</f>
        <v>29372197</v>
      </c>
      <c r="F29" s="137" t="s">
        <v>2118</v>
      </c>
      <c r="G29" s="78"/>
      <c r="H29" s="79"/>
      <c r="I29" s="79"/>
      <c r="K29" s="373"/>
      <c r="L29" s="376"/>
      <c r="M29" s="374"/>
      <c r="N29" s="376"/>
      <c r="O29" s="376"/>
    </row>
    <row r="30" spans="1:31" s="85" customFormat="1" ht="24.9" customHeight="1">
      <c r="A30" s="182"/>
      <c r="B30" s="86" t="s">
        <v>133</v>
      </c>
      <c r="C30" s="87" t="s">
        <v>1534</v>
      </c>
      <c r="D30" s="77">
        <f>'Alimentazione CE Ricavi'!H6</f>
        <v>2584413</v>
      </c>
      <c r="E30" s="77">
        <f>'Alimentazione CE Ricavi'!I6</f>
        <v>10337650</v>
      </c>
      <c r="F30" s="65"/>
      <c r="G30" s="66"/>
      <c r="H30" s="79"/>
      <c r="I30" s="79"/>
      <c r="K30" s="74"/>
      <c r="M30" s="79"/>
    </row>
    <row r="31" spans="1:31" s="85" customFormat="1" ht="24.9" customHeight="1">
      <c r="A31" s="182"/>
      <c r="B31" s="86" t="s">
        <v>135</v>
      </c>
      <c r="C31" s="87" t="s">
        <v>1535</v>
      </c>
      <c r="D31" s="77">
        <f>'Alimentazione CE Ricavi'!H7</f>
        <v>2901222</v>
      </c>
      <c r="E31" s="77">
        <f>'Alimentazione CE Ricavi'!I7</f>
        <v>11604889</v>
      </c>
      <c r="F31" s="65"/>
      <c r="G31" s="66"/>
      <c r="H31" s="79"/>
      <c r="I31" s="79"/>
      <c r="K31" s="74"/>
      <c r="M31" s="79"/>
    </row>
    <row r="32" spans="1:31" s="85" customFormat="1" ht="24.9" customHeight="1">
      <c r="A32" s="182"/>
      <c r="B32" s="134" t="s">
        <v>136</v>
      </c>
      <c r="C32" s="135" t="s">
        <v>1536</v>
      </c>
      <c r="D32" s="136">
        <f>+D33+D34</f>
        <v>1857414</v>
      </c>
      <c r="E32" s="136">
        <f>+E33+E34</f>
        <v>7429658</v>
      </c>
      <c r="F32" s="137" t="s">
        <v>2118</v>
      </c>
      <c r="G32" s="66"/>
      <c r="H32" s="79"/>
      <c r="I32" s="79"/>
      <c r="K32" s="74"/>
      <c r="M32" s="79"/>
    </row>
    <row r="33" spans="1:13" s="85" customFormat="1" ht="24.9" customHeight="1">
      <c r="A33" s="182"/>
      <c r="B33" s="88" t="s">
        <v>138</v>
      </c>
      <c r="C33" s="89" t="s">
        <v>1537</v>
      </c>
      <c r="D33" s="77">
        <f>+'Alimentazione CE Ricavi'!H9</f>
        <v>582171</v>
      </c>
      <c r="E33" s="77">
        <f>+'Alimentazione CE Ricavi'!I9</f>
        <v>2328685</v>
      </c>
      <c r="F33" s="65"/>
      <c r="G33" s="66"/>
      <c r="H33" s="79"/>
      <c r="I33" s="79"/>
      <c r="K33" s="74"/>
      <c r="M33" s="79"/>
    </row>
    <row r="34" spans="1:13" s="85" customFormat="1" ht="24.9" customHeight="1">
      <c r="A34" s="182"/>
      <c r="B34" s="88" t="s">
        <v>140</v>
      </c>
      <c r="C34" s="89" t="s">
        <v>1538</v>
      </c>
      <c r="D34" s="77">
        <f>ROUND(+'Alimentazione CE Ricavi'!H10,2)</f>
        <v>1275243</v>
      </c>
      <c r="E34" s="77">
        <f>ROUND(+'Alimentazione CE Ricavi'!I10,2)</f>
        <v>5100973</v>
      </c>
      <c r="F34" s="65"/>
      <c r="G34" s="66"/>
      <c r="H34" s="79"/>
      <c r="I34" s="79"/>
      <c r="K34" s="74"/>
      <c r="M34" s="79"/>
    </row>
    <row r="35" spans="1:13" s="85" customFormat="1" ht="24.9" customHeight="1">
      <c r="A35" s="182"/>
      <c r="B35" s="86" t="s">
        <v>142</v>
      </c>
      <c r="C35" s="87" t="s">
        <v>1539</v>
      </c>
      <c r="D35" s="77">
        <f>ROUND(+'Alimentazione CE Ricavi'!H11,2)</f>
        <v>0</v>
      </c>
      <c r="E35" s="77">
        <f>ROUND(+'Alimentazione CE Ricavi'!I11,2)</f>
        <v>0</v>
      </c>
      <c r="F35" s="65"/>
      <c r="G35" s="66"/>
      <c r="H35" s="79"/>
      <c r="I35" s="79"/>
      <c r="K35" s="74"/>
      <c r="M35" s="79"/>
    </row>
    <row r="36" spans="1:13" s="85" customFormat="1" ht="24.9" customHeight="1">
      <c r="A36" s="182"/>
      <c r="B36" s="131" t="s">
        <v>144</v>
      </c>
      <c r="C36" s="132" t="s">
        <v>1540</v>
      </c>
      <c r="D36" s="133">
        <f>+'Alimentazione CE Ricavi'!H13+'Alimentazione CE Ricavi'!H14+'Alimentazione CE Ricavi'!H15</f>
        <v>0</v>
      </c>
      <c r="E36" s="133">
        <f>+'Alimentazione CE Ricavi'!I13+'Alimentazione CE Ricavi'!I14+'Alimentazione CE Ricavi'!I15</f>
        <v>0</v>
      </c>
      <c r="F36" s="65"/>
      <c r="G36" s="66"/>
      <c r="H36" s="79"/>
      <c r="I36" s="79"/>
      <c r="K36" s="74"/>
      <c r="M36" s="79"/>
    </row>
    <row r="37" spans="1:13" s="85" customFormat="1" ht="24.9" customHeight="1">
      <c r="A37" s="182"/>
      <c r="B37" s="120" t="s">
        <v>149</v>
      </c>
      <c r="C37" s="121" t="s">
        <v>1541</v>
      </c>
      <c r="D37" s="119">
        <f>+D38+D43+D46</f>
        <v>26000</v>
      </c>
      <c r="E37" s="119">
        <f>+E38+E43+E46</f>
        <v>104000</v>
      </c>
      <c r="F37" s="137" t="s">
        <v>2118</v>
      </c>
      <c r="G37" s="78"/>
      <c r="H37" s="79"/>
      <c r="I37" s="79"/>
      <c r="K37" s="74"/>
      <c r="M37" s="79"/>
    </row>
    <row r="38" spans="1:13" s="85" customFormat="1" ht="24.9" customHeight="1">
      <c r="A38" s="182"/>
      <c r="B38" s="131" t="s">
        <v>151</v>
      </c>
      <c r="C38" s="132" t="s">
        <v>1542</v>
      </c>
      <c r="D38" s="133">
        <f>+D39+D40+D41+D42</f>
        <v>26000</v>
      </c>
      <c r="E38" s="133">
        <f>+E39+E40+E41+E42</f>
        <v>104000</v>
      </c>
      <c r="F38" s="137" t="s">
        <v>2118</v>
      </c>
      <c r="G38" s="78"/>
      <c r="H38" s="79"/>
      <c r="I38" s="79"/>
      <c r="K38" s="74"/>
      <c r="M38" s="79"/>
    </row>
    <row r="39" spans="1:13" s="85" customFormat="1" ht="24.9" customHeight="1">
      <c r="A39" s="182"/>
      <c r="B39" s="86" t="s">
        <v>153</v>
      </c>
      <c r="C39" s="87" t="s">
        <v>1543</v>
      </c>
      <c r="D39" s="77">
        <f>+'Alimentazione CE Ricavi'!H19+'Alimentazione CE Ricavi'!H20+'Alimentazione CE Ricavi'!H21+'Alimentazione CE Ricavi'!H22+'Alimentazione CE Ricavi'!H23+'Alimentazione CE Ricavi'!H24</f>
        <v>26000</v>
      </c>
      <c r="E39" s="77">
        <f>+'Alimentazione CE Ricavi'!I19+'Alimentazione CE Ricavi'!I20+'Alimentazione CE Ricavi'!I21+'Alimentazione CE Ricavi'!I22+'Alimentazione CE Ricavi'!I23+'Alimentazione CE Ricavi'!I24</f>
        <v>104000</v>
      </c>
      <c r="F39" s="65"/>
      <c r="G39" s="66"/>
      <c r="H39" s="79"/>
      <c r="I39" s="79"/>
      <c r="K39" s="74"/>
      <c r="M39" s="79"/>
    </row>
    <row r="40" spans="1:13" s="85" customFormat="1" ht="36" customHeight="1">
      <c r="A40" s="182"/>
      <c r="B40" s="86" t="s">
        <v>160</v>
      </c>
      <c r="C40" s="87" t="s">
        <v>1544</v>
      </c>
      <c r="D40" s="77">
        <f>+'Alimentazione CE Ricavi'!H25</f>
        <v>0</v>
      </c>
      <c r="E40" s="77">
        <f>+'Alimentazione CE Ricavi'!I25</f>
        <v>0</v>
      </c>
      <c r="F40" s="65"/>
      <c r="G40" s="66"/>
      <c r="H40" s="79"/>
      <c r="I40" s="79"/>
      <c r="K40" s="74"/>
      <c r="M40" s="79"/>
    </row>
    <row r="41" spans="1:13" s="85" customFormat="1" ht="36" customHeight="1">
      <c r="A41" s="182"/>
      <c r="B41" s="86" t="s">
        <v>161</v>
      </c>
      <c r="C41" s="87" t="s">
        <v>1545</v>
      </c>
      <c r="D41" s="77">
        <f>+'Alimentazione CE Ricavi'!H26</f>
        <v>0</v>
      </c>
      <c r="E41" s="77">
        <f>+'Alimentazione CE Ricavi'!I26</f>
        <v>0</v>
      </c>
      <c r="F41" s="65"/>
      <c r="G41" s="66"/>
      <c r="H41" s="79"/>
      <c r="I41" s="79"/>
      <c r="K41" s="74"/>
      <c r="M41" s="79"/>
    </row>
    <row r="42" spans="1:13" s="85" customFormat="1" ht="36" customHeight="1">
      <c r="A42" s="182"/>
      <c r="B42" s="86" t="s">
        <v>163</v>
      </c>
      <c r="C42" s="87" t="s">
        <v>1546</v>
      </c>
      <c r="D42" s="77">
        <f>+'Alimentazione CE Ricavi'!H27</f>
        <v>0</v>
      </c>
      <c r="E42" s="77">
        <f>+'Alimentazione CE Ricavi'!I27</f>
        <v>0</v>
      </c>
      <c r="F42" s="65"/>
      <c r="G42" s="66"/>
      <c r="H42" s="79"/>
      <c r="I42" s="79"/>
      <c r="K42" s="74"/>
      <c r="M42" s="79"/>
    </row>
    <row r="43" spans="1:13" s="85" customFormat="1" ht="36" customHeight="1">
      <c r="A43" s="182"/>
      <c r="B43" s="131" t="s">
        <v>165</v>
      </c>
      <c r="C43" s="132" t="s">
        <v>1547</v>
      </c>
      <c r="D43" s="133">
        <f>+D44+D45</f>
        <v>0</v>
      </c>
      <c r="E43" s="133">
        <f>+E44+E45</f>
        <v>0</v>
      </c>
      <c r="F43" s="137" t="s">
        <v>2118</v>
      </c>
      <c r="G43" s="78"/>
      <c r="H43" s="79"/>
      <c r="I43" s="79"/>
      <c r="K43" s="74"/>
      <c r="M43" s="79"/>
    </row>
    <row r="44" spans="1:13" s="85" customFormat="1" ht="36" customHeight="1">
      <c r="A44" s="182" t="s">
        <v>1548</v>
      </c>
      <c r="B44" s="86" t="s">
        <v>167</v>
      </c>
      <c r="C44" s="87" t="s">
        <v>1549</v>
      </c>
      <c r="D44" s="77">
        <f>+'Alimentazione CE Ricavi'!H29</f>
        <v>0</v>
      </c>
      <c r="E44" s="77">
        <f>+'Alimentazione CE Ricavi'!I29</f>
        <v>0</v>
      </c>
      <c r="F44" s="65"/>
      <c r="G44" s="66"/>
      <c r="H44" s="79"/>
      <c r="I44" s="79"/>
      <c r="K44" s="74"/>
      <c r="M44" s="79"/>
    </row>
    <row r="45" spans="1:13" s="85" customFormat="1" ht="36" customHeight="1">
      <c r="A45" s="182" t="s">
        <v>1548</v>
      </c>
      <c r="B45" s="86" t="s">
        <v>169</v>
      </c>
      <c r="C45" s="87" t="s">
        <v>1550</v>
      </c>
      <c r="D45" s="77">
        <f>+'Alimentazione CE Ricavi'!H30</f>
        <v>0</v>
      </c>
      <c r="E45" s="77">
        <f>+'Alimentazione CE Ricavi'!I30</f>
        <v>0</v>
      </c>
      <c r="F45" s="65"/>
      <c r="G45" s="66"/>
      <c r="H45" s="79"/>
      <c r="I45" s="79"/>
      <c r="K45" s="74"/>
      <c r="M45" s="79"/>
    </row>
    <row r="46" spans="1:13" s="66" customFormat="1" ht="36" customHeight="1">
      <c r="A46" s="184"/>
      <c r="B46" s="131" t="s">
        <v>171</v>
      </c>
      <c r="C46" s="132" t="s">
        <v>1551</v>
      </c>
      <c r="D46" s="133">
        <f>+D47+D48+D49+D50+D51</f>
        <v>0</v>
      </c>
      <c r="E46" s="133">
        <f>+E47+E48+E49+E50+E51</f>
        <v>0</v>
      </c>
      <c r="F46" s="137" t="s">
        <v>2118</v>
      </c>
      <c r="G46" s="78"/>
      <c r="H46" s="79"/>
      <c r="I46" s="79"/>
      <c r="K46" s="74"/>
      <c r="M46" s="79"/>
    </row>
    <row r="47" spans="1:13" s="66" customFormat="1" ht="24.9" customHeight="1">
      <c r="A47" s="184"/>
      <c r="B47" s="86" t="s">
        <v>173</v>
      </c>
      <c r="C47" s="87" t="s">
        <v>1552</v>
      </c>
      <c r="D47" s="77">
        <f>+'Alimentazione CE Ricavi'!H32</f>
        <v>0</v>
      </c>
      <c r="E47" s="77">
        <f>+'Alimentazione CE Ricavi'!I32</f>
        <v>0</v>
      </c>
      <c r="F47" s="65"/>
      <c r="H47" s="79"/>
      <c r="I47" s="79"/>
      <c r="K47" s="74"/>
      <c r="M47" s="79"/>
    </row>
    <row r="48" spans="1:13" s="66" customFormat="1" ht="24.9" customHeight="1">
      <c r="A48" s="184"/>
      <c r="B48" s="86" t="s">
        <v>175</v>
      </c>
      <c r="C48" s="87" t="s">
        <v>1553</v>
      </c>
      <c r="D48" s="77">
        <f>+'Alimentazione CE Ricavi'!H34+'Alimentazione CE Ricavi'!H35+'Alimentazione CE Ricavi'!H36+'Alimentazione CE Ricavi'!H37+'Alimentazione CE Ricavi'!H38+'Alimentazione CE Ricavi'!H39</f>
        <v>0</v>
      </c>
      <c r="E48" s="77">
        <f>+'Alimentazione CE Ricavi'!I34+'Alimentazione CE Ricavi'!I35+'Alimentazione CE Ricavi'!I36+'Alimentazione CE Ricavi'!I37+'Alimentazione CE Ricavi'!I38+'Alimentazione CE Ricavi'!I39</f>
        <v>0</v>
      </c>
      <c r="F48" s="65"/>
      <c r="H48" s="79"/>
      <c r="I48" s="79"/>
      <c r="K48" s="74"/>
      <c r="M48" s="79"/>
    </row>
    <row r="49" spans="1:13" s="66" customFormat="1" ht="24.9" customHeight="1">
      <c r="A49" s="184"/>
      <c r="B49" s="86" t="s">
        <v>183</v>
      </c>
      <c r="C49" s="87" t="s">
        <v>1554</v>
      </c>
      <c r="D49" s="77">
        <f>+'Alimentazione CE Ricavi'!H40</f>
        <v>0</v>
      </c>
      <c r="E49" s="77">
        <f>+'Alimentazione CE Ricavi'!I40</f>
        <v>0</v>
      </c>
      <c r="F49" s="65"/>
      <c r="H49" s="79"/>
      <c r="I49" s="79"/>
      <c r="K49" s="74"/>
      <c r="M49" s="79"/>
    </row>
    <row r="50" spans="1:13" s="66" customFormat="1" ht="24.9" customHeight="1">
      <c r="A50" s="184"/>
      <c r="B50" s="86" t="s">
        <v>185</v>
      </c>
      <c r="C50" s="87" t="s">
        <v>1555</v>
      </c>
      <c r="D50" s="77">
        <f>+'Alimentazione CE Ricavi'!H41</f>
        <v>0</v>
      </c>
      <c r="E50" s="77">
        <f>+'Alimentazione CE Ricavi'!I41</f>
        <v>0</v>
      </c>
      <c r="F50" s="65"/>
      <c r="H50" s="79"/>
      <c r="I50" s="79"/>
      <c r="K50" s="74"/>
      <c r="M50" s="79"/>
    </row>
    <row r="51" spans="1:13" s="66" customFormat="1" ht="39.6">
      <c r="A51" s="184"/>
      <c r="B51" s="86" t="s">
        <v>187</v>
      </c>
      <c r="C51" s="87" t="s">
        <v>1556</v>
      </c>
      <c r="D51" s="77">
        <f>+'Alimentazione CE Ricavi'!H42</f>
        <v>0</v>
      </c>
      <c r="E51" s="77">
        <f>+'Alimentazione CE Ricavi'!I42</f>
        <v>0</v>
      </c>
      <c r="F51" s="65"/>
      <c r="H51" s="79"/>
      <c r="I51" s="79"/>
      <c r="K51" s="74"/>
      <c r="M51" s="79"/>
    </row>
    <row r="52" spans="1:13" s="85" customFormat="1" ht="24.9" customHeight="1">
      <c r="A52" s="182"/>
      <c r="B52" s="120" t="s">
        <v>189</v>
      </c>
      <c r="C52" s="121" t="s">
        <v>1557</v>
      </c>
      <c r="D52" s="119">
        <f>+D53+D54+D55+D56</f>
        <v>1806660</v>
      </c>
      <c r="E52" s="119">
        <f>+E53+E54+E55+E56</f>
        <v>7226639</v>
      </c>
      <c r="F52" s="137" t="s">
        <v>2118</v>
      </c>
      <c r="G52" s="78"/>
      <c r="H52" s="79"/>
      <c r="I52" s="79"/>
      <c r="K52" s="74"/>
      <c r="M52" s="79"/>
    </row>
    <row r="53" spans="1:13" s="85" customFormat="1" ht="24.9" customHeight="1">
      <c r="A53" s="182"/>
      <c r="B53" s="83" t="s">
        <v>191</v>
      </c>
      <c r="C53" s="84" t="s">
        <v>1558</v>
      </c>
      <c r="D53" s="77">
        <f>+'Alimentazione CE Ricavi'!H44</f>
        <v>644722</v>
      </c>
      <c r="E53" s="77">
        <f>+'Alimentazione CE Ricavi'!I44</f>
        <v>2578887</v>
      </c>
      <c r="F53" s="65"/>
      <c r="G53" s="66"/>
      <c r="H53" s="79"/>
      <c r="I53" s="79"/>
      <c r="K53" s="74"/>
      <c r="M53" s="79"/>
    </row>
    <row r="54" spans="1:13" s="85" customFormat="1" ht="24.9" customHeight="1">
      <c r="A54" s="182"/>
      <c r="B54" s="83" t="s">
        <v>193</v>
      </c>
      <c r="C54" s="84" t="s">
        <v>1559</v>
      </c>
      <c r="D54" s="77">
        <f>+'Alimentazione CE Ricavi'!H45</f>
        <v>693617</v>
      </c>
      <c r="E54" s="77">
        <f>+'Alimentazione CE Ricavi'!I45</f>
        <v>2774468</v>
      </c>
      <c r="F54" s="65"/>
      <c r="G54" s="66"/>
      <c r="H54" s="79"/>
      <c r="I54" s="79"/>
      <c r="K54" s="74"/>
      <c r="M54" s="79"/>
    </row>
    <row r="55" spans="1:13" s="85" customFormat="1" ht="24.9" customHeight="1">
      <c r="A55" s="182"/>
      <c r="B55" s="83" t="s">
        <v>195</v>
      </c>
      <c r="C55" s="84" t="s">
        <v>1560</v>
      </c>
      <c r="D55" s="77">
        <f>+'Alimentazione CE Ricavi'!H47+'Alimentazione CE Ricavi'!H48</f>
        <v>393196</v>
      </c>
      <c r="E55" s="77">
        <f>+'Alimentazione CE Ricavi'!I47+'Alimentazione CE Ricavi'!I48</f>
        <v>1572784</v>
      </c>
      <c r="F55" s="65"/>
      <c r="G55" s="66"/>
      <c r="H55" s="79"/>
      <c r="I55" s="79"/>
      <c r="K55" s="74"/>
      <c r="M55" s="79"/>
    </row>
    <row r="56" spans="1:13" s="85" customFormat="1" ht="24.9" customHeight="1">
      <c r="A56" s="182"/>
      <c r="B56" s="83" t="s">
        <v>199</v>
      </c>
      <c r="C56" s="84" t="s">
        <v>1561</v>
      </c>
      <c r="D56" s="77">
        <f>+'Alimentazione CE Ricavi'!H49</f>
        <v>75125</v>
      </c>
      <c r="E56" s="77">
        <f>+'Alimentazione CE Ricavi'!I49</f>
        <v>300500</v>
      </c>
      <c r="F56" s="65"/>
      <c r="G56" s="66"/>
      <c r="H56" s="79"/>
      <c r="I56" s="79"/>
      <c r="K56" s="74"/>
      <c r="M56" s="79"/>
    </row>
    <row r="57" spans="1:13" s="85" customFormat="1" ht="24.9" customHeight="1">
      <c r="A57" s="182"/>
      <c r="B57" s="120" t="s">
        <v>201</v>
      </c>
      <c r="C57" s="121" t="s">
        <v>1562</v>
      </c>
      <c r="D57" s="119">
        <f>+'Alimentazione CE Ricavi'!H50</f>
        <v>0</v>
      </c>
      <c r="E57" s="119">
        <f>+'Alimentazione CE Ricavi'!I50</f>
        <v>0</v>
      </c>
      <c r="F57" s="65"/>
      <c r="G57" s="66"/>
      <c r="H57" s="79"/>
      <c r="I57" s="79"/>
      <c r="K57" s="74"/>
      <c r="M57" s="79"/>
    </row>
    <row r="58" spans="1:13" s="85" customFormat="1" ht="24.9" customHeight="1">
      <c r="A58" s="182"/>
      <c r="B58" s="125" t="s">
        <v>203</v>
      </c>
      <c r="C58" s="126" t="s">
        <v>1563</v>
      </c>
      <c r="D58" s="127">
        <f>+D59+D60</f>
        <v>0</v>
      </c>
      <c r="E58" s="127">
        <f>+E59+E60</f>
        <v>0</v>
      </c>
      <c r="F58" s="137" t="s">
        <v>2118</v>
      </c>
      <c r="G58" s="78"/>
      <c r="H58" s="79"/>
      <c r="I58" s="79"/>
      <c r="K58" s="74"/>
      <c r="M58" s="79"/>
    </row>
    <row r="59" spans="1:13" s="85" customFormat="1" ht="26.4">
      <c r="A59" s="182"/>
      <c r="B59" s="80" t="s">
        <v>205</v>
      </c>
      <c r="C59" s="81" t="s">
        <v>1564</v>
      </c>
      <c r="D59" s="77">
        <f>+'Alimentazione CE Ricavi'!H52</f>
        <v>0</v>
      </c>
      <c r="E59" s="77">
        <f>+'Alimentazione CE Ricavi'!I52</f>
        <v>0</v>
      </c>
      <c r="F59" s="65"/>
      <c r="G59" s="66"/>
      <c r="H59" s="79"/>
      <c r="I59" s="79"/>
      <c r="K59" s="74"/>
      <c r="M59" s="79"/>
    </row>
    <row r="60" spans="1:13" s="85" customFormat="1" ht="26.4">
      <c r="A60" s="182"/>
      <c r="B60" s="80" t="s">
        <v>207</v>
      </c>
      <c r="C60" s="81" t="s">
        <v>1565</v>
      </c>
      <c r="D60" s="77">
        <f>+'Alimentazione CE Ricavi'!H53</f>
        <v>0</v>
      </c>
      <c r="E60" s="77">
        <f>+'Alimentazione CE Ricavi'!I53</f>
        <v>0</v>
      </c>
      <c r="F60" s="65"/>
      <c r="G60" s="66"/>
      <c r="H60" s="79"/>
      <c r="I60" s="79"/>
      <c r="K60" s="74"/>
      <c r="M60" s="79"/>
    </row>
    <row r="61" spans="1:13" s="66" customFormat="1" ht="24.9" customHeight="1">
      <c r="A61" s="184"/>
      <c r="B61" s="125" t="s">
        <v>209</v>
      </c>
      <c r="C61" s="126" t="s">
        <v>1566</v>
      </c>
      <c r="D61" s="127">
        <f>+D62+D63+D64+D65+D66</f>
        <v>0</v>
      </c>
      <c r="E61" s="127">
        <f>+E62+E63+E64+E65+E66</f>
        <v>0</v>
      </c>
      <c r="F61" s="137" t="s">
        <v>2118</v>
      </c>
      <c r="G61" s="78"/>
      <c r="H61" s="79"/>
      <c r="I61" s="79"/>
      <c r="K61" s="74"/>
      <c r="M61" s="79"/>
    </row>
    <row r="62" spans="1:13" s="65" customFormat="1" ht="26.4">
      <c r="A62" s="184"/>
      <c r="B62" s="80" t="s">
        <v>211</v>
      </c>
      <c r="C62" s="81" t="s">
        <v>1567</v>
      </c>
      <c r="D62" s="77">
        <f>+'Alimentazione CE Ricavi'!H55</f>
        <v>0</v>
      </c>
      <c r="E62" s="77">
        <f>+'Alimentazione CE Ricavi'!I55</f>
        <v>0</v>
      </c>
      <c r="H62" s="79"/>
      <c r="I62" s="79"/>
      <c r="K62" s="74"/>
      <c r="M62" s="79"/>
    </row>
    <row r="63" spans="1:13" s="66" customFormat="1" ht="26.4">
      <c r="A63" s="184"/>
      <c r="B63" s="80" t="s">
        <v>213</v>
      </c>
      <c r="C63" s="81" t="s">
        <v>1568</v>
      </c>
      <c r="D63" s="77">
        <f>+'Alimentazione CE Ricavi'!H56</f>
        <v>0</v>
      </c>
      <c r="E63" s="77">
        <f>+'Alimentazione CE Ricavi'!I56</f>
        <v>0</v>
      </c>
      <c r="F63" s="65"/>
      <c r="H63" s="79"/>
      <c r="I63" s="79"/>
      <c r="K63" s="74"/>
      <c r="M63" s="79"/>
    </row>
    <row r="64" spans="1:13" s="66" customFormat="1" ht="26.4">
      <c r="A64" s="184"/>
      <c r="B64" s="80" t="s">
        <v>215</v>
      </c>
      <c r="C64" s="81" t="s">
        <v>1569</v>
      </c>
      <c r="D64" s="77">
        <f>+'Alimentazione CE Ricavi'!H57</f>
        <v>0</v>
      </c>
      <c r="E64" s="77">
        <f>+'Alimentazione CE Ricavi'!I57</f>
        <v>0</v>
      </c>
      <c r="F64" s="65"/>
      <c r="H64" s="79"/>
      <c r="I64" s="79"/>
      <c r="K64" s="74"/>
      <c r="M64" s="79"/>
    </row>
    <row r="65" spans="1:13" s="66" customFormat="1" ht="26.4">
      <c r="A65" s="184"/>
      <c r="B65" s="80" t="s">
        <v>217</v>
      </c>
      <c r="C65" s="81" t="s">
        <v>1570</v>
      </c>
      <c r="D65" s="77">
        <f>+'Alimentazione CE Ricavi'!H58</f>
        <v>0</v>
      </c>
      <c r="E65" s="77">
        <f>+'Alimentazione CE Ricavi'!I58</f>
        <v>0</v>
      </c>
      <c r="F65" s="65"/>
      <c r="H65" s="79"/>
      <c r="I65" s="79"/>
      <c r="K65" s="74"/>
      <c r="M65" s="79"/>
    </row>
    <row r="66" spans="1:13" s="66" customFormat="1" ht="26.4">
      <c r="A66" s="184"/>
      <c r="B66" s="80" t="s">
        <v>219</v>
      </c>
      <c r="C66" s="81" t="s">
        <v>1571</v>
      </c>
      <c r="D66" s="77">
        <f>+'Alimentazione CE Ricavi'!H59</f>
        <v>0</v>
      </c>
      <c r="E66" s="77">
        <f>+'Alimentazione CE Ricavi'!I59</f>
        <v>0</v>
      </c>
      <c r="F66" s="65"/>
      <c r="H66" s="79"/>
      <c r="I66" s="79"/>
      <c r="K66" s="74"/>
      <c r="M66" s="79"/>
    </row>
    <row r="67" spans="1:13" s="85" customFormat="1" ht="24.9" customHeight="1">
      <c r="A67" s="182"/>
      <c r="B67" s="125" t="s">
        <v>1572</v>
      </c>
      <c r="C67" s="126" t="s">
        <v>1573</v>
      </c>
      <c r="D67" s="127">
        <f>+D68+D107+D113+D114</f>
        <v>8101327</v>
      </c>
      <c r="E67" s="127">
        <f>+E68+E107+E113+E114</f>
        <v>32405312</v>
      </c>
      <c r="F67" s="137" t="s">
        <v>2118</v>
      </c>
      <c r="G67" s="78"/>
      <c r="H67" s="79"/>
      <c r="I67" s="79"/>
      <c r="K67" s="74"/>
      <c r="M67" s="79"/>
    </row>
    <row r="68" spans="1:13" s="85" customFormat="1" ht="24.9" customHeight="1">
      <c r="A68" s="182"/>
      <c r="B68" s="120" t="s">
        <v>222</v>
      </c>
      <c r="C68" s="121" t="s">
        <v>1574</v>
      </c>
      <c r="D68" s="119">
        <f>+D69+D85+D86</f>
        <v>7548579</v>
      </c>
      <c r="E68" s="119">
        <f>+E69+E85+E86</f>
        <v>30194317</v>
      </c>
      <c r="F68" s="137" t="s">
        <v>2118</v>
      </c>
      <c r="G68" s="78"/>
      <c r="H68" s="79"/>
      <c r="I68" s="79"/>
      <c r="K68" s="74"/>
      <c r="M68" s="79"/>
    </row>
    <row r="69" spans="1:13" s="85" customFormat="1" ht="24.9" customHeight="1">
      <c r="A69" s="182" t="s">
        <v>1548</v>
      </c>
      <c r="B69" s="131" t="s">
        <v>224</v>
      </c>
      <c r="C69" s="132" t="s">
        <v>1575</v>
      </c>
      <c r="D69" s="133">
        <f>SUM(D70:D84)</f>
        <v>6182652</v>
      </c>
      <c r="E69" s="133">
        <f>SUM(E70:E84)</f>
        <v>24730609</v>
      </c>
      <c r="F69" s="137" t="s">
        <v>2118</v>
      </c>
      <c r="G69" s="78"/>
      <c r="H69" s="79"/>
      <c r="I69" s="79"/>
      <c r="K69" s="74"/>
      <c r="M69" s="79"/>
    </row>
    <row r="70" spans="1:13" s="85" customFormat="1" ht="24.9" customHeight="1">
      <c r="A70" s="182" t="s">
        <v>1548</v>
      </c>
      <c r="B70" s="86" t="s">
        <v>226</v>
      </c>
      <c r="C70" s="87" t="s">
        <v>1576</v>
      </c>
      <c r="D70" s="77">
        <f>+'Alimentazione CE Ricavi'!H64+'Alimentazione CE Ricavi'!H65</f>
        <v>4665249</v>
      </c>
      <c r="E70" s="77">
        <f>+'Alimentazione CE Ricavi'!I64+'Alimentazione CE Ricavi'!I65</f>
        <v>18660997</v>
      </c>
      <c r="F70" s="354">
        <f>+D70-E70</f>
        <v>-13995748</v>
      </c>
      <c r="G70" s="66"/>
      <c r="H70" s="79"/>
      <c r="I70" s="79"/>
      <c r="K70" s="74"/>
      <c r="M70" s="79"/>
    </row>
    <row r="71" spans="1:13" s="66" customFormat="1" ht="24.9" customHeight="1">
      <c r="A71" s="184" t="s">
        <v>1548</v>
      </c>
      <c r="B71" s="86" t="s">
        <v>230</v>
      </c>
      <c r="C71" s="87" t="s">
        <v>1577</v>
      </c>
      <c r="D71" s="77">
        <f>+'Alimentazione CE Ricavi'!H67+'Alimentazione CE Ricavi'!H68</f>
        <v>1329658</v>
      </c>
      <c r="E71" s="77">
        <f>+'Alimentazione CE Ricavi'!I67+'Alimentazione CE Ricavi'!I68</f>
        <v>5318629</v>
      </c>
      <c r="F71" s="354">
        <f>+D71-E71</f>
        <v>-3988971</v>
      </c>
      <c r="H71" s="79"/>
      <c r="I71" s="79"/>
      <c r="K71" s="74"/>
      <c r="M71" s="79"/>
    </row>
    <row r="72" spans="1:13" s="66" customFormat="1" ht="24.9" customHeight="1">
      <c r="A72" s="184" t="s">
        <v>1548</v>
      </c>
      <c r="B72" s="86" t="s">
        <v>233</v>
      </c>
      <c r="C72" s="87" t="s">
        <v>1578</v>
      </c>
      <c r="D72" s="77">
        <f>+'Alimentazione CE Ricavi'!H69</f>
        <v>0</v>
      </c>
      <c r="E72" s="77">
        <f>+'Alimentazione CE Ricavi'!I69</f>
        <v>0</v>
      </c>
      <c r="F72" s="355"/>
      <c r="H72" s="79"/>
      <c r="I72" s="79"/>
      <c r="K72" s="74"/>
      <c r="M72" s="79"/>
    </row>
    <row r="73" spans="1:13" s="66" customFormat="1" ht="24.9" customHeight="1">
      <c r="A73" s="184" t="s">
        <v>1548</v>
      </c>
      <c r="B73" s="86" t="s">
        <v>235</v>
      </c>
      <c r="C73" s="87" t="s">
        <v>1579</v>
      </c>
      <c r="D73" s="77">
        <f>+'Alimentazione CE Ricavi'!H70</f>
        <v>0</v>
      </c>
      <c r="E73" s="77">
        <f>+'Alimentazione CE Ricavi'!I70</f>
        <v>0</v>
      </c>
      <c r="F73" s="355"/>
      <c r="H73" s="79"/>
      <c r="I73" s="79"/>
      <c r="K73" s="74"/>
      <c r="M73" s="79"/>
    </row>
    <row r="74" spans="1:13" s="66" customFormat="1" ht="24.9" customHeight="1">
      <c r="A74" s="184" t="s">
        <v>1548</v>
      </c>
      <c r="B74" s="86" t="s">
        <v>237</v>
      </c>
      <c r="C74" s="87" t="s">
        <v>1580</v>
      </c>
      <c r="D74" s="77">
        <f>+'Alimentazione CE Ricavi'!H71</f>
        <v>177178</v>
      </c>
      <c r="E74" s="77">
        <f>+'Alimentazione CE Ricavi'!I71</f>
        <v>708713</v>
      </c>
      <c r="F74" s="354">
        <f>+D74-E74</f>
        <v>-531535</v>
      </c>
      <c r="H74" s="79"/>
      <c r="I74" s="79"/>
      <c r="K74" s="74"/>
      <c r="M74" s="79"/>
    </row>
    <row r="75" spans="1:13" s="66" customFormat="1" ht="24.9" customHeight="1">
      <c r="A75" s="184" t="s">
        <v>1548</v>
      </c>
      <c r="B75" s="86" t="s">
        <v>239</v>
      </c>
      <c r="C75" s="87" t="s">
        <v>1581</v>
      </c>
      <c r="D75" s="77">
        <f>+'Alimentazione CE Ricavi'!H72</f>
        <v>0</v>
      </c>
      <c r="E75" s="77">
        <f>+'Alimentazione CE Ricavi'!I72</f>
        <v>0</v>
      </c>
      <c r="F75" s="65"/>
      <c r="H75" s="79"/>
      <c r="I75" s="79"/>
      <c r="K75" s="74"/>
      <c r="M75" s="79"/>
    </row>
    <row r="76" spans="1:13" s="66" customFormat="1" ht="24.9" customHeight="1">
      <c r="A76" s="184" t="s">
        <v>1548</v>
      </c>
      <c r="B76" s="86" t="s">
        <v>241</v>
      </c>
      <c r="C76" s="87" t="s">
        <v>1582</v>
      </c>
      <c r="D76" s="77">
        <f>+'Alimentazione CE Ricavi'!H73</f>
        <v>0</v>
      </c>
      <c r="E76" s="77">
        <f>+'Alimentazione CE Ricavi'!I73</f>
        <v>0</v>
      </c>
      <c r="F76" s="65"/>
      <c r="H76" s="79"/>
      <c r="I76" s="79"/>
      <c r="K76" s="74"/>
      <c r="M76" s="79"/>
    </row>
    <row r="77" spans="1:13" s="66" customFormat="1" ht="24.9" customHeight="1">
      <c r="A77" s="184" t="s">
        <v>1548</v>
      </c>
      <c r="B77" s="86" t="s">
        <v>243</v>
      </c>
      <c r="C77" s="87" t="s">
        <v>1583</v>
      </c>
      <c r="D77" s="77">
        <f>+'Alimentazione CE Ricavi'!H74</f>
        <v>0</v>
      </c>
      <c r="E77" s="77">
        <f>+'Alimentazione CE Ricavi'!I74</f>
        <v>0</v>
      </c>
      <c r="F77" s="65"/>
      <c r="H77" s="79"/>
      <c r="I77" s="79"/>
      <c r="K77" s="74"/>
      <c r="M77" s="79"/>
    </row>
    <row r="78" spans="1:13" s="66" customFormat="1" ht="24.9" customHeight="1">
      <c r="A78" s="184" t="s">
        <v>1548</v>
      </c>
      <c r="B78" s="86" t="s">
        <v>245</v>
      </c>
      <c r="C78" s="87" t="s">
        <v>1584</v>
      </c>
      <c r="D78" s="77">
        <f>+'Alimentazione CE Ricavi'!H75</f>
        <v>0</v>
      </c>
      <c r="E78" s="77">
        <f>+'Alimentazione CE Ricavi'!I75</f>
        <v>0</v>
      </c>
      <c r="F78" s="65"/>
      <c r="H78" s="79"/>
      <c r="I78" s="79"/>
      <c r="K78" s="74"/>
      <c r="M78" s="79"/>
    </row>
    <row r="79" spans="1:13" s="66" customFormat="1" ht="24.9" customHeight="1">
      <c r="A79" s="184" t="s">
        <v>1548</v>
      </c>
      <c r="B79" s="86" t="s">
        <v>247</v>
      </c>
      <c r="C79" s="87" t="s">
        <v>1585</v>
      </c>
      <c r="D79" s="77">
        <f>+'Alimentazione CE Ricavi'!H76</f>
        <v>0</v>
      </c>
      <c r="E79" s="77">
        <f>+'Alimentazione CE Ricavi'!I76</f>
        <v>0</v>
      </c>
      <c r="F79" s="65"/>
      <c r="H79" s="79"/>
      <c r="I79" s="79"/>
      <c r="K79" s="74"/>
      <c r="M79" s="79"/>
    </row>
    <row r="80" spans="1:13" s="66" customFormat="1" ht="24.9" customHeight="1">
      <c r="A80" s="184" t="s">
        <v>1548</v>
      </c>
      <c r="B80" s="86" t="s">
        <v>249</v>
      </c>
      <c r="C80" s="87" t="s">
        <v>1586</v>
      </c>
      <c r="D80" s="77">
        <f>+'Alimentazione CE Ricavi'!H77</f>
        <v>0</v>
      </c>
      <c r="E80" s="77">
        <f>+'Alimentazione CE Ricavi'!I77</f>
        <v>0</v>
      </c>
      <c r="F80" s="65"/>
      <c r="G80" s="526"/>
      <c r="H80" s="79"/>
      <c r="I80" s="79"/>
      <c r="K80" s="74"/>
      <c r="M80" s="79"/>
    </row>
    <row r="81" spans="1:13" s="66" customFormat="1" ht="24.9" customHeight="1">
      <c r="A81" s="182" t="s">
        <v>1548</v>
      </c>
      <c r="B81" s="86" t="s">
        <v>251</v>
      </c>
      <c r="C81" s="87" t="s">
        <v>1587</v>
      </c>
      <c r="D81" s="77">
        <f>+'Alimentazione CE Ricavi'!H78</f>
        <v>0</v>
      </c>
      <c r="E81" s="77">
        <f>+'Alimentazione CE Ricavi'!I78</f>
        <v>0</v>
      </c>
      <c r="F81" s="65"/>
      <c r="G81" s="526"/>
      <c r="H81" s="79"/>
      <c r="I81" s="79"/>
      <c r="K81" s="74"/>
      <c r="M81" s="79"/>
    </row>
    <row r="82" spans="1:13" s="85" customFormat="1" ht="24.9" customHeight="1">
      <c r="A82" s="182" t="s">
        <v>1548</v>
      </c>
      <c r="B82" s="86" t="s">
        <v>253</v>
      </c>
      <c r="C82" s="87" t="s">
        <v>1588</v>
      </c>
      <c r="D82" s="77">
        <f>+'Alimentazione CE Ricavi'!H79</f>
        <v>0</v>
      </c>
      <c r="E82" s="77">
        <f>+'Alimentazione CE Ricavi'!I79</f>
        <v>0</v>
      </c>
      <c r="F82" s="65"/>
      <c r="G82" s="526"/>
      <c r="H82" s="79"/>
      <c r="I82" s="79"/>
      <c r="K82" s="74"/>
      <c r="M82" s="79"/>
    </row>
    <row r="83" spans="1:13" s="66" customFormat="1" ht="24.9" customHeight="1">
      <c r="A83" s="182" t="s">
        <v>1548</v>
      </c>
      <c r="B83" s="86" t="s">
        <v>255</v>
      </c>
      <c r="C83" s="87" t="s">
        <v>1589</v>
      </c>
      <c r="D83" s="77">
        <f>+'Alimentazione CE Ricavi'!H80</f>
        <v>0</v>
      </c>
      <c r="E83" s="77">
        <f>+'Alimentazione CE Ricavi'!I80</f>
        <v>0</v>
      </c>
      <c r="F83" s="65"/>
      <c r="G83" s="526"/>
      <c r="H83" s="79"/>
      <c r="I83" s="79"/>
      <c r="K83" s="74"/>
      <c r="M83" s="79"/>
    </row>
    <row r="84" spans="1:13" s="66" customFormat="1" ht="24.9" customHeight="1">
      <c r="A84" s="182" t="s">
        <v>1548</v>
      </c>
      <c r="B84" s="86" t="s">
        <v>257</v>
      </c>
      <c r="C84" s="87" t="s">
        <v>1590</v>
      </c>
      <c r="D84" s="77">
        <f>+'Alimentazione CE Ricavi'!H82+'Alimentazione CE Ricavi'!H83</f>
        <v>10567</v>
      </c>
      <c r="E84" s="77">
        <f>+'Alimentazione CE Ricavi'!I82+'Alimentazione CE Ricavi'!I83</f>
        <v>42270</v>
      </c>
      <c r="F84" s="65"/>
      <c r="G84" s="526"/>
      <c r="H84" s="79"/>
      <c r="I84" s="79"/>
      <c r="K84" s="74"/>
      <c r="M84" s="79"/>
    </row>
    <row r="85" spans="1:13" s="85" customFormat="1" ht="42.75" customHeight="1">
      <c r="A85" s="182"/>
      <c r="B85" s="83" t="s">
        <v>260</v>
      </c>
      <c r="C85" s="84" t="s">
        <v>1591</v>
      </c>
      <c r="D85" s="77">
        <f>+'Alimentazione CE Ricavi'!H84</f>
        <v>0</v>
      </c>
      <c r="E85" s="77">
        <f>+'Alimentazione CE Ricavi'!I84</f>
        <v>0</v>
      </c>
      <c r="F85" s="65"/>
      <c r="G85" s="66"/>
      <c r="H85" s="79"/>
      <c r="I85" s="79"/>
      <c r="K85" s="74"/>
      <c r="M85" s="79"/>
    </row>
    <row r="86" spans="1:13" s="85" customFormat="1" ht="24.9" customHeight="1">
      <c r="A86" s="182"/>
      <c r="B86" s="131" t="s">
        <v>262</v>
      </c>
      <c r="C86" s="132" t="s">
        <v>1592</v>
      </c>
      <c r="D86" s="133">
        <f>SUM(D87:D101,D104,D105,D106)</f>
        <v>1365927</v>
      </c>
      <c r="E86" s="133">
        <f>SUM(E87:E101,E104,E105,E106)</f>
        <v>5463708</v>
      </c>
      <c r="F86" s="137" t="s">
        <v>2118</v>
      </c>
      <c r="G86" s="78"/>
      <c r="H86" s="79"/>
      <c r="I86" s="79"/>
      <c r="K86" s="74"/>
      <c r="M86" s="79"/>
    </row>
    <row r="87" spans="1:13" s="85" customFormat="1" ht="24.9" customHeight="1">
      <c r="A87" s="182" t="s">
        <v>1593</v>
      </c>
      <c r="B87" s="86" t="s">
        <v>263</v>
      </c>
      <c r="C87" s="87" t="s">
        <v>1594</v>
      </c>
      <c r="D87" s="77">
        <f>+'Alimentazione CE Ricavi'!H87+'Alimentazione CE Ricavi'!H88</f>
        <v>1106452</v>
      </c>
      <c r="E87" s="77">
        <f>+'Alimentazione CE Ricavi'!I87+'Alimentazione CE Ricavi'!I88</f>
        <v>4425810</v>
      </c>
      <c r="F87" s="65"/>
      <c r="G87" s="66"/>
      <c r="H87" s="79"/>
      <c r="I87" s="79"/>
      <c r="K87" s="74"/>
      <c r="M87" s="79"/>
    </row>
    <row r="88" spans="1:13" s="85" customFormat="1" ht="24.9" customHeight="1">
      <c r="A88" s="182" t="s">
        <v>1593</v>
      </c>
      <c r="B88" s="86" t="s">
        <v>266</v>
      </c>
      <c r="C88" s="87" t="s">
        <v>1595</v>
      </c>
      <c r="D88" s="77">
        <f>+'Alimentazione CE Ricavi'!H90+'Alimentazione CE Ricavi'!H91</f>
        <v>221593</v>
      </c>
      <c r="E88" s="77">
        <f>+'Alimentazione CE Ricavi'!I90+'Alimentazione CE Ricavi'!I91</f>
        <v>886371</v>
      </c>
      <c r="F88" s="65"/>
      <c r="G88" s="66"/>
      <c r="H88" s="79"/>
      <c r="I88" s="79"/>
      <c r="K88" s="74"/>
      <c r="M88" s="79"/>
    </row>
    <row r="89" spans="1:13" s="66" customFormat="1" ht="24.9" customHeight="1">
      <c r="A89" s="182" t="s">
        <v>1593</v>
      </c>
      <c r="B89" s="86" t="s">
        <v>269</v>
      </c>
      <c r="C89" s="87" t="s">
        <v>1596</v>
      </c>
      <c r="D89" s="77">
        <f>+'Alimentazione CE Ricavi'!H92</f>
        <v>0</v>
      </c>
      <c r="E89" s="77">
        <f>+'Alimentazione CE Ricavi'!I92</f>
        <v>0</v>
      </c>
      <c r="F89" s="65"/>
      <c r="H89" s="79"/>
      <c r="I89" s="79"/>
      <c r="K89" s="74"/>
      <c r="M89" s="79"/>
    </row>
    <row r="90" spans="1:13" s="66" customFormat="1" ht="24.9" customHeight="1">
      <c r="A90" s="184" t="s">
        <v>1597</v>
      </c>
      <c r="B90" s="86" t="s">
        <v>271</v>
      </c>
      <c r="C90" s="87" t="s">
        <v>1598</v>
      </c>
      <c r="D90" s="77">
        <f>+'Alimentazione CE Ricavi'!H93</f>
        <v>0</v>
      </c>
      <c r="E90" s="77">
        <f>+'Alimentazione CE Ricavi'!I93</f>
        <v>0</v>
      </c>
      <c r="F90" s="65"/>
      <c r="H90" s="79"/>
      <c r="I90" s="79"/>
      <c r="K90" s="74"/>
      <c r="M90" s="79"/>
    </row>
    <row r="91" spans="1:13" s="85" customFormat="1" ht="24.9" customHeight="1">
      <c r="A91" s="184" t="s">
        <v>1593</v>
      </c>
      <c r="B91" s="86" t="s">
        <v>272</v>
      </c>
      <c r="C91" s="87" t="s">
        <v>1599</v>
      </c>
      <c r="D91" s="77">
        <f>+'Alimentazione CE Ricavi'!H94</f>
        <v>0</v>
      </c>
      <c r="E91" s="77">
        <f>+'Alimentazione CE Ricavi'!I94</f>
        <v>0</v>
      </c>
      <c r="F91" s="65"/>
      <c r="G91" s="66"/>
      <c r="H91" s="79"/>
      <c r="I91" s="79"/>
      <c r="K91" s="74"/>
      <c r="M91" s="79"/>
    </row>
    <row r="92" spans="1:13" s="66" customFormat="1" ht="24.9" customHeight="1">
      <c r="A92" s="184" t="s">
        <v>1593</v>
      </c>
      <c r="B92" s="86" t="s">
        <v>274</v>
      </c>
      <c r="C92" s="87" t="s">
        <v>1600</v>
      </c>
      <c r="D92" s="77">
        <f>+'Alimentazione CE Ricavi'!H95</f>
        <v>0</v>
      </c>
      <c r="E92" s="77">
        <f>+'Alimentazione CE Ricavi'!I95</f>
        <v>0</v>
      </c>
      <c r="F92" s="65"/>
      <c r="H92" s="79"/>
      <c r="I92" s="79"/>
      <c r="K92" s="74"/>
      <c r="M92" s="79"/>
    </row>
    <row r="93" spans="1:13" s="66" customFormat="1" ht="24.9" customHeight="1">
      <c r="A93" s="184" t="s">
        <v>1593</v>
      </c>
      <c r="B93" s="86" t="s">
        <v>276</v>
      </c>
      <c r="C93" s="87" t="s">
        <v>1601</v>
      </c>
      <c r="D93" s="77">
        <f>+'Alimentazione CE Ricavi'!H96</f>
        <v>0</v>
      </c>
      <c r="E93" s="77">
        <f>+'Alimentazione CE Ricavi'!I96</f>
        <v>0</v>
      </c>
      <c r="F93" s="65"/>
      <c r="H93" s="79"/>
      <c r="I93" s="79"/>
      <c r="K93" s="74"/>
      <c r="M93" s="79"/>
    </row>
    <row r="94" spans="1:13" s="66" customFormat="1" ht="24.9" customHeight="1">
      <c r="A94" s="184" t="s">
        <v>1593</v>
      </c>
      <c r="B94" s="86" t="s">
        <v>278</v>
      </c>
      <c r="C94" s="87" t="s">
        <v>1602</v>
      </c>
      <c r="D94" s="77">
        <f>+'Alimentazione CE Ricavi'!H97</f>
        <v>0</v>
      </c>
      <c r="E94" s="77">
        <f>+'Alimentazione CE Ricavi'!I97</f>
        <v>0</v>
      </c>
      <c r="F94" s="65"/>
      <c r="H94" s="79"/>
      <c r="I94" s="79"/>
      <c r="K94" s="74"/>
      <c r="M94" s="79"/>
    </row>
    <row r="95" spans="1:13" s="66" customFormat="1" ht="24.9" customHeight="1">
      <c r="A95" s="184" t="s">
        <v>1593</v>
      </c>
      <c r="B95" s="86" t="s">
        <v>280</v>
      </c>
      <c r="C95" s="87" t="s">
        <v>1603</v>
      </c>
      <c r="D95" s="77">
        <f>+'Alimentazione CE Ricavi'!H98</f>
        <v>0</v>
      </c>
      <c r="E95" s="77">
        <f>+'Alimentazione CE Ricavi'!I98</f>
        <v>0</v>
      </c>
      <c r="F95" s="65"/>
      <c r="H95" s="79"/>
      <c r="I95" s="79"/>
      <c r="K95" s="74"/>
      <c r="M95" s="79"/>
    </row>
    <row r="96" spans="1:13" s="66" customFormat="1" ht="24.9" customHeight="1">
      <c r="A96" s="184" t="s">
        <v>1597</v>
      </c>
      <c r="B96" s="86" t="s">
        <v>282</v>
      </c>
      <c r="C96" s="87" t="s">
        <v>1604</v>
      </c>
      <c r="D96" s="77">
        <f>+'Alimentazione CE Ricavi'!H99</f>
        <v>0</v>
      </c>
      <c r="E96" s="77">
        <f>+'Alimentazione CE Ricavi'!I99</f>
        <v>0</v>
      </c>
      <c r="F96" s="65"/>
      <c r="H96" s="79"/>
      <c r="I96" s="79"/>
      <c r="K96" s="74"/>
      <c r="M96" s="79"/>
    </row>
    <row r="97" spans="1:13" s="66" customFormat="1" ht="24.9" customHeight="1">
      <c r="A97" s="184" t="s">
        <v>1597</v>
      </c>
      <c r="B97" s="86" t="s">
        <v>284</v>
      </c>
      <c r="C97" s="87" t="s">
        <v>1605</v>
      </c>
      <c r="D97" s="77">
        <f>+'Alimentazione CE Ricavi'!H100</f>
        <v>0</v>
      </c>
      <c r="E97" s="77">
        <f>+'Alimentazione CE Ricavi'!I100</f>
        <v>0</v>
      </c>
      <c r="F97" s="65"/>
      <c r="H97" s="79"/>
      <c r="I97" s="79"/>
      <c r="K97" s="74"/>
      <c r="M97" s="79"/>
    </row>
    <row r="98" spans="1:13" s="66" customFormat="1" ht="24.9" customHeight="1">
      <c r="A98" s="184" t="s">
        <v>1593</v>
      </c>
      <c r="B98" s="86" t="s">
        <v>286</v>
      </c>
      <c r="C98" s="87" t="s">
        <v>1606</v>
      </c>
      <c r="D98" s="77">
        <f>+'Alimentazione CE Ricavi'!H101</f>
        <v>0</v>
      </c>
      <c r="E98" s="77">
        <f>+'Alimentazione CE Ricavi'!I101</f>
        <v>0</v>
      </c>
      <c r="F98" s="65"/>
      <c r="H98" s="79"/>
      <c r="I98" s="79"/>
      <c r="K98" s="74"/>
      <c r="M98" s="79"/>
    </row>
    <row r="99" spans="1:13" s="66" customFormat="1" ht="24.9" customHeight="1">
      <c r="A99" s="184" t="s">
        <v>1593</v>
      </c>
      <c r="B99" s="86" t="s">
        <v>287</v>
      </c>
      <c r="C99" s="87" t="s">
        <v>1607</v>
      </c>
      <c r="D99" s="77">
        <f>+'Alimentazione CE Ricavi'!H102</f>
        <v>0</v>
      </c>
      <c r="E99" s="77">
        <f>+'Alimentazione CE Ricavi'!I102</f>
        <v>0</v>
      </c>
      <c r="F99" s="65"/>
      <c r="H99" s="79"/>
      <c r="I99" s="79"/>
      <c r="K99" s="74"/>
      <c r="M99" s="79"/>
    </row>
    <row r="100" spans="1:13" s="66" customFormat="1" ht="24.9" customHeight="1">
      <c r="A100" s="184" t="s">
        <v>1593</v>
      </c>
      <c r="B100" s="86" t="s">
        <v>290</v>
      </c>
      <c r="C100" s="87" t="s">
        <v>1608</v>
      </c>
      <c r="D100" s="77">
        <f>+'Alimentazione CE Ricavi'!H103</f>
        <v>250</v>
      </c>
      <c r="E100" s="77">
        <f>+'Alimentazione CE Ricavi'!I103</f>
        <v>1000</v>
      </c>
      <c r="F100" s="65"/>
      <c r="H100" s="79"/>
      <c r="I100" s="79"/>
      <c r="K100" s="74"/>
      <c r="M100" s="79"/>
    </row>
    <row r="101" spans="1:13" s="91" customFormat="1" ht="24.9" customHeight="1">
      <c r="A101" s="184" t="s">
        <v>1597</v>
      </c>
      <c r="B101" s="134" t="s">
        <v>292</v>
      </c>
      <c r="C101" s="135" t="s">
        <v>1609</v>
      </c>
      <c r="D101" s="136">
        <f>+D102+D103</f>
        <v>37632</v>
      </c>
      <c r="E101" s="136">
        <f>+E102+E103</f>
        <v>150527</v>
      </c>
      <c r="F101" s="137" t="s">
        <v>2118</v>
      </c>
      <c r="G101" s="78"/>
      <c r="H101" s="79"/>
      <c r="I101" s="79"/>
      <c r="K101" s="74"/>
      <c r="M101" s="79"/>
    </row>
    <row r="102" spans="1:13" s="91" customFormat="1" ht="24.9" customHeight="1">
      <c r="A102" s="184" t="s">
        <v>1597</v>
      </c>
      <c r="B102" s="83" t="s">
        <v>294</v>
      </c>
      <c r="C102" s="84" t="s">
        <v>1610</v>
      </c>
      <c r="D102" s="77">
        <f>+'Alimentazione CE Ricavi'!H105</f>
        <v>0</v>
      </c>
      <c r="E102" s="77">
        <f>+'Alimentazione CE Ricavi'!I105</f>
        <v>0</v>
      </c>
      <c r="F102" s="90"/>
      <c r="H102" s="79"/>
      <c r="I102" s="79"/>
      <c r="K102" s="74"/>
      <c r="M102" s="79"/>
    </row>
    <row r="103" spans="1:13" s="66" customFormat="1" ht="24.9" customHeight="1">
      <c r="A103" s="184" t="s">
        <v>1597</v>
      </c>
      <c r="B103" s="83" t="s">
        <v>296</v>
      </c>
      <c r="C103" s="84" t="s">
        <v>1611</v>
      </c>
      <c r="D103" s="77">
        <f>+'Alimentazione CE Ricavi'!H107+'Alimentazione CE Ricavi'!H108</f>
        <v>37632</v>
      </c>
      <c r="E103" s="77">
        <f>+'Alimentazione CE Ricavi'!I107+'Alimentazione CE Ricavi'!I108</f>
        <v>150527</v>
      </c>
      <c r="F103" s="65"/>
      <c r="H103" s="79"/>
      <c r="I103" s="79"/>
      <c r="K103" s="74"/>
      <c r="M103" s="79"/>
    </row>
    <row r="104" spans="1:13" s="65" customFormat="1" ht="24.9" customHeight="1">
      <c r="A104" s="184"/>
      <c r="B104" s="86" t="s">
        <v>298</v>
      </c>
      <c r="C104" s="87" t="s">
        <v>1612</v>
      </c>
      <c r="D104" s="77">
        <f>+'Alimentazione CE Ricavi'!H109</f>
        <v>0</v>
      </c>
      <c r="E104" s="77">
        <f>+'Alimentazione CE Ricavi'!I109</f>
        <v>0</v>
      </c>
      <c r="H104" s="79"/>
      <c r="I104" s="79"/>
      <c r="K104" s="74"/>
      <c r="M104" s="79"/>
    </row>
    <row r="105" spans="1:13" s="65" customFormat="1" ht="24.9" customHeight="1">
      <c r="A105" s="182" t="s">
        <v>1548</v>
      </c>
      <c r="B105" s="86" t="s">
        <v>300</v>
      </c>
      <c r="C105" s="87" t="s">
        <v>1613</v>
      </c>
      <c r="D105" s="77">
        <f>+'Alimentazione CE Ricavi'!H110</f>
        <v>0</v>
      </c>
      <c r="E105" s="77">
        <f>+'Alimentazione CE Ricavi'!I110</f>
        <v>0</v>
      </c>
      <c r="H105" s="79"/>
      <c r="I105" s="79"/>
      <c r="K105" s="74"/>
      <c r="M105" s="79"/>
    </row>
    <row r="106" spans="1:13" s="65" customFormat="1" ht="24.9" customHeight="1">
      <c r="A106" s="182" t="s">
        <v>1597</v>
      </c>
      <c r="B106" s="86" t="s">
        <v>302</v>
      </c>
      <c r="C106" s="87" t="s">
        <v>1614</v>
      </c>
      <c r="D106" s="77">
        <f>+'Alimentazione CE Ricavi'!H111</f>
        <v>0</v>
      </c>
      <c r="E106" s="77">
        <f>+'Alimentazione CE Ricavi'!I111</f>
        <v>0</v>
      </c>
      <c r="H106" s="79"/>
      <c r="I106" s="79"/>
      <c r="K106" s="74"/>
      <c r="M106" s="79"/>
    </row>
    <row r="107" spans="1:13" s="85" customFormat="1" ht="24.9" customHeight="1">
      <c r="A107" s="185" t="s">
        <v>1593</v>
      </c>
      <c r="B107" s="120" t="s">
        <v>304</v>
      </c>
      <c r="C107" s="121" t="s">
        <v>1615</v>
      </c>
      <c r="D107" s="119">
        <f>SUM(D108:D112)</f>
        <v>0</v>
      </c>
      <c r="E107" s="119">
        <f>SUM(E108:E112)</f>
        <v>0</v>
      </c>
      <c r="F107" s="137" t="s">
        <v>2118</v>
      </c>
      <c r="G107" s="78"/>
      <c r="H107" s="79"/>
      <c r="I107" s="79"/>
      <c r="K107" s="74"/>
      <c r="M107" s="79"/>
    </row>
    <row r="108" spans="1:13" s="66" customFormat="1" ht="24.9" customHeight="1">
      <c r="A108" s="184" t="s">
        <v>1593</v>
      </c>
      <c r="B108" s="86" t="s">
        <v>306</v>
      </c>
      <c r="C108" s="87" t="s">
        <v>1616</v>
      </c>
      <c r="D108" s="77">
        <f>+'Alimentazione CE Ricavi'!H113</f>
        <v>0</v>
      </c>
      <c r="E108" s="77">
        <f>+'Alimentazione CE Ricavi'!I113</f>
        <v>0</v>
      </c>
      <c r="F108" s="65"/>
      <c r="H108" s="79"/>
      <c r="I108" s="79"/>
      <c r="K108" s="74"/>
      <c r="M108" s="79"/>
    </row>
    <row r="109" spans="1:13" s="66" customFormat="1" ht="24.9" customHeight="1">
      <c r="A109" s="184" t="s">
        <v>1593</v>
      </c>
      <c r="B109" s="83" t="s">
        <v>308</v>
      </c>
      <c r="C109" s="84" t="s">
        <v>1617</v>
      </c>
      <c r="D109" s="77">
        <f>+'Alimentazione CE Ricavi'!H114</f>
        <v>0</v>
      </c>
      <c r="E109" s="77">
        <f>+'Alimentazione CE Ricavi'!I114</f>
        <v>0</v>
      </c>
      <c r="F109" s="65"/>
      <c r="H109" s="79"/>
      <c r="I109" s="79"/>
      <c r="K109" s="74"/>
      <c r="M109" s="79"/>
    </row>
    <row r="110" spans="1:13" s="66" customFormat="1" ht="24.9" customHeight="1">
      <c r="A110" s="184" t="s">
        <v>1593</v>
      </c>
      <c r="B110" s="83" t="s">
        <v>310</v>
      </c>
      <c r="C110" s="84" t="s">
        <v>1618</v>
      </c>
      <c r="D110" s="77">
        <f>+'Alimentazione CE Ricavi'!H115</f>
        <v>0</v>
      </c>
      <c r="E110" s="77">
        <f>+'Alimentazione CE Ricavi'!I115</f>
        <v>0</v>
      </c>
      <c r="F110" s="65"/>
      <c r="H110" s="79"/>
      <c r="I110" s="79"/>
      <c r="K110" s="74"/>
      <c r="M110" s="79"/>
    </row>
    <row r="111" spans="1:13" s="66" customFormat="1" ht="24.9" customHeight="1">
      <c r="A111" s="182" t="s">
        <v>1593</v>
      </c>
      <c r="B111" s="83" t="s">
        <v>312</v>
      </c>
      <c r="C111" s="84" t="s">
        <v>1619</v>
      </c>
      <c r="D111" s="77">
        <f>+'Alimentazione CE Ricavi'!H116</f>
        <v>0</v>
      </c>
      <c r="E111" s="77">
        <f>+'Alimentazione CE Ricavi'!I116</f>
        <v>0</v>
      </c>
      <c r="F111" s="65"/>
      <c r="H111" s="79"/>
      <c r="I111" s="79"/>
      <c r="K111" s="74"/>
      <c r="M111" s="79"/>
    </row>
    <row r="112" spans="1:13" s="66" customFormat="1" ht="24.9" customHeight="1">
      <c r="A112" s="182" t="s">
        <v>1593</v>
      </c>
      <c r="B112" s="83" t="s">
        <v>314</v>
      </c>
      <c r="C112" s="84" t="s">
        <v>1620</v>
      </c>
      <c r="D112" s="77">
        <f>+'Alimentazione CE Ricavi'!H117</f>
        <v>0</v>
      </c>
      <c r="E112" s="77">
        <f>+'Alimentazione CE Ricavi'!I117</f>
        <v>0</v>
      </c>
      <c r="F112" s="65"/>
      <c r="H112" s="79"/>
      <c r="I112" s="79"/>
      <c r="K112" s="74"/>
      <c r="M112" s="79"/>
    </row>
    <row r="113" spans="1:13" s="85" customFormat="1" ht="24.9" customHeight="1">
      <c r="A113" s="182"/>
      <c r="B113" s="120" t="s">
        <v>316</v>
      </c>
      <c r="C113" s="121" t="s">
        <v>1621</v>
      </c>
      <c r="D113" s="119">
        <f>+ROUND(SUM('Alimentazione CE Ricavi'!H120:H154),2)</f>
        <v>332625</v>
      </c>
      <c r="E113" s="119">
        <f>+ROUND(SUM('Alimentazione CE Ricavi'!I120:I154),2)</f>
        <v>1330500</v>
      </c>
      <c r="F113" s="65"/>
      <c r="G113" s="66"/>
      <c r="H113" s="79"/>
      <c r="I113" s="79"/>
      <c r="K113" s="74"/>
      <c r="M113" s="79"/>
    </row>
    <row r="114" spans="1:13" s="85" customFormat="1" ht="24.9" customHeight="1">
      <c r="A114" s="182"/>
      <c r="B114" s="120" t="s">
        <v>1622</v>
      </c>
      <c r="C114" s="121" t="s">
        <v>1623</v>
      </c>
      <c r="D114" s="119">
        <f>SUM(D115:D121)</f>
        <v>220123</v>
      </c>
      <c r="E114" s="119">
        <f>SUM(E115:E121)</f>
        <v>880495</v>
      </c>
      <c r="F114" s="137" t="s">
        <v>2118</v>
      </c>
      <c r="G114" s="78"/>
      <c r="H114" s="79"/>
      <c r="I114" s="79"/>
      <c r="K114" s="74"/>
      <c r="M114" s="79"/>
    </row>
    <row r="115" spans="1:13" s="85" customFormat="1" ht="24.9" customHeight="1">
      <c r="A115" s="182"/>
      <c r="B115" s="83" t="s">
        <v>353</v>
      </c>
      <c r="C115" s="84" t="s">
        <v>1624</v>
      </c>
      <c r="D115" s="77">
        <f>+'Alimentazione CE Ricavi'!H156</f>
        <v>8867</v>
      </c>
      <c r="E115" s="77">
        <f>+'Alimentazione CE Ricavi'!I156</f>
        <v>35468</v>
      </c>
      <c r="F115" s="65"/>
      <c r="G115" s="66"/>
      <c r="H115" s="79"/>
      <c r="I115" s="79"/>
      <c r="K115" s="74"/>
      <c r="M115" s="79"/>
    </row>
    <row r="116" spans="1:13" s="85" customFormat="1" ht="24.9" customHeight="1">
      <c r="A116" s="182"/>
      <c r="B116" s="83" t="s">
        <v>355</v>
      </c>
      <c r="C116" s="84" t="s">
        <v>1625</v>
      </c>
      <c r="D116" s="77">
        <f>+'Alimentazione CE Ricavi'!H157</f>
        <v>152481</v>
      </c>
      <c r="E116" s="77">
        <f>+'Alimentazione CE Ricavi'!I157</f>
        <v>609924</v>
      </c>
      <c r="F116" s="65"/>
      <c r="G116" s="66"/>
      <c r="H116" s="79"/>
      <c r="I116" s="79"/>
      <c r="K116" s="74"/>
      <c r="M116" s="79"/>
    </row>
    <row r="117" spans="1:13" s="85" customFormat="1" ht="24.9" customHeight="1">
      <c r="A117" s="182"/>
      <c r="B117" s="83" t="s">
        <v>357</v>
      </c>
      <c r="C117" s="84" t="s">
        <v>1626</v>
      </c>
      <c r="D117" s="77">
        <f>+'Alimentazione CE Ricavi'!H158</f>
        <v>0</v>
      </c>
      <c r="E117" s="77">
        <f>+'Alimentazione CE Ricavi'!I158</f>
        <v>0</v>
      </c>
      <c r="F117" s="65"/>
      <c r="G117" s="66"/>
      <c r="H117" s="79"/>
      <c r="I117" s="79"/>
      <c r="K117" s="74"/>
      <c r="M117" s="79"/>
    </row>
    <row r="118" spans="1:13" s="85" customFormat="1" ht="24.9" customHeight="1">
      <c r="A118" s="182"/>
      <c r="B118" s="83" t="s">
        <v>359</v>
      </c>
      <c r="C118" s="84" t="s">
        <v>1627</v>
      </c>
      <c r="D118" s="77">
        <f>+'Alimentazione CE Ricavi'!H159</f>
        <v>27525</v>
      </c>
      <c r="E118" s="77">
        <f>+'Alimentazione CE Ricavi'!I159</f>
        <v>110101</v>
      </c>
      <c r="F118" s="65"/>
      <c r="G118" s="66"/>
      <c r="H118" s="79"/>
      <c r="I118" s="79"/>
      <c r="K118" s="74"/>
      <c r="M118" s="79"/>
    </row>
    <row r="119" spans="1:13" s="85" customFormat="1" ht="24.9" customHeight="1">
      <c r="A119" s="182" t="s">
        <v>1548</v>
      </c>
      <c r="B119" s="83" t="s">
        <v>361</v>
      </c>
      <c r="C119" s="84" t="s">
        <v>1628</v>
      </c>
      <c r="D119" s="77">
        <f>+'Alimentazione CE Ricavi'!H160</f>
        <v>30934</v>
      </c>
      <c r="E119" s="77">
        <f>+'Alimentazione CE Ricavi'!I160</f>
        <v>123737</v>
      </c>
      <c r="F119" s="65"/>
      <c r="G119" s="66"/>
      <c r="H119" s="79"/>
      <c r="I119" s="79"/>
      <c r="K119" s="74"/>
      <c r="M119" s="79"/>
    </row>
    <row r="120" spans="1:13" s="85" customFormat="1" ht="24.9" customHeight="1">
      <c r="A120" s="182"/>
      <c r="B120" s="83" t="s">
        <v>363</v>
      </c>
      <c r="C120" s="84" t="s">
        <v>1629</v>
      </c>
      <c r="D120" s="77">
        <f>+'Alimentazione CE Ricavi'!H161</f>
        <v>316</v>
      </c>
      <c r="E120" s="77">
        <f>+'Alimentazione CE Ricavi'!I161</f>
        <v>1265</v>
      </c>
      <c r="F120" s="65"/>
      <c r="G120" s="66"/>
      <c r="H120" s="79"/>
      <c r="I120" s="79"/>
      <c r="K120" s="74"/>
      <c r="M120" s="79"/>
    </row>
    <row r="121" spans="1:13" s="85" customFormat="1" ht="24.9" customHeight="1">
      <c r="A121" s="182" t="s">
        <v>1548</v>
      </c>
      <c r="B121" s="83" t="s">
        <v>365</v>
      </c>
      <c r="C121" s="84" t="s">
        <v>1630</v>
      </c>
      <c r="D121" s="77">
        <f>+'Alimentazione CE Ricavi'!H162</f>
        <v>0</v>
      </c>
      <c r="E121" s="77">
        <f>+'Alimentazione CE Ricavi'!I162</f>
        <v>0</v>
      </c>
      <c r="F121" s="65"/>
      <c r="G121" s="66"/>
      <c r="H121" s="79"/>
      <c r="I121" s="79"/>
      <c r="K121" s="74"/>
      <c r="M121" s="79"/>
    </row>
    <row r="122" spans="1:13" s="85" customFormat="1" ht="24.9" customHeight="1">
      <c r="A122" s="186"/>
      <c r="B122" s="125" t="s">
        <v>1631</v>
      </c>
      <c r="C122" s="126" t="s">
        <v>1632</v>
      </c>
      <c r="D122" s="127">
        <f>+D123+D124+D127+D132+D136</f>
        <v>267540</v>
      </c>
      <c r="E122" s="127">
        <f>+E123+E124+E127+E132+E136</f>
        <v>1070162</v>
      </c>
      <c r="F122" s="65"/>
      <c r="G122" s="78"/>
      <c r="H122" s="79"/>
      <c r="I122" s="79"/>
      <c r="K122" s="74"/>
      <c r="M122" s="79"/>
    </row>
    <row r="123" spans="1:13" s="85" customFormat="1" ht="24.9" customHeight="1">
      <c r="A123" s="186"/>
      <c r="B123" s="80" t="s">
        <v>368</v>
      </c>
      <c r="C123" s="81" t="s">
        <v>1633</v>
      </c>
      <c r="D123" s="77">
        <f>+'Alimentazione CE Ricavi'!H164</f>
        <v>28750</v>
      </c>
      <c r="E123" s="77">
        <f>+'Alimentazione CE Ricavi'!I164</f>
        <v>115000</v>
      </c>
      <c r="F123" s="65"/>
      <c r="G123" s="66"/>
      <c r="H123" s="79"/>
      <c r="I123" s="79"/>
      <c r="K123" s="74"/>
      <c r="M123" s="79"/>
    </row>
    <row r="124" spans="1:13" s="85" customFormat="1" ht="24.9" customHeight="1">
      <c r="A124" s="187"/>
      <c r="B124" s="120" t="s">
        <v>1634</v>
      </c>
      <c r="C124" s="121" t="s">
        <v>1635</v>
      </c>
      <c r="D124" s="119">
        <f>+D125+D126</f>
        <v>0</v>
      </c>
      <c r="E124" s="119">
        <f>+E125+E126</f>
        <v>0</v>
      </c>
      <c r="F124" s="137" t="s">
        <v>2118</v>
      </c>
      <c r="G124" s="78"/>
      <c r="H124" s="79"/>
      <c r="I124" s="79"/>
      <c r="K124" s="74"/>
      <c r="M124" s="79"/>
    </row>
    <row r="125" spans="1:13" s="85" customFormat="1" ht="24.9" customHeight="1">
      <c r="A125" s="187"/>
      <c r="B125" s="83" t="s">
        <v>371</v>
      </c>
      <c r="C125" s="84" t="s">
        <v>1636</v>
      </c>
      <c r="D125" s="77">
        <f>+'Alimentazione CE Ricavi'!H166</f>
        <v>0</v>
      </c>
      <c r="E125" s="77">
        <f>+'Alimentazione CE Ricavi'!I166</f>
        <v>0</v>
      </c>
      <c r="F125" s="65"/>
      <c r="G125" s="66"/>
      <c r="H125" s="79"/>
      <c r="I125" s="79"/>
      <c r="K125" s="74"/>
      <c r="M125" s="79"/>
    </row>
    <row r="126" spans="1:13" s="85" customFormat="1" ht="24.9" customHeight="1">
      <c r="A126" s="187"/>
      <c r="B126" s="83" t="s">
        <v>373</v>
      </c>
      <c r="C126" s="84" t="s">
        <v>1637</v>
      </c>
      <c r="D126" s="77">
        <f>+'Alimentazione CE Ricavi'!H167</f>
        <v>0</v>
      </c>
      <c r="E126" s="77">
        <f>+'Alimentazione CE Ricavi'!I167</f>
        <v>0</v>
      </c>
      <c r="F126" s="65"/>
      <c r="G126" s="66"/>
      <c r="H126" s="79"/>
      <c r="I126" s="79"/>
      <c r="K126" s="74"/>
      <c r="M126" s="79"/>
    </row>
    <row r="127" spans="1:13" s="85" customFormat="1" ht="24.9" customHeight="1">
      <c r="A127" s="185" t="s">
        <v>1548</v>
      </c>
      <c r="B127" s="120" t="s">
        <v>1638</v>
      </c>
      <c r="C127" s="121" t="s">
        <v>1639</v>
      </c>
      <c r="D127" s="119">
        <f>+D128+D129+D130+D131</f>
        <v>62426</v>
      </c>
      <c r="E127" s="119">
        <f>+E128+E129+E130+E131</f>
        <v>249702</v>
      </c>
      <c r="F127" s="137" t="s">
        <v>2118</v>
      </c>
      <c r="G127" s="78"/>
      <c r="H127" s="79"/>
      <c r="I127" s="79"/>
      <c r="K127" s="74"/>
      <c r="M127" s="79"/>
    </row>
    <row r="128" spans="1:13" s="85" customFormat="1" ht="24.9" customHeight="1">
      <c r="A128" s="182" t="s">
        <v>1548</v>
      </c>
      <c r="B128" s="83" t="s">
        <v>376</v>
      </c>
      <c r="C128" s="84" t="s">
        <v>1640</v>
      </c>
      <c r="D128" s="77">
        <f>+'Alimentazione CE Ricavi'!H169</f>
        <v>0</v>
      </c>
      <c r="E128" s="77">
        <f>+'Alimentazione CE Ricavi'!I169</f>
        <v>0</v>
      </c>
      <c r="F128" s="65"/>
      <c r="G128" s="66"/>
      <c r="H128" s="79"/>
      <c r="I128" s="79"/>
      <c r="K128" s="74"/>
      <c r="M128" s="79"/>
    </row>
    <row r="129" spans="1:13" s="85" customFormat="1" ht="24.9" customHeight="1">
      <c r="A129" s="182" t="s">
        <v>1548</v>
      </c>
      <c r="B129" s="83" t="s">
        <v>378</v>
      </c>
      <c r="C129" s="84" t="s">
        <v>1641</v>
      </c>
      <c r="D129" s="77">
        <f>+'Alimentazione CE Ricavi'!H170</f>
        <v>0</v>
      </c>
      <c r="E129" s="77">
        <f>+'Alimentazione CE Ricavi'!I170</f>
        <v>0</v>
      </c>
      <c r="F129" s="65"/>
      <c r="G129" s="66"/>
      <c r="H129" s="79"/>
      <c r="I129" s="79"/>
      <c r="K129" s="74"/>
      <c r="M129" s="79"/>
    </row>
    <row r="130" spans="1:13" s="85" customFormat="1" ht="24.9" customHeight="1">
      <c r="A130" s="182" t="s">
        <v>1548</v>
      </c>
      <c r="B130" s="83" t="s">
        <v>380</v>
      </c>
      <c r="C130" s="84" t="s">
        <v>1642</v>
      </c>
      <c r="D130" s="77">
        <f>+'Alimentazione CE Ricavi'!H172+'Alimentazione CE Ricavi'!H173+'Alimentazione CE Ricavi'!H174</f>
        <v>62426</v>
      </c>
      <c r="E130" s="77">
        <f>+'Alimentazione CE Ricavi'!I172+'Alimentazione CE Ricavi'!I173+'Alimentazione CE Ricavi'!I174</f>
        <v>249702</v>
      </c>
      <c r="F130" s="65"/>
      <c r="G130" s="66"/>
      <c r="H130" s="79"/>
      <c r="I130" s="79"/>
      <c r="K130" s="74"/>
      <c r="M130" s="79"/>
    </row>
    <row r="131" spans="1:13" s="92" customFormat="1" ht="24.9" customHeight="1">
      <c r="A131" s="182" t="s">
        <v>1548</v>
      </c>
      <c r="B131" s="83" t="s">
        <v>384</v>
      </c>
      <c r="C131" s="84" t="s">
        <v>1643</v>
      </c>
      <c r="D131" s="77">
        <f>+'Alimentazione CE Ricavi'!H175</f>
        <v>0</v>
      </c>
      <c r="E131" s="77">
        <f>+'Alimentazione CE Ricavi'!I175</f>
        <v>0</v>
      </c>
      <c r="F131" s="65"/>
      <c r="G131" s="65"/>
      <c r="H131" s="79"/>
      <c r="I131" s="79"/>
      <c r="K131" s="74"/>
      <c r="M131" s="79"/>
    </row>
    <row r="132" spans="1:13" s="85" customFormat="1" ht="24.9" customHeight="1">
      <c r="A132" s="182"/>
      <c r="B132" s="120" t="s">
        <v>386</v>
      </c>
      <c r="C132" s="121" t="s">
        <v>1644</v>
      </c>
      <c r="D132" s="119">
        <f>+D133+D134+D135</f>
        <v>59237</v>
      </c>
      <c r="E132" s="119">
        <f>+E133+E134+E135</f>
        <v>236950</v>
      </c>
      <c r="F132" s="137" t="s">
        <v>2118</v>
      </c>
      <c r="G132" s="78"/>
      <c r="H132" s="79"/>
      <c r="I132" s="79"/>
      <c r="K132" s="74"/>
      <c r="M132" s="79"/>
    </row>
    <row r="133" spans="1:13" s="85" customFormat="1" ht="24.9" customHeight="1">
      <c r="A133" s="182"/>
      <c r="B133" s="83" t="s">
        <v>388</v>
      </c>
      <c r="C133" s="84" t="s">
        <v>1645</v>
      </c>
      <c r="D133" s="77">
        <f>+'Alimentazione CE Ricavi'!H177</f>
        <v>8737</v>
      </c>
      <c r="E133" s="77">
        <f>+'Alimentazione CE Ricavi'!I177</f>
        <v>34950</v>
      </c>
      <c r="F133" s="65"/>
      <c r="G133" s="66"/>
      <c r="H133" s="79"/>
      <c r="I133" s="79"/>
      <c r="K133" s="74"/>
      <c r="M133" s="79"/>
    </row>
    <row r="134" spans="1:13" s="85" customFormat="1" ht="24.9" customHeight="1">
      <c r="A134" s="182"/>
      <c r="B134" s="83" t="s">
        <v>390</v>
      </c>
      <c r="C134" s="84" t="s">
        <v>1646</v>
      </c>
      <c r="D134" s="77">
        <f>+'Alimentazione CE Ricavi'!H178</f>
        <v>0</v>
      </c>
      <c r="E134" s="77">
        <f>+'Alimentazione CE Ricavi'!I178</f>
        <v>0</v>
      </c>
      <c r="F134" s="65"/>
      <c r="G134" s="66"/>
      <c r="H134" s="79"/>
      <c r="I134" s="79"/>
      <c r="K134" s="74"/>
      <c r="M134" s="79"/>
    </row>
    <row r="135" spans="1:13" s="85" customFormat="1" ht="24.9" customHeight="1">
      <c r="A135" s="182"/>
      <c r="B135" s="83" t="s">
        <v>392</v>
      </c>
      <c r="C135" s="84" t="s">
        <v>1647</v>
      </c>
      <c r="D135" s="77">
        <f>+ROUND(SUM('Alimentazione CE Ricavi'!H180:H185),2)</f>
        <v>50500</v>
      </c>
      <c r="E135" s="77">
        <f>+ROUND(SUM('Alimentazione CE Ricavi'!I180:I185),2)</f>
        <v>202000</v>
      </c>
      <c r="F135" s="65"/>
      <c r="G135" s="66"/>
      <c r="H135" s="79"/>
      <c r="I135" s="79"/>
      <c r="K135" s="74"/>
      <c r="M135" s="79"/>
    </row>
    <row r="136" spans="1:13" s="85" customFormat="1" ht="24.9" customHeight="1">
      <c r="A136" s="182"/>
      <c r="B136" s="120" t="s">
        <v>399</v>
      </c>
      <c r="C136" s="121" t="s">
        <v>1648</v>
      </c>
      <c r="D136" s="119">
        <f>+D137+D141+D142</f>
        <v>117127</v>
      </c>
      <c r="E136" s="119">
        <f>+E137+E141+E142</f>
        <v>468510</v>
      </c>
      <c r="F136" s="137" t="s">
        <v>2118</v>
      </c>
      <c r="G136" s="78"/>
      <c r="H136" s="79"/>
      <c r="I136" s="79"/>
      <c r="K136" s="74"/>
      <c r="M136" s="79"/>
    </row>
    <row r="137" spans="1:13" s="85" customFormat="1" ht="24.9" customHeight="1">
      <c r="A137" s="182"/>
      <c r="B137" s="138" t="s">
        <v>401</v>
      </c>
      <c r="C137" s="139" t="s">
        <v>1649</v>
      </c>
      <c r="D137" s="140">
        <f>+D138+D139+D140</f>
        <v>72208</v>
      </c>
      <c r="E137" s="140">
        <f>+E138+E139+E140</f>
        <v>288833</v>
      </c>
      <c r="F137" s="137" t="s">
        <v>2118</v>
      </c>
      <c r="G137" s="78"/>
      <c r="H137" s="79"/>
      <c r="I137" s="79"/>
      <c r="K137" s="74"/>
      <c r="M137" s="79"/>
    </row>
    <row r="138" spans="1:13" s="85" customFormat="1" ht="24.9" customHeight="1">
      <c r="A138" s="182"/>
      <c r="B138" s="86" t="s">
        <v>403</v>
      </c>
      <c r="C138" s="87" t="s">
        <v>1650</v>
      </c>
      <c r="D138" s="77">
        <f>+'Alimentazione CE Ricavi'!H188</f>
        <v>5459</v>
      </c>
      <c r="E138" s="77">
        <f>+'Alimentazione CE Ricavi'!I188</f>
        <v>21837</v>
      </c>
      <c r="F138" s="65"/>
      <c r="G138" s="66"/>
      <c r="H138" s="79"/>
      <c r="I138" s="79"/>
      <c r="K138" s="74"/>
      <c r="M138" s="79"/>
    </row>
    <row r="139" spans="1:13" s="85" customFormat="1" ht="24.9" customHeight="1">
      <c r="A139" s="182"/>
      <c r="B139" s="86" t="s">
        <v>405</v>
      </c>
      <c r="C139" s="87" t="s">
        <v>1651</v>
      </c>
      <c r="D139" s="77">
        <f>+'Alimentazione CE Ricavi'!H189</f>
        <v>58560</v>
      </c>
      <c r="E139" s="77">
        <f>+'Alimentazione CE Ricavi'!I189</f>
        <v>234241</v>
      </c>
      <c r="F139" s="65"/>
      <c r="G139" s="66"/>
      <c r="H139" s="79"/>
      <c r="I139" s="79"/>
      <c r="K139" s="74"/>
      <c r="M139" s="79"/>
    </row>
    <row r="140" spans="1:13" s="85" customFormat="1" ht="24.9" customHeight="1">
      <c r="A140" s="182"/>
      <c r="B140" s="86" t="s">
        <v>407</v>
      </c>
      <c r="C140" s="87" t="s">
        <v>1652</v>
      </c>
      <c r="D140" s="77">
        <f>+'Alimentazione CE Ricavi'!H190</f>
        <v>8189</v>
      </c>
      <c r="E140" s="77">
        <f>+'Alimentazione CE Ricavi'!I190</f>
        <v>32755</v>
      </c>
      <c r="F140" s="65"/>
      <c r="G140" s="66"/>
      <c r="H140" s="79"/>
      <c r="I140" s="79"/>
      <c r="K140" s="74"/>
      <c r="M140" s="79"/>
    </row>
    <row r="141" spans="1:13" s="66" customFormat="1" ht="24.9" customHeight="1">
      <c r="A141" s="184"/>
      <c r="B141" s="83" t="s">
        <v>409</v>
      </c>
      <c r="C141" s="84" t="s">
        <v>1653</v>
      </c>
      <c r="D141" s="77">
        <f>+'Alimentazione CE Ricavi'!H191</f>
        <v>0</v>
      </c>
      <c r="E141" s="77">
        <f>+'Alimentazione CE Ricavi'!I191</f>
        <v>0</v>
      </c>
      <c r="F141" s="65"/>
      <c r="H141" s="79"/>
      <c r="I141" s="79"/>
      <c r="K141" s="74"/>
      <c r="M141" s="79"/>
    </row>
    <row r="142" spans="1:13" s="66" customFormat="1" ht="24.9" customHeight="1">
      <c r="A142" s="184"/>
      <c r="B142" s="83" t="s">
        <v>411</v>
      </c>
      <c r="C142" s="84" t="s">
        <v>1654</v>
      </c>
      <c r="D142" s="77">
        <f>+ROUND(SUM('Alimentazione CE Ricavi'!H193:H205),2)</f>
        <v>44919</v>
      </c>
      <c r="E142" s="77">
        <f>+ROUND(SUM('Alimentazione CE Ricavi'!I193:I205),2)</f>
        <v>179677</v>
      </c>
      <c r="F142" s="65"/>
      <c r="H142" s="79"/>
      <c r="I142" s="79"/>
      <c r="K142" s="74"/>
      <c r="M142" s="79"/>
    </row>
    <row r="143" spans="1:13" s="66" customFormat="1" ht="24.9" customHeight="1">
      <c r="A143" s="184"/>
      <c r="B143" s="125" t="s">
        <v>425</v>
      </c>
      <c r="C143" s="126" t="s">
        <v>1655</v>
      </c>
      <c r="D143" s="127">
        <f>+D144+D145+D146</f>
        <v>454868</v>
      </c>
      <c r="E143" s="127">
        <f>+E144+E145+E146</f>
        <v>1819473</v>
      </c>
      <c r="F143" s="137" t="s">
        <v>2118</v>
      </c>
      <c r="G143" s="78"/>
      <c r="H143" s="79"/>
      <c r="I143" s="79"/>
      <c r="K143" s="74"/>
      <c r="M143" s="79"/>
    </row>
    <row r="144" spans="1:13" s="66" customFormat="1" ht="24.9" customHeight="1">
      <c r="A144" s="184"/>
      <c r="B144" s="80" t="s">
        <v>426</v>
      </c>
      <c r="C144" s="81" t="s">
        <v>1656</v>
      </c>
      <c r="D144" s="77">
        <f>+'Alimentazione CE Ricavi'!H207</f>
        <v>452618</v>
      </c>
      <c r="E144" s="77">
        <f>+'Alimentazione CE Ricavi'!I207</f>
        <v>1810473</v>
      </c>
      <c r="F144" s="65"/>
      <c r="H144" s="79"/>
      <c r="I144" s="79"/>
      <c r="K144" s="74"/>
      <c r="M144" s="79"/>
    </row>
    <row r="145" spans="1:13" s="85" customFormat="1" ht="24.9" customHeight="1">
      <c r="A145" s="182"/>
      <c r="B145" s="80" t="s">
        <v>428</v>
      </c>
      <c r="C145" s="81" t="s">
        <v>1657</v>
      </c>
      <c r="D145" s="77">
        <f>+'Alimentazione CE Ricavi'!H208</f>
        <v>2250</v>
      </c>
      <c r="E145" s="77">
        <f>+'Alimentazione CE Ricavi'!I208</f>
        <v>9000</v>
      </c>
      <c r="F145" s="65"/>
      <c r="G145" s="66"/>
      <c r="H145" s="79"/>
      <c r="I145" s="79"/>
      <c r="K145" s="74"/>
      <c r="M145" s="79"/>
    </row>
    <row r="146" spans="1:13" s="85" customFormat="1" ht="24.9" customHeight="1">
      <c r="A146" s="182"/>
      <c r="B146" s="80" t="s">
        <v>430</v>
      </c>
      <c r="C146" s="81" t="s">
        <v>1658</v>
      </c>
      <c r="D146" s="77">
        <f>+'Alimentazione CE Ricavi'!H209</f>
        <v>0</v>
      </c>
      <c r="E146" s="77">
        <f>+'Alimentazione CE Ricavi'!I209</f>
        <v>0</v>
      </c>
      <c r="F146" s="65"/>
      <c r="G146" s="66"/>
      <c r="H146" s="79"/>
      <c r="I146" s="79"/>
      <c r="K146" s="74"/>
      <c r="M146" s="79"/>
    </row>
    <row r="147" spans="1:13" s="85" customFormat="1" ht="24.9" customHeight="1">
      <c r="A147" s="182"/>
      <c r="B147" s="125" t="s">
        <v>432</v>
      </c>
      <c r="C147" s="126" t="s">
        <v>1659</v>
      </c>
      <c r="D147" s="127">
        <f>+D148+D149+D150+D151+D152+D153</f>
        <v>513212</v>
      </c>
      <c r="E147" s="127">
        <f>+E148+E149+E150+E151+E152+E153</f>
        <v>2052852</v>
      </c>
      <c r="F147" s="137" t="s">
        <v>2118</v>
      </c>
      <c r="G147" s="78"/>
      <c r="H147" s="79"/>
      <c r="I147" s="79"/>
      <c r="K147" s="74"/>
      <c r="M147" s="79"/>
    </row>
    <row r="148" spans="1:13" s="85" customFormat="1" ht="24.9" customHeight="1">
      <c r="A148" s="182"/>
      <c r="B148" s="80" t="s">
        <v>434</v>
      </c>
      <c r="C148" s="81" t="s">
        <v>1660</v>
      </c>
      <c r="D148" s="77">
        <f>+'Alimentazione CE Ricavi'!H211</f>
        <v>170335</v>
      </c>
      <c r="E148" s="77">
        <f>+'Alimentazione CE Ricavi'!I211</f>
        <v>681342</v>
      </c>
      <c r="F148" s="65"/>
      <c r="G148" s="66"/>
      <c r="H148" s="79"/>
      <c r="I148" s="79"/>
      <c r="K148" s="74"/>
      <c r="M148" s="79"/>
    </row>
    <row r="149" spans="1:13" s="85" customFormat="1" ht="24.9" customHeight="1">
      <c r="A149" s="182"/>
      <c r="B149" s="80" t="s">
        <v>436</v>
      </c>
      <c r="C149" s="81" t="s">
        <v>1661</v>
      </c>
      <c r="D149" s="77">
        <f>+'Alimentazione CE Ricavi'!H212</f>
        <v>185193</v>
      </c>
      <c r="E149" s="77">
        <f>+'Alimentazione CE Ricavi'!I212</f>
        <v>740773</v>
      </c>
      <c r="F149" s="65"/>
      <c r="G149" s="66"/>
      <c r="H149" s="79"/>
      <c r="I149" s="79"/>
      <c r="K149" s="74"/>
      <c r="M149" s="79"/>
    </row>
    <row r="150" spans="1:13" s="85" customFormat="1" ht="24.9" customHeight="1">
      <c r="A150" s="182"/>
      <c r="B150" s="80" t="s">
        <v>438</v>
      </c>
      <c r="C150" s="81" t="s">
        <v>1662</v>
      </c>
      <c r="D150" s="77">
        <f>+'Alimentazione CE Ricavi'!H213</f>
        <v>0</v>
      </c>
      <c r="E150" s="77">
        <f>+'Alimentazione CE Ricavi'!I213</f>
        <v>0</v>
      </c>
      <c r="F150" s="65"/>
      <c r="G150" s="66"/>
      <c r="H150" s="79"/>
      <c r="I150" s="79"/>
      <c r="K150" s="74"/>
      <c r="M150" s="79"/>
    </row>
    <row r="151" spans="1:13" s="85" customFormat="1" ht="24.9" customHeight="1">
      <c r="A151" s="182"/>
      <c r="B151" s="80" t="s">
        <v>440</v>
      </c>
      <c r="C151" s="81" t="s">
        <v>1663</v>
      </c>
      <c r="D151" s="77">
        <f>+'Alimentazione CE Ricavi'!H214</f>
        <v>0</v>
      </c>
      <c r="E151" s="77">
        <f>+'Alimentazione CE Ricavi'!I214</f>
        <v>0</v>
      </c>
      <c r="F151" s="65"/>
      <c r="G151" s="66"/>
      <c r="H151" s="79"/>
      <c r="I151" s="79"/>
      <c r="K151" s="74"/>
      <c r="M151" s="79"/>
    </row>
    <row r="152" spans="1:13" s="85" customFormat="1" ht="24.9" customHeight="1">
      <c r="A152" s="182"/>
      <c r="B152" s="80" t="s">
        <v>442</v>
      </c>
      <c r="C152" s="81" t="s">
        <v>1664</v>
      </c>
      <c r="D152" s="77">
        <f>+'Alimentazione CE Ricavi'!H215</f>
        <v>0</v>
      </c>
      <c r="E152" s="77">
        <f>+'Alimentazione CE Ricavi'!I215</f>
        <v>0</v>
      </c>
      <c r="F152" s="65"/>
      <c r="G152" s="66"/>
      <c r="H152" s="79"/>
      <c r="I152" s="79"/>
      <c r="K152" s="74"/>
      <c r="M152" s="79"/>
    </row>
    <row r="153" spans="1:13" s="85" customFormat="1" ht="24.9" customHeight="1">
      <c r="A153" s="182"/>
      <c r="B153" s="80" t="s">
        <v>444</v>
      </c>
      <c r="C153" s="81" t="s">
        <v>1665</v>
      </c>
      <c r="D153" s="77">
        <f>+'Alimentazione CE Ricavi'!H216</f>
        <v>157684</v>
      </c>
      <c r="E153" s="77">
        <f>+'Alimentazione CE Ricavi'!I216</f>
        <v>630737</v>
      </c>
      <c r="F153" s="65"/>
      <c r="G153" s="66"/>
      <c r="H153" s="79"/>
      <c r="I153" s="79"/>
      <c r="K153" s="74"/>
      <c r="M153" s="79"/>
    </row>
    <row r="154" spans="1:13" s="85" customFormat="1" ht="24.9" customHeight="1">
      <c r="A154" s="182"/>
      <c r="B154" s="125" t="s">
        <v>445</v>
      </c>
      <c r="C154" s="126" t="s">
        <v>1666</v>
      </c>
      <c r="D154" s="127">
        <f>+'Alimentazione CE Ricavi'!H217</f>
        <v>0</v>
      </c>
      <c r="E154" s="127">
        <f>+'Alimentazione CE Ricavi'!I217</f>
        <v>0</v>
      </c>
      <c r="F154" s="65"/>
      <c r="G154" s="66"/>
      <c r="H154" s="79"/>
      <c r="I154" s="79"/>
      <c r="K154" s="74"/>
      <c r="M154" s="79"/>
    </row>
    <row r="155" spans="1:13" s="85" customFormat="1" ht="24.9" customHeight="1">
      <c r="A155" s="182"/>
      <c r="B155" s="125" t="s">
        <v>446</v>
      </c>
      <c r="C155" s="126" t="s">
        <v>1667</v>
      </c>
      <c r="D155" s="127">
        <f>+D156+D157+D158</f>
        <v>52186</v>
      </c>
      <c r="E155" s="127">
        <f>+E156+E157+E158</f>
        <v>208745</v>
      </c>
      <c r="F155" s="137" t="s">
        <v>2118</v>
      </c>
      <c r="G155" s="78"/>
      <c r="H155" s="79"/>
      <c r="I155" s="79"/>
      <c r="K155" s="74"/>
      <c r="M155" s="79"/>
    </row>
    <row r="156" spans="1:13" s="85" customFormat="1" ht="24.9" customHeight="1">
      <c r="A156" s="182"/>
      <c r="B156" s="80" t="s">
        <v>448</v>
      </c>
      <c r="C156" s="81" t="s">
        <v>1668</v>
      </c>
      <c r="D156" s="77">
        <f>+'Alimentazione CE Ricavi'!H220+'Alimentazione CE Ricavi'!H221+'Alimentazione CE Ricavi'!H222</f>
        <v>0</v>
      </c>
      <c r="E156" s="77">
        <f>+'Alimentazione CE Ricavi'!I220+'Alimentazione CE Ricavi'!I221+'Alimentazione CE Ricavi'!I222</f>
        <v>0</v>
      </c>
      <c r="F156" s="65"/>
      <c r="G156" s="66"/>
      <c r="H156" s="79"/>
      <c r="I156" s="79"/>
      <c r="K156" s="74"/>
      <c r="M156" s="79"/>
    </row>
    <row r="157" spans="1:13" s="85" customFormat="1" ht="24.9" customHeight="1">
      <c r="A157" s="182"/>
      <c r="B157" s="80" t="s">
        <v>453</v>
      </c>
      <c r="C157" s="81" t="s">
        <v>1669</v>
      </c>
      <c r="D157" s="77">
        <f>+'Alimentazione CE Ricavi'!H224+'Alimentazione CE Ricavi'!H225+'Alimentazione CE Ricavi'!H226</f>
        <v>5000</v>
      </c>
      <c r="E157" s="77">
        <f>+'Alimentazione CE Ricavi'!I224+'Alimentazione CE Ricavi'!I225+'Alimentazione CE Ricavi'!I226</f>
        <v>20000</v>
      </c>
      <c r="F157" s="65"/>
      <c r="G157" s="66"/>
      <c r="H157" s="79"/>
      <c r="I157" s="79"/>
      <c r="K157" s="74"/>
      <c r="M157" s="79"/>
    </row>
    <row r="158" spans="1:13" s="85" customFormat="1" ht="24.9" customHeight="1">
      <c r="A158" s="182"/>
      <c r="B158" s="80" t="s">
        <v>458</v>
      </c>
      <c r="C158" s="81" t="s">
        <v>1670</v>
      </c>
      <c r="D158" s="77">
        <f>+'Alimentazione CE Ricavi'!H228+'Alimentazione CE Ricavi'!H229+'Alimentazione CE Ricavi'!H230</f>
        <v>47186</v>
      </c>
      <c r="E158" s="77">
        <f>+'Alimentazione CE Ricavi'!I228+'Alimentazione CE Ricavi'!I229+'Alimentazione CE Ricavi'!I230</f>
        <v>188745</v>
      </c>
      <c r="F158" s="65"/>
      <c r="G158" s="66"/>
      <c r="H158" s="79"/>
      <c r="I158" s="79"/>
      <c r="K158" s="74"/>
      <c r="M158" s="79"/>
    </row>
    <row r="159" spans="1:13" s="85" customFormat="1" ht="24.9" customHeight="1">
      <c r="A159" s="182"/>
      <c r="B159" s="128" t="s">
        <v>1671</v>
      </c>
      <c r="C159" s="129" t="s">
        <v>1672</v>
      </c>
      <c r="D159" s="130">
        <f>+D155+D154+D147+D143+D122+D67+D61+D58+D27</f>
        <v>18564842</v>
      </c>
      <c r="E159" s="130">
        <f>+E155+E154+E147+E143+E122+E67+E61+E58+E27</f>
        <v>74259380</v>
      </c>
      <c r="F159" s="137" t="s">
        <v>2118</v>
      </c>
      <c r="G159" s="78"/>
      <c r="H159" s="79"/>
      <c r="I159" s="79"/>
      <c r="K159" s="74"/>
      <c r="M159" s="79"/>
    </row>
    <row r="160" spans="1:13" s="85" customFormat="1" ht="24.9" customHeight="1">
      <c r="A160" s="182"/>
      <c r="B160" s="142"/>
      <c r="C160" s="145" t="s">
        <v>1673</v>
      </c>
      <c r="D160" s="144"/>
      <c r="E160" s="144"/>
      <c r="F160" s="65"/>
      <c r="G160" s="66"/>
      <c r="H160" s="79"/>
      <c r="I160" s="79"/>
      <c r="K160" s="74"/>
      <c r="M160" s="79"/>
    </row>
    <row r="161" spans="1:13" s="85" customFormat="1" ht="24.9" customHeight="1">
      <c r="A161" s="182"/>
      <c r="B161" s="125" t="s">
        <v>539</v>
      </c>
      <c r="C161" s="126" t="s">
        <v>1674</v>
      </c>
      <c r="D161" s="127">
        <f>+D162+D193</f>
        <v>3224194</v>
      </c>
      <c r="E161" s="127">
        <f>+E162+E193</f>
        <v>12896775</v>
      </c>
      <c r="F161" s="137" t="s">
        <v>2118</v>
      </c>
      <c r="G161" s="78"/>
      <c r="H161" s="79"/>
      <c r="I161" s="79"/>
      <c r="K161" s="74"/>
      <c r="M161" s="79"/>
    </row>
    <row r="162" spans="1:13" s="85" customFormat="1" ht="24.9" customHeight="1">
      <c r="A162" s="182"/>
      <c r="B162" s="120" t="s">
        <v>541</v>
      </c>
      <c r="C162" s="121" t="s">
        <v>1675</v>
      </c>
      <c r="D162" s="119">
        <f>+D163+D171+D175+D179+D180+D181+D182+D183+D184</f>
        <v>3098069</v>
      </c>
      <c r="E162" s="119">
        <f>+E163+E171+E175+E179+E180+E181+E182+E183+E184</f>
        <v>12392275</v>
      </c>
      <c r="F162" s="137" t="s">
        <v>2118</v>
      </c>
      <c r="G162" s="78"/>
      <c r="H162" s="79"/>
      <c r="I162" s="79"/>
      <c r="K162" s="74"/>
      <c r="M162" s="79"/>
    </row>
    <row r="163" spans="1:13" s="85" customFormat="1" ht="24.9" customHeight="1">
      <c r="A163" s="182"/>
      <c r="B163" s="131" t="s">
        <v>543</v>
      </c>
      <c r="C163" s="132" t="s">
        <v>1676</v>
      </c>
      <c r="D163" s="133">
        <f>SUM(D164:D167)</f>
        <v>597158</v>
      </c>
      <c r="E163" s="133">
        <f>SUM(E164:E167)</f>
        <v>2388630</v>
      </c>
      <c r="F163" s="137" t="s">
        <v>2118</v>
      </c>
      <c r="G163" s="78"/>
      <c r="H163" s="79"/>
      <c r="I163" s="79"/>
      <c r="K163" s="74"/>
      <c r="M163" s="79"/>
    </row>
    <row r="164" spans="1:13" s="66" customFormat="1" ht="26.25" customHeight="1">
      <c r="A164" s="184"/>
      <c r="B164" s="86" t="s">
        <v>545</v>
      </c>
      <c r="C164" s="87" t="s">
        <v>1677</v>
      </c>
      <c r="D164" s="77">
        <f>+'Alimentazione CE Costi'!H6</f>
        <v>533408</v>
      </c>
      <c r="E164" s="77">
        <f>+'Alimentazione CE Costi'!I6</f>
        <v>2133630</v>
      </c>
      <c r="F164" s="65"/>
      <c r="H164" s="79"/>
      <c r="I164" s="79"/>
      <c r="K164" s="74"/>
      <c r="M164" s="79"/>
    </row>
    <row r="165" spans="1:13" s="66" customFormat="1" ht="24.9" customHeight="1">
      <c r="A165" s="184"/>
      <c r="B165" s="86" t="s">
        <v>548</v>
      </c>
      <c r="C165" s="87" t="s">
        <v>1678</v>
      </c>
      <c r="D165" s="77">
        <f>+'Alimentazione CE Costi'!H7</f>
        <v>46250</v>
      </c>
      <c r="E165" s="77">
        <f>+'Alimentazione CE Costi'!I7</f>
        <v>185000</v>
      </c>
      <c r="F165" s="65"/>
      <c r="H165" s="79"/>
      <c r="I165" s="79"/>
      <c r="K165" s="74"/>
      <c r="M165" s="79"/>
    </row>
    <row r="166" spans="1:13" s="66" customFormat="1" ht="24.9" customHeight="1">
      <c r="A166" s="184"/>
      <c r="B166" s="86" t="s">
        <v>550</v>
      </c>
      <c r="C166" s="87" t="s">
        <v>1679</v>
      </c>
      <c r="D166" s="77">
        <f>+'Alimentazione CE Costi'!H8</f>
        <v>17500</v>
      </c>
      <c r="E166" s="77">
        <f>+'Alimentazione CE Costi'!I8</f>
        <v>70000</v>
      </c>
      <c r="F166" s="65"/>
      <c r="H166" s="79"/>
      <c r="I166" s="79"/>
      <c r="K166" s="74"/>
      <c r="M166" s="79"/>
    </row>
    <row r="167" spans="1:13" s="66" customFormat="1" ht="24.9" customHeight="1">
      <c r="A167" s="182"/>
      <c r="B167" s="134" t="s">
        <v>552</v>
      </c>
      <c r="C167" s="135" t="s">
        <v>1680</v>
      </c>
      <c r="D167" s="136">
        <f>SUM(D168:D170)</f>
        <v>0</v>
      </c>
      <c r="E167" s="136">
        <f>SUM(E168:E170)</f>
        <v>0</v>
      </c>
      <c r="F167" s="137" t="s">
        <v>2118</v>
      </c>
      <c r="G167" s="78"/>
      <c r="H167" s="79"/>
      <c r="I167" s="79"/>
      <c r="K167" s="74"/>
      <c r="M167" s="79"/>
    </row>
    <row r="168" spans="1:13" s="65" customFormat="1" ht="27" customHeight="1">
      <c r="A168" s="184" t="s">
        <v>1548</v>
      </c>
      <c r="B168" s="86" t="s">
        <v>554</v>
      </c>
      <c r="C168" s="87" t="s">
        <v>1681</v>
      </c>
      <c r="D168" s="77">
        <f>+'Alimentazione CE Costi'!H10</f>
        <v>0</v>
      </c>
      <c r="E168" s="77">
        <f>+'Alimentazione CE Costi'!I10</f>
        <v>0</v>
      </c>
      <c r="H168" s="79"/>
      <c r="I168" s="79"/>
      <c r="K168" s="74"/>
      <c r="M168" s="79"/>
    </row>
    <row r="169" spans="1:13" s="65" customFormat="1" ht="26.25" customHeight="1">
      <c r="A169" s="184" t="s">
        <v>1593</v>
      </c>
      <c r="B169" s="86" t="s">
        <v>556</v>
      </c>
      <c r="C169" s="87" t="s">
        <v>1682</v>
      </c>
      <c r="D169" s="77">
        <f>+'Alimentazione CE Costi'!H11</f>
        <v>0</v>
      </c>
      <c r="E169" s="77">
        <f>+'Alimentazione CE Costi'!I11</f>
        <v>0</v>
      </c>
      <c r="H169" s="79"/>
      <c r="I169" s="79"/>
      <c r="K169" s="74"/>
      <c r="M169" s="79"/>
    </row>
    <row r="170" spans="1:13" s="65" customFormat="1" ht="24.9" customHeight="1">
      <c r="A170" s="184"/>
      <c r="B170" s="86" t="s">
        <v>558</v>
      </c>
      <c r="C170" s="87" t="s">
        <v>1683</v>
      </c>
      <c r="D170" s="77">
        <f>+'Alimentazione CE Costi'!H12</f>
        <v>0</v>
      </c>
      <c r="E170" s="77">
        <f>+'Alimentazione CE Costi'!I12</f>
        <v>0</v>
      </c>
      <c r="H170" s="79"/>
      <c r="I170" s="79"/>
      <c r="K170" s="74"/>
      <c r="M170" s="79"/>
    </row>
    <row r="171" spans="1:13" s="85" customFormat="1" ht="24.9" customHeight="1">
      <c r="A171" s="182"/>
      <c r="B171" s="131" t="s">
        <v>560</v>
      </c>
      <c r="C171" s="132" t="s">
        <v>1684</v>
      </c>
      <c r="D171" s="133">
        <f>SUM(D172:D174)</f>
        <v>0</v>
      </c>
      <c r="E171" s="133">
        <f>SUM(E172:E174)</f>
        <v>0</v>
      </c>
      <c r="F171" s="137" t="s">
        <v>2118</v>
      </c>
      <c r="G171" s="78"/>
      <c r="H171" s="79"/>
      <c r="I171" s="79"/>
      <c r="K171" s="74"/>
      <c r="M171" s="79"/>
    </row>
    <row r="172" spans="1:13" s="85" customFormat="1" ht="24.9" customHeight="1">
      <c r="A172" s="182" t="s">
        <v>1548</v>
      </c>
      <c r="B172" s="86" t="s">
        <v>562</v>
      </c>
      <c r="C172" s="87" t="s">
        <v>1685</v>
      </c>
      <c r="D172" s="77">
        <f>+'Alimentazione CE Costi'!H14</f>
        <v>0</v>
      </c>
      <c r="E172" s="77">
        <f>+'Alimentazione CE Costi'!I14</f>
        <v>0</v>
      </c>
      <c r="F172" s="65"/>
      <c r="G172" s="66"/>
      <c r="H172" s="79"/>
      <c r="I172" s="79"/>
      <c r="K172" s="74"/>
      <c r="M172" s="79"/>
    </row>
    <row r="173" spans="1:13" s="85" customFormat="1" ht="35.25" customHeight="1">
      <c r="A173" s="182" t="s">
        <v>1593</v>
      </c>
      <c r="B173" s="86" t="s">
        <v>564</v>
      </c>
      <c r="C173" s="87" t="s">
        <v>1686</v>
      </c>
      <c r="D173" s="77">
        <f>+'Alimentazione CE Costi'!H15</f>
        <v>0</v>
      </c>
      <c r="E173" s="77">
        <f>+'Alimentazione CE Costi'!I15</f>
        <v>0</v>
      </c>
      <c r="F173" s="65"/>
      <c r="G173" s="66"/>
      <c r="H173" s="79"/>
      <c r="I173" s="79"/>
      <c r="K173" s="74"/>
      <c r="M173" s="79"/>
    </row>
    <row r="174" spans="1:13" s="85" customFormat="1" ht="24.9" customHeight="1">
      <c r="A174" s="182"/>
      <c r="B174" s="86" t="s">
        <v>566</v>
      </c>
      <c r="C174" s="87" t="s">
        <v>1687</v>
      </c>
      <c r="D174" s="77">
        <f>+'Alimentazione CE Costi'!H16</f>
        <v>0</v>
      </c>
      <c r="E174" s="77">
        <f>+'Alimentazione CE Costi'!I16</f>
        <v>0</v>
      </c>
      <c r="F174" s="65"/>
      <c r="G174" s="66"/>
      <c r="H174" s="79"/>
      <c r="I174" s="79"/>
      <c r="K174" s="74"/>
      <c r="M174" s="79"/>
    </row>
    <row r="175" spans="1:13" s="85" customFormat="1" ht="24.9" customHeight="1">
      <c r="A175" s="182"/>
      <c r="B175" s="131" t="s">
        <v>568</v>
      </c>
      <c r="C175" s="132" t="s">
        <v>1688</v>
      </c>
      <c r="D175" s="133">
        <f>SUM(D176:D178)</f>
        <v>1165923</v>
      </c>
      <c r="E175" s="133">
        <f>SUM(E176:E178)</f>
        <v>4663691</v>
      </c>
      <c r="F175" s="137" t="s">
        <v>2118</v>
      </c>
      <c r="G175" s="79"/>
      <c r="H175" s="79"/>
      <c r="I175" s="79"/>
      <c r="K175" s="74"/>
      <c r="M175" s="79"/>
    </row>
    <row r="176" spans="1:13" s="85" customFormat="1" ht="24.9" customHeight="1">
      <c r="A176" s="182"/>
      <c r="B176" s="86" t="s">
        <v>570</v>
      </c>
      <c r="C176" s="87" t="s">
        <v>1689</v>
      </c>
      <c r="D176" s="77">
        <f>+'Alimentazione CE Costi'!H18</f>
        <v>484743</v>
      </c>
      <c r="E176" s="77">
        <f>+'Alimentazione CE Costi'!I18</f>
        <v>1938970</v>
      </c>
      <c r="F176" s="65"/>
      <c r="G176" s="66"/>
      <c r="H176" s="79"/>
      <c r="I176" s="79"/>
      <c r="K176" s="74"/>
      <c r="M176" s="79"/>
    </row>
    <row r="177" spans="1:13" s="85" customFormat="1" ht="24.9" customHeight="1">
      <c r="A177" s="182"/>
      <c r="B177" s="86" t="s">
        <v>572</v>
      </c>
      <c r="C177" s="87" t="s">
        <v>1690</v>
      </c>
      <c r="D177" s="77">
        <f>+'Alimentazione CE Costi'!H19</f>
        <v>150662</v>
      </c>
      <c r="E177" s="77">
        <f>+'Alimentazione CE Costi'!I19</f>
        <v>602649</v>
      </c>
      <c r="F177" s="65"/>
      <c r="G177" s="66"/>
      <c r="H177" s="79"/>
      <c r="I177" s="79"/>
      <c r="K177" s="74"/>
      <c r="M177" s="79"/>
    </row>
    <row r="178" spans="1:13" s="85" customFormat="1" ht="24.9" customHeight="1">
      <c r="A178" s="182"/>
      <c r="B178" s="86" t="s">
        <v>574</v>
      </c>
      <c r="C178" s="87" t="s">
        <v>1691</v>
      </c>
      <c r="D178" s="77">
        <f>+'Alimentazione CE Costi'!H20</f>
        <v>530518</v>
      </c>
      <c r="E178" s="77">
        <f>+'Alimentazione CE Costi'!I20</f>
        <v>2122072</v>
      </c>
      <c r="F178" s="65"/>
      <c r="G178" s="66"/>
      <c r="H178" s="79"/>
      <c r="I178" s="79"/>
      <c r="K178" s="74"/>
      <c r="M178" s="79"/>
    </row>
    <row r="179" spans="1:13" s="85" customFormat="1" ht="24.9" customHeight="1">
      <c r="A179" s="182"/>
      <c r="B179" s="83" t="s">
        <v>576</v>
      </c>
      <c r="C179" s="84" t="s">
        <v>1692</v>
      </c>
      <c r="D179" s="93">
        <f>+'Alimentazione CE Costi'!H21</f>
        <v>1791</v>
      </c>
      <c r="E179" s="93">
        <f>+'Alimentazione CE Costi'!I21</f>
        <v>7164</v>
      </c>
      <c r="F179" s="92"/>
      <c r="H179" s="79"/>
      <c r="I179" s="79"/>
      <c r="K179" s="74"/>
      <c r="M179" s="79"/>
    </row>
    <row r="180" spans="1:13" s="85" customFormat="1" ht="24.9" customHeight="1">
      <c r="A180" s="182"/>
      <c r="B180" s="83" t="s">
        <v>578</v>
      </c>
      <c r="C180" s="84" t="s">
        <v>1693</v>
      </c>
      <c r="D180" s="93">
        <f>+'Alimentazione CE Costi'!H22</f>
        <v>0</v>
      </c>
      <c r="E180" s="93">
        <f>+'Alimentazione CE Costi'!I22</f>
        <v>0</v>
      </c>
      <c r="F180" s="92"/>
      <c r="H180" s="79"/>
      <c r="I180" s="79"/>
      <c r="K180" s="74"/>
      <c r="M180" s="79"/>
    </row>
    <row r="181" spans="1:13" s="85" customFormat="1" ht="24.9" customHeight="1">
      <c r="A181" s="182"/>
      <c r="B181" s="83" t="s">
        <v>580</v>
      </c>
      <c r="C181" s="84" t="s">
        <v>1694</v>
      </c>
      <c r="D181" s="93">
        <f>+'Alimentazione CE Costi'!H23</f>
        <v>4125</v>
      </c>
      <c r="E181" s="93">
        <f>+'Alimentazione CE Costi'!I23</f>
        <v>16500</v>
      </c>
      <c r="F181" s="92"/>
      <c r="H181" s="79"/>
      <c r="I181" s="79"/>
      <c r="K181" s="74"/>
      <c r="M181" s="79"/>
    </row>
    <row r="182" spans="1:13" s="85" customFormat="1" ht="24.9" customHeight="1">
      <c r="A182" s="182"/>
      <c r="B182" s="83" t="s">
        <v>582</v>
      </c>
      <c r="C182" s="84" t="s">
        <v>1695</v>
      </c>
      <c r="D182" s="93">
        <f>+'Alimentazione CE Costi'!H24</f>
        <v>0</v>
      </c>
      <c r="E182" s="93">
        <f>+'Alimentazione CE Costi'!I24</f>
        <v>0</v>
      </c>
      <c r="F182" s="92"/>
      <c r="H182" s="79"/>
      <c r="I182" s="79"/>
      <c r="K182" s="74"/>
      <c r="M182" s="79"/>
    </row>
    <row r="183" spans="1:13" s="85" customFormat="1" ht="24.9" customHeight="1">
      <c r="A183" s="182"/>
      <c r="B183" s="83" t="s">
        <v>584</v>
      </c>
      <c r="C183" s="84" t="s">
        <v>1696</v>
      </c>
      <c r="D183" s="93">
        <f>+'Alimentazione CE Costi'!H25</f>
        <v>101923</v>
      </c>
      <c r="E183" s="93">
        <f>+'Alimentazione CE Costi'!I25</f>
        <v>407690</v>
      </c>
      <c r="F183" s="92"/>
      <c r="H183" s="79"/>
      <c r="I183" s="79"/>
      <c r="K183" s="74"/>
      <c r="M183" s="79"/>
    </row>
    <row r="184" spans="1:13" s="85" customFormat="1" ht="24.9" customHeight="1">
      <c r="A184" s="182" t="s">
        <v>1548</v>
      </c>
      <c r="B184" s="131" t="s">
        <v>586</v>
      </c>
      <c r="C184" s="132" t="s">
        <v>1697</v>
      </c>
      <c r="D184" s="133">
        <f>SUM(D185:D192)</f>
        <v>1227149</v>
      </c>
      <c r="E184" s="133">
        <f>SUM(E185:E192)</f>
        <v>4908600</v>
      </c>
      <c r="F184" s="137" t="s">
        <v>2118</v>
      </c>
      <c r="K184" s="74"/>
      <c r="M184" s="79"/>
    </row>
    <row r="185" spans="1:13" s="92" customFormat="1" ht="24.9" customHeight="1">
      <c r="A185" s="182" t="s">
        <v>1548</v>
      </c>
      <c r="B185" s="83" t="s">
        <v>587</v>
      </c>
      <c r="C185" s="84" t="s">
        <v>1698</v>
      </c>
      <c r="D185" s="93">
        <f>+'Alimentazione CE Costi'!H28+'Alimentazione CE Costi'!H29+'Alimentazione CE Costi'!H30</f>
        <v>912187</v>
      </c>
      <c r="E185" s="93">
        <f>+'Alimentazione CE Costi'!I28+'Alimentazione CE Costi'!I29+'Alimentazione CE Costi'!I30</f>
        <v>3648747</v>
      </c>
      <c r="K185" s="74"/>
      <c r="M185" s="79"/>
    </row>
    <row r="186" spans="1:13" s="92" customFormat="1" ht="24.9" customHeight="1">
      <c r="A186" s="188"/>
      <c r="B186" s="94"/>
      <c r="C186" s="95"/>
      <c r="D186" s="96"/>
      <c r="E186" s="96"/>
      <c r="K186" s="74"/>
      <c r="M186" s="79"/>
    </row>
    <row r="187" spans="1:13" s="92" customFormat="1" ht="24.9" customHeight="1">
      <c r="A187" s="182" t="s">
        <v>1548</v>
      </c>
      <c r="B187" s="83" t="s">
        <v>588</v>
      </c>
      <c r="C187" s="84" t="s">
        <v>1699</v>
      </c>
      <c r="D187" s="93">
        <f>+'Alimentazione CE Costi'!H32+'Alimentazione CE Costi'!H33+'Alimentazione CE Costi'!H34</f>
        <v>286912</v>
      </c>
      <c r="E187" s="93">
        <f>+'Alimentazione CE Costi'!I32+'Alimentazione CE Costi'!I33+'Alimentazione CE Costi'!I34</f>
        <v>1147651</v>
      </c>
      <c r="K187" s="74"/>
      <c r="M187" s="79"/>
    </row>
    <row r="188" spans="1:13" s="92" customFormat="1" ht="24.9" customHeight="1">
      <c r="A188" s="182" t="s">
        <v>1548</v>
      </c>
      <c r="B188" s="83" t="s">
        <v>589</v>
      </c>
      <c r="C188" s="84" t="s">
        <v>1700</v>
      </c>
      <c r="D188" s="93">
        <f>+'Alimentazione CE Costi'!H35</f>
        <v>3209</v>
      </c>
      <c r="E188" s="93">
        <f>+'Alimentazione CE Costi'!I35</f>
        <v>12836</v>
      </c>
      <c r="K188" s="74"/>
      <c r="M188" s="79"/>
    </row>
    <row r="189" spans="1:13" s="92" customFormat="1" ht="24.9" customHeight="1">
      <c r="A189" s="182" t="s">
        <v>1548</v>
      </c>
      <c r="B189" s="83" t="s">
        <v>590</v>
      </c>
      <c r="C189" s="84" t="s">
        <v>1701</v>
      </c>
      <c r="D189" s="93">
        <f>+'Alimentazione CE Costi'!H36</f>
        <v>1389</v>
      </c>
      <c r="E189" s="93">
        <f>+'Alimentazione CE Costi'!I36</f>
        <v>5556</v>
      </c>
      <c r="K189" s="74"/>
      <c r="M189" s="79"/>
    </row>
    <row r="190" spans="1:13" s="92" customFormat="1" ht="24.9" customHeight="1">
      <c r="A190" s="182" t="s">
        <v>1548</v>
      </c>
      <c r="B190" s="83" t="s">
        <v>591</v>
      </c>
      <c r="C190" s="84" t="s">
        <v>1702</v>
      </c>
      <c r="D190" s="93">
        <f>+'Alimentazione CE Costi'!H37</f>
        <v>0</v>
      </c>
      <c r="E190" s="93">
        <f>+'Alimentazione CE Costi'!I37</f>
        <v>0</v>
      </c>
      <c r="K190" s="74"/>
      <c r="M190" s="79"/>
    </row>
    <row r="191" spans="1:13" s="92" customFormat="1" ht="24.9" customHeight="1">
      <c r="A191" s="182" t="s">
        <v>1548</v>
      </c>
      <c r="B191" s="83" t="s">
        <v>592</v>
      </c>
      <c r="C191" s="84" t="s">
        <v>1703</v>
      </c>
      <c r="D191" s="93">
        <f>+'Alimentazione CE Costi'!H38</f>
        <v>0</v>
      </c>
      <c r="E191" s="93">
        <f>+'Alimentazione CE Costi'!I38</f>
        <v>0</v>
      </c>
      <c r="K191" s="74"/>
      <c r="M191" s="79"/>
    </row>
    <row r="192" spans="1:13" s="92" customFormat="1" ht="24.9" customHeight="1">
      <c r="A192" s="182" t="s">
        <v>1548</v>
      </c>
      <c r="B192" s="83" t="s">
        <v>594</v>
      </c>
      <c r="C192" s="84" t="s">
        <v>1704</v>
      </c>
      <c r="D192" s="93">
        <f>+'Alimentazione CE Costi'!H39</f>
        <v>23452</v>
      </c>
      <c r="E192" s="93">
        <f>+'Alimentazione CE Costi'!I39</f>
        <v>93810</v>
      </c>
      <c r="K192" s="74"/>
      <c r="M192" s="79"/>
    </row>
    <row r="193" spans="1:13" s="85" customFormat="1" ht="24.9" customHeight="1">
      <c r="A193" s="182"/>
      <c r="B193" s="120" t="s">
        <v>596</v>
      </c>
      <c r="C193" s="121" t="s">
        <v>1705</v>
      </c>
      <c r="D193" s="119">
        <f>SUM(D194:D200)</f>
        <v>126125</v>
      </c>
      <c r="E193" s="119">
        <f>SUM(E194:E200)</f>
        <v>504500</v>
      </c>
      <c r="F193" s="137" t="s">
        <v>2118</v>
      </c>
      <c r="G193" s="78"/>
      <c r="H193" s="79"/>
      <c r="I193" s="79"/>
      <c r="K193" s="74"/>
      <c r="M193" s="79"/>
    </row>
    <row r="194" spans="1:13" s="85" customFormat="1" ht="24.9" customHeight="1">
      <c r="A194" s="182"/>
      <c r="B194" s="83" t="s">
        <v>598</v>
      </c>
      <c r="C194" s="84" t="s">
        <v>1706</v>
      </c>
      <c r="D194" s="77">
        <f>+'Alimentazione CE Costi'!H41</f>
        <v>209</v>
      </c>
      <c r="E194" s="77">
        <f>+'Alimentazione CE Costi'!I41</f>
        <v>836</v>
      </c>
      <c r="F194" s="65"/>
      <c r="G194" s="66"/>
      <c r="H194" s="79"/>
      <c r="I194" s="79"/>
      <c r="K194" s="74"/>
      <c r="M194" s="79"/>
    </row>
    <row r="195" spans="1:13" s="85" customFormat="1" ht="24.9" customHeight="1">
      <c r="A195" s="182"/>
      <c r="B195" s="83" t="s">
        <v>600</v>
      </c>
      <c r="C195" s="84" t="s">
        <v>1707</v>
      </c>
      <c r="D195" s="77">
        <f>+'Alimentazione CE Costi'!H42</f>
        <v>11424</v>
      </c>
      <c r="E195" s="77">
        <f>+'Alimentazione CE Costi'!I42</f>
        <v>45698</v>
      </c>
      <c r="F195" s="65"/>
      <c r="G195" s="66"/>
      <c r="H195" s="79"/>
      <c r="I195" s="79"/>
      <c r="K195" s="74"/>
      <c r="M195" s="79"/>
    </row>
    <row r="196" spans="1:13" s="85" customFormat="1" ht="24.9" customHeight="1">
      <c r="A196" s="182"/>
      <c r="B196" s="83" t="s">
        <v>602</v>
      </c>
      <c r="C196" s="84" t="s">
        <v>1708</v>
      </c>
      <c r="D196" s="77">
        <f>+'Alimentazione CE Costi'!H43</f>
        <v>2000</v>
      </c>
      <c r="E196" s="77">
        <f>+'Alimentazione CE Costi'!I43</f>
        <v>8000</v>
      </c>
      <c r="F196" s="65"/>
      <c r="G196" s="66"/>
      <c r="H196" s="79"/>
      <c r="I196" s="79"/>
      <c r="K196" s="74"/>
      <c r="M196" s="79"/>
    </row>
    <row r="197" spans="1:13" s="85" customFormat="1" ht="24.9" customHeight="1">
      <c r="A197" s="182"/>
      <c r="B197" s="83" t="s">
        <v>604</v>
      </c>
      <c r="C197" s="84" t="s">
        <v>1709</v>
      </c>
      <c r="D197" s="77">
        <f>+ROUND(SUM('Alimentazione CE Costi'!H45:H47),2)</f>
        <v>29475</v>
      </c>
      <c r="E197" s="77">
        <f>+ROUND(SUM('Alimentazione CE Costi'!I45:I47),2)</f>
        <v>117898</v>
      </c>
      <c r="F197" s="65"/>
      <c r="G197" s="66"/>
      <c r="H197" s="79"/>
      <c r="I197" s="79"/>
      <c r="K197" s="74"/>
      <c r="M197" s="79"/>
    </row>
    <row r="198" spans="1:13" s="85" customFormat="1" ht="24.9" customHeight="1">
      <c r="A198" s="182"/>
      <c r="B198" s="83" t="s">
        <v>609</v>
      </c>
      <c r="C198" s="84" t="s">
        <v>1710</v>
      </c>
      <c r="D198" s="77">
        <f>+ROUND(SUM('Alimentazione CE Costi'!H49:H50),2)</f>
        <v>3750</v>
      </c>
      <c r="E198" s="77">
        <f>+ROUND(SUM('Alimentazione CE Costi'!I49:I50),2)</f>
        <v>15000</v>
      </c>
      <c r="F198" s="65"/>
      <c r="G198" s="66"/>
      <c r="H198" s="79"/>
      <c r="I198" s="79"/>
      <c r="K198" s="74"/>
      <c r="M198" s="79"/>
    </row>
    <row r="199" spans="1:13" s="85" customFormat="1" ht="24.9" customHeight="1">
      <c r="A199" s="182"/>
      <c r="B199" s="83" t="s">
        <v>613</v>
      </c>
      <c r="C199" s="84" t="s">
        <v>1711</v>
      </c>
      <c r="D199" s="77">
        <f>+ROUND('Alimentazione CE Costi'!H51,2)</f>
        <v>36783</v>
      </c>
      <c r="E199" s="77">
        <f>+ROUND('Alimentazione CE Costi'!I51,2)</f>
        <v>147133</v>
      </c>
      <c r="F199" s="65"/>
      <c r="G199" s="66"/>
      <c r="H199" s="79"/>
      <c r="I199" s="79"/>
      <c r="K199" s="74"/>
      <c r="M199" s="79"/>
    </row>
    <row r="200" spans="1:13" s="85" customFormat="1" ht="24.9" customHeight="1">
      <c r="A200" s="182" t="s">
        <v>1548</v>
      </c>
      <c r="B200" s="83" t="s">
        <v>615</v>
      </c>
      <c r="C200" s="84" t="s">
        <v>1712</v>
      </c>
      <c r="D200" s="77">
        <f>+ROUND(SUM('Alimentazione CE Costi'!H53:H58),2)</f>
        <v>42484</v>
      </c>
      <c r="E200" s="77">
        <f>+ROUND(SUM('Alimentazione CE Costi'!I53:I58),2)</f>
        <v>169935</v>
      </c>
      <c r="F200" s="65"/>
      <c r="G200" s="66"/>
      <c r="H200" s="79"/>
      <c r="I200" s="79"/>
      <c r="K200" s="74"/>
      <c r="M200" s="79"/>
    </row>
    <row r="201" spans="1:13" s="85" customFormat="1" ht="24.9" customHeight="1">
      <c r="A201" s="182"/>
      <c r="B201" s="125" t="s">
        <v>618</v>
      </c>
      <c r="C201" s="126" t="s">
        <v>1713</v>
      </c>
      <c r="D201" s="127">
        <f>+D202+D332</f>
        <v>3879333</v>
      </c>
      <c r="E201" s="127">
        <f>+E202+E332</f>
        <v>15517330</v>
      </c>
      <c r="F201" s="137" t="s">
        <v>2118</v>
      </c>
      <c r="G201" s="78"/>
      <c r="H201" s="79"/>
      <c r="I201" s="79"/>
      <c r="K201" s="74"/>
      <c r="M201" s="79"/>
    </row>
    <row r="202" spans="1:13" s="85" customFormat="1" ht="24.9" customHeight="1">
      <c r="A202" s="182"/>
      <c r="B202" s="120" t="s">
        <v>620</v>
      </c>
      <c r="C202" s="121" t="s">
        <v>1714</v>
      </c>
      <c r="D202" s="119">
        <f>+D203+D211+D215+D234+D240+D245+D250+D260+D266+D273+D279+D284+D293+D301+D309+D323+D331</f>
        <v>1741797</v>
      </c>
      <c r="E202" s="119">
        <f>+E203+E211+E215+E234+E240+E245+E250+E260+E266+E273+E279+E284+E293+E301+E309+E323+E331</f>
        <v>6967191</v>
      </c>
      <c r="F202" s="137" t="s">
        <v>2118</v>
      </c>
      <c r="G202" s="78"/>
      <c r="H202" s="79"/>
      <c r="I202" s="79"/>
      <c r="K202" s="74"/>
      <c r="M202" s="79"/>
    </row>
    <row r="203" spans="1:13" s="85" customFormat="1" ht="24.9" customHeight="1">
      <c r="A203" s="182"/>
      <c r="B203" s="146" t="s">
        <v>622</v>
      </c>
      <c r="C203" s="147" t="s">
        <v>1715</v>
      </c>
      <c r="D203" s="133">
        <f>+D204+D209+D210</f>
        <v>0</v>
      </c>
      <c r="E203" s="133">
        <f>+E204+E209+E210</f>
        <v>0</v>
      </c>
      <c r="F203" s="137" t="s">
        <v>2118</v>
      </c>
      <c r="G203" s="78"/>
      <c r="H203" s="79"/>
      <c r="I203" s="79"/>
      <c r="K203" s="74"/>
      <c r="M203" s="79"/>
    </row>
    <row r="204" spans="1:13" s="85" customFormat="1" ht="24.9" customHeight="1">
      <c r="A204" s="182"/>
      <c r="B204" s="138" t="s">
        <v>624</v>
      </c>
      <c r="C204" s="139" t="s">
        <v>1716</v>
      </c>
      <c r="D204" s="136">
        <f>SUM(D205:D208)</f>
        <v>0</v>
      </c>
      <c r="E204" s="136">
        <f>SUM(E205:E208)</f>
        <v>0</v>
      </c>
      <c r="F204" s="137" t="s">
        <v>2118</v>
      </c>
      <c r="G204" s="78"/>
      <c r="H204" s="79"/>
      <c r="I204" s="79"/>
      <c r="K204" s="74"/>
      <c r="M204" s="79"/>
    </row>
    <row r="205" spans="1:13" s="85" customFormat="1" ht="24.9" customHeight="1">
      <c r="A205" s="182"/>
      <c r="B205" s="83" t="s">
        <v>626</v>
      </c>
      <c r="C205" s="84" t="s">
        <v>1717</v>
      </c>
      <c r="D205" s="77">
        <f>+ROUND(SUM('Alimentazione CE Costi'!H64:H74),2)</f>
        <v>0</v>
      </c>
      <c r="E205" s="77">
        <f>+ROUND(SUM('Alimentazione CE Costi'!I64:I74),2)</f>
        <v>0</v>
      </c>
      <c r="F205" s="65"/>
      <c r="G205" s="66"/>
      <c r="H205" s="79"/>
      <c r="I205" s="79"/>
      <c r="K205" s="74"/>
      <c r="M205" s="79"/>
    </row>
    <row r="206" spans="1:13" s="85" customFormat="1" ht="24.9" customHeight="1">
      <c r="A206" s="182"/>
      <c r="B206" s="83" t="s">
        <v>639</v>
      </c>
      <c r="C206" s="84" t="s">
        <v>1718</v>
      </c>
      <c r="D206" s="77">
        <f>+ROUND(SUM('Alimentazione CE Costi'!H76:H86),2)</f>
        <v>0</v>
      </c>
      <c r="E206" s="77">
        <f>+ROUND(SUM('Alimentazione CE Costi'!I76:I86),2)</f>
        <v>0</v>
      </c>
      <c r="F206" s="65"/>
      <c r="G206" s="66"/>
      <c r="H206" s="79"/>
      <c r="I206" s="79"/>
      <c r="K206" s="74"/>
      <c r="M206" s="79"/>
    </row>
    <row r="207" spans="1:13" s="85" customFormat="1" ht="24.9" customHeight="1">
      <c r="A207" s="182"/>
      <c r="B207" s="83" t="s">
        <v>641</v>
      </c>
      <c r="C207" s="84" t="s">
        <v>1719</v>
      </c>
      <c r="D207" s="77">
        <f>+ROUND(SUM('Alimentazione CE Costi'!H88:H101),2)</f>
        <v>0</v>
      </c>
      <c r="E207" s="77">
        <f>+ROUND(SUM('Alimentazione CE Costi'!I88:I101),2)</f>
        <v>0</v>
      </c>
      <c r="F207" s="65"/>
      <c r="G207" s="66"/>
      <c r="H207" s="79"/>
      <c r="I207" s="79"/>
      <c r="K207" s="74"/>
      <c r="M207" s="79"/>
    </row>
    <row r="208" spans="1:13" s="85" customFormat="1" ht="24.9" customHeight="1">
      <c r="A208" s="182"/>
      <c r="B208" s="83" t="s">
        <v>657</v>
      </c>
      <c r="C208" s="84" t="s">
        <v>1720</v>
      </c>
      <c r="D208" s="77">
        <f>+ROUND(SUM('Alimentazione CE Costi'!H103:H110),2)</f>
        <v>0</v>
      </c>
      <c r="E208" s="77">
        <f>+ROUND(SUM('Alimentazione CE Costi'!I103:I110),2)</f>
        <v>0</v>
      </c>
      <c r="F208" s="65"/>
      <c r="G208" s="66"/>
      <c r="H208" s="79"/>
      <c r="I208" s="79"/>
      <c r="K208" s="74"/>
      <c r="M208" s="79"/>
    </row>
    <row r="209" spans="1:13" s="85" customFormat="1" ht="24.9" customHeight="1">
      <c r="A209" s="182" t="s">
        <v>1548</v>
      </c>
      <c r="B209" s="83" t="s">
        <v>661</v>
      </c>
      <c r="C209" s="84" t="s">
        <v>1721</v>
      </c>
      <c r="D209" s="77">
        <f>+'Alimentazione CE Costi'!H111</f>
        <v>0</v>
      </c>
      <c r="E209" s="77">
        <f>+'Alimentazione CE Costi'!I111</f>
        <v>0</v>
      </c>
      <c r="F209" s="65"/>
      <c r="G209" s="66"/>
      <c r="H209" s="79"/>
      <c r="I209" s="79"/>
      <c r="K209" s="74"/>
      <c r="M209" s="79"/>
    </row>
    <row r="210" spans="1:13" s="85" customFormat="1" ht="24.9" customHeight="1">
      <c r="A210" s="182" t="s">
        <v>1593</v>
      </c>
      <c r="B210" s="83" t="s">
        <v>663</v>
      </c>
      <c r="C210" s="84" t="s">
        <v>1722</v>
      </c>
      <c r="D210" s="77">
        <f>+'Alimentazione CE Costi'!H112</f>
        <v>0</v>
      </c>
      <c r="E210" s="77">
        <f>+'Alimentazione CE Costi'!I112</f>
        <v>0</v>
      </c>
      <c r="F210" s="65"/>
      <c r="G210" s="66"/>
      <c r="H210" s="79"/>
      <c r="I210" s="79"/>
      <c r="K210" s="74"/>
      <c r="M210" s="79"/>
    </row>
    <row r="211" spans="1:13" s="85" customFormat="1" ht="24.9" customHeight="1">
      <c r="A211" s="182"/>
      <c r="B211" s="146" t="s">
        <v>665</v>
      </c>
      <c r="C211" s="147" t="s">
        <v>1723</v>
      </c>
      <c r="D211" s="133">
        <f>+D212+D213+D214</f>
        <v>0</v>
      </c>
      <c r="E211" s="133">
        <f>+E212+E213+E214</f>
        <v>0</v>
      </c>
      <c r="F211" s="137" t="s">
        <v>2118</v>
      </c>
      <c r="G211" s="78"/>
      <c r="H211" s="79"/>
      <c r="I211" s="79"/>
      <c r="K211" s="74"/>
      <c r="M211" s="79"/>
    </row>
    <row r="212" spans="1:13" s="85" customFormat="1" ht="24.9" customHeight="1">
      <c r="A212" s="182"/>
      <c r="B212" s="83" t="s">
        <v>666</v>
      </c>
      <c r="C212" s="84" t="s">
        <v>1724</v>
      </c>
      <c r="D212" s="77">
        <f>+'Alimentazione CE Costi'!H115+'Alimentazione CE Costi'!H116</f>
        <v>0</v>
      </c>
      <c r="E212" s="77">
        <f>+'Alimentazione CE Costi'!I115+'Alimentazione CE Costi'!I116</f>
        <v>0</v>
      </c>
      <c r="F212" s="65"/>
      <c r="G212" s="66"/>
      <c r="H212" s="79"/>
      <c r="I212" s="79"/>
      <c r="K212" s="74"/>
      <c r="M212" s="79"/>
    </row>
    <row r="213" spans="1:13" s="85" customFormat="1" ht="24.9" customHeight="1">
      <c r="A213" s="182" t="s">
        <v>1548</v>
      </c>
      <c r="B213" s="83" t="s">
        <v>670</v>
      </c>
      <c r="C213" s="84" t="s">
        <v>1725</v>
      </c>
      <c r="D213" s="77">
        <f>+'Alimentazione CE Costi'!H117</f>
        <v>0</v>
      </c>
      <c r="E213" s="77">
        <f>+'Alimentazione CE Costi'!I117</f>
        <v>0</v>
      </c>
      <c r="F213" s="65"/>
      <c r="G213" s="66"/>
      <c r="H213" s="79"/>
      <c r="I213" s="79"/>
      <c r="K213" s="74"/>
      <c r="M213" s="79"/>
    </row>
    <row r="214" spans="1:13" s="66" customFormat="1" ht="24.9" customHeight="1">
      <c r="A214" s="184" t="s">
        <v>1593</v>
      </c>
      <c r="B214" s="83" t="s">
        <v>672</v>
      </c>
      <c r="C214" s="84" t="s">
        <v>1726</v>
      </c>
      <c r="D214" s="77">
        <f>+'Alimentazione CE Costi'!H118</f>
        <v>0</v>
      </c>
      <c r="E214" s="77">
        <f>+'Alimentazione CE Costi'!I118</f>
        <v>0</v>
      </c>
      <c r="F214" s="65"/>
      <c r="H214" s="79"/>
      <c r="I214" s="79"/>
      <c r="K214" s="74"/>
      <c r="M214" s="79"/>
    </row>
    <row r="215" spans="1:13" s="66" customFormat="1" ht="24.9" customHeight="1">
      <c r="A215" s="184"/>
      <c r="B215" s="146" t="s">
        <v>674</v>
      </c>
      <c r="C215" s="147" t="s">
        <v>1727</v>
      </c>
      <c r="D215" s="133">
        <f>+D216+D217+D218+D219+D220+D221+D222+D223+D232+D233</f>
        <v>223000</v>
      </c>
      <c r="E215" s="133">
        <f>+E216+E217+E218+E219+E220+E221+E222+E223+E232+E233</f>
        <v>892000</v>
      </c>
      <c r="F215" s="137" t="s">
        <v>2118</v>
      </c>
      <c r="G215" s="78"/>
      <c r="H215" s="79"/>
      <c r="I215" s="79"/>
      <c r="K215" s="74"/>
      <c r="M215" s="79"/>
    </row>
    <row r="216" spans="1:13" s="66" customFormat="1" ht="24.9" customHeight="1">
      <c r="A216" s="189" t="s">
        <v>1548</v>
      </c>
      <c r="B216" s="83" t="s">
        <v>676</v>
      </c>
      <c r="C216" s="84" t="s">
        <v>1728</v>
      </c>
      <c r="D216" s="77">
        <f>+'Alimentazione CE Costi'!H121+'Alimentazione CE Costi'!H122</f>
        <v>80500</v>
      </c>
      <c r="E216" s="77">
        <f>+'Alimentazione CE Costi'!I121+'Alimentazione CE Costi'!I122</f>
        <v>322000</v>
      </c>
      <c r="F216" s="65"/>
      <c r="H216" s="79"/>
      <c r="I216" s="79"/>
      <c r="K216" s="74"/>
      <c r="M216" s="79"/>
    </row>
    <row r="217" spans="1:13" s="65" customFormat="1" ht="24.9" customHeight="1">
      <c r="A217" s="189" t="s">
        <v>1548</v>
      </c>
      <c r="B217" s="83" t="s">
        <v>680</v>
      </c>
      <c r="C217" s="84" t="s">
        <v>1729</v>
      </c>
      <c r="D217" s="77">
        <f>+'Alimentazione CE Costi'!H123</f>
        <v>0</v>
      </c>
      <c r="E217" s="77">
        <f>+'Alimentazione CE Costi'!I123</f>
        <v>0</v>
      </c>
      <c r="H217" s="79"/>
      <c r="I217" s="79"/>
      <c r="K217" s="74"/>
      <c r="M217" s="79"/>
    </row>
    <row r="218" spans="1:13" s="66" customFormat="1" ht="24.9" customHeight="1">
      <c r="A218" s="184"/>
      <c r="B218" s="83" t="s">
        <v>682</v>
      </c>
      <c r="C218" s="84" t="s">
        <v>1730</v>
      </c>
      <c r="D218" s="77">
        <f>+'Alimentazione CE Costi'!H124</f>
        <v>0</v>
      </c>
      <c r="E218" s="77">
        <f>+'Alimentazione CE Costi'!I124</f>
        <v>0</v>
      </c>
      <c r="F218" s="65"/>
      <c r="H218" s="79"/>
      <c r="I218" s="79"/>
      <c r="K218" s="74"/>
      <c r="M218" s="79"/>
    </row>
    <row r="219" spans="1:13" s="65" customFormat="1" ht="24.9" customHeight="1">
      <c r="A219" s="184"/>
      <c r="B219" s="83" t="s">
        <v>684</v>
      </c>
      <c r="C219" s="84" t="s">
        <v>1731</v>
      </c>
      <c r="D219" s="77">
        <f>+'Alimentazione CE Costi'!H125</f>
        <v>0</v>
      </c>
      <c r="E219" s="77">
        <f>+'Alimentazione CE Costi'!I125</f>
        <v>0</v>
      </c>
      <c r="H219" s="79"/>
      <c r="I219" s="79"/>
      <c r="K219" s="74"/>
      <c r="M219" s="79"/>
    </row>
    <row r="220" spans="1:13" s="66" customFormat="1" ht="24.9" customHeight="1">
      <c r="A220" s="184" t="s">
        <v>1593</v>
      </c>
      <c r="B220" s="83" t="s">
        <v>685</v>
      </c>
      <c r="C220" s="84" t="s">
        <v>1732</v>
      </c>
      <c r="D220" s="77">
        <f>+'Alimentazione CE Costi'!H127+'Alimentazione CE Costi'!H128</f>
        <v>142500</v>
      </c>
      <c r="E220" s="77">
        <f>+'Alimentazione CE Costi'!I127+'Alimentazione CE Costi'!I128</f>
        <v>570000</v>
      </c>
      <c r="F220" s="65"/>
      <c r="H220" s="79"/>
      <c r="I220" s="79"/>
      <c r="K220" s="74"/>
      <c r="M220" s="79"/>
    </row>
    <row r="221" spans="1:13" s="65" customFormat="1" ht="24.9" customHeight="1">
      <c r="A221" s="184" t="s">
        <v>1593</v>
      </c>
      <c r="B221" s="83" t="s">
        <v>689</v>
      </c>
      <c r="C221" s="84" t="s">
        <v>1733</v>
      </c>
      <c r="D221" s="77">
        <f>+'Alimentazione CE Costi'!H129</f>
        <v>0</v>
      </c>
      <c r="E221" s="77">
        <f>+'Alimentazione CE Costi'!I129</f>
        <v>0</v>
      </c>
      <c r="H221" s="79"/>
      <c r="I221" s="79"/>
      <c r="K221" s="74"/>
      <c r="M221" s="79"/>
    </row>
    <row r="222" spans="1:13" s="66" customFormat="1" ht="24.9" customHeight="1">
      <c r="A222" s="184"/>
      <c r="B222" s="83" t="s">
        <v>691</v>
      </c>
      <c r="C222" s="84" t="s">
        <v>1734</v>
      </c>
      <c r="D222" s="77">
        <f>+ROUND(SUM('Alimentazione CE Costi'!H131:H137),2)</f>
        <v>0</v>
      </c>
      <c r="E222" s="77">
        <f>+ROUND(SUM('Alimentazione CE Costi'!I131:I137),2)</f>
        <v>0</v>
      </c>
      <c r="F222" s="65"/>
      <c r="H222" s="79"/>
      <c r="I222" s="79"/>
      <c r="K222" s="74"/>
      <c r="M222" s="79"/>
    </row>
    <row r="223" spans="1:13" s="66" customFormat="1" ht="24.9" customHeight="1">
      <c r="A223" s="184"/>
      <c r="B223" s="138" t="s">
        <v>695</v>
      </c>
      <c r="C223" s="139" t="s">
        <v>1735</v>
      </c>
      <c r="D223" s="136">
        <f>SUM(D224:D231)</f>
        <v>0</v>
      </c>
      <c r="E223" s="136">
        <f>SUM(E224:E231)</f>
        <v>0</v>
      </c>
      <c r="F223" s="137" t="s">
        <v>2118</v>
      </c>
      <c r="G223" s="78"/>
      <c r="H223" s="79"/>
      <c r="I223" s="79"/>
      <c r="K223" s="74"/>
      <c r="M223" s="79"/>
    </row>
    <row r="224" spans="1:13" s="66" customFormat="1" ht="24.9" customHeight="1">
      <c r="A224" s="184"/>
      <c r="B224" s="86" t="s">
        <v>697</v>
      </c>
      <c r="C224" s="87" t="s">
        <v>1736</v>
      </c>
      <c r="D224" s="77">
        <f>+'Alimentazione CE Costi'!H139</f>
        <v>0</v>
      </c>
      <c r="E224" s="77">
        <f>+'Alimentazione CE Costi'!I139</f>
        <v>0</v>
      </c>
      <c r="F224" s="65"/>
      <c r="H224" s="79"/>
      <c r="I224" s="79"/>
      <c r="K224" s="74"/>
      <c r="M224" s="79"/>
    </row>
    <row r="225" spans="1:13" s="66" customFormat="1" ht="24.9" customHeight="1">
      <c r="A225" s="184"/>
      <c r="B225" s="86" t="s">
        <v>699</v>
      </c>
      <c r="C225" s="87" t="s">
        <v>1737</v>
      </c>
      <c r="D225" s="77">
        <f>+'Alimentazione CE Costi'!H140</f>
        <v>0</v>
      </c>
      <c r="E225" s="77">
        <f>+'Alimentazione CE Costi'!I140</f>
        <v>0</v>
      </c>
      <c r="F225" s="65"/>
      <c r="H225" s="79"/>
      <c r="I225" s="79"/>
      <c r="K225" s="74"/>
      <c r="M225" s="79"/>
    </row>
    <row r="226" spans="1:13" s="66" customFormat="1" ht="24.9" customHeight="1">
      <c r="A226" s="184"/>
      <c r="B226" s="86" t="s">
        <v>701</v>
      </c>
      <c r="C226" s="87" t="s">
        <v>1738</v>
      </c>
      <c r="D226" s="77">
        <f>+'Alimentazione CE Costi'!H141</f>
        <v>0</v>
      </c>
      <c r="E226" s="77">
        <f>+'Alimentazione CE Costi'!I141</f>
        <v>0</v>
      </c>
      <c r="F226" s="65"/>
      <c r="H226" s="79"/>
      <c r="I226" s="79"/>
      <c r="K226" s="74"/>
      <c r="M226" s="79"/>
    </row>
    <row r="227" spans="1:13" s="66" customFormat="1" ht="24.9" customHeight="1">
      <c r="A227" s="184"/>
      <c r="B227" s="86" t="s">
        <v>703</v>
      </c>
      <c r="C227" s="87" t="s">
        <v>1739</v>
      </c>
      <c r="D227" s="77">
        <f>+'Alimentazione CE Costi'!H142</f>
        <v>0</v>
      </c>
      <c r="E227" s="77">
        <f>+'Alimentazione CE Costi'!I142</f>
        <v>0</v>
      </c>
      <c r="F227" s="65"/>
      <c r="H227" s="79"/>
      <c r="I227" s="79"/>
      <c r="K227" s="74"/>
      <c r="M227" s="79"/>
    </row>
    <row r="228" spans="1:13" s="66" customFormat="1" ht="24.9" customHeight="1">
      <c r="A228" s="184"/>
      <c r="B228" s="86" t="s">
        <v>705</v>
      </c>
      <c r="C228" s="87" t="s">
        <v>1740</v>
      </c>
      <c r="D228" s="77">
        <f>+'Alimentazione CE Costi'!H143</f>
        <v>0</v>
      </c>
      <c r="E228" s="77">
        <f>+'Alimentazione CE Costi'!I143</f>
        <v>0</v>
      </c>
      <c r="F228" s="65"/>
      <c r="H228" s="79"/>
      <c r="I228" s="79"/>
      <c r="K228" s="74"/>
      <c r="M228" s="79"/>
    </row>
    <row r="229" spans="1:13" s="66" customFormat="1" ht="24.9" customHeight="1">
      <c r="A229" s="184"/>
      <c r="B229" s="86" t="s">
        <v>707</v>
      </c>
      <c r="C229" s="87" t="s">
        <v>1741</v>
      </c>
      <c r="D229" s="77">
        <f>+'Alimentazione CE Costi'!H144</f>
        <v>0</v>
      </c>
      <c r="E229" s="77">
        <f>+'Alimentazione CE Costi'!I144</f>
        <v>0</v>
      </c>
      <c r="F229" s="65"/>
      <c r="H229" s="79"/>
      <c r="I229" s="79"/>
      <c r="K229" s="74"/>
      <c r="M229" s="79"/>
    </row>
    <row r="230" spans="1:13" s="66" customFormat="1" ht="24.9" customHeight="1">
      <c r="A230" s="184"/>
      <c r="B230" s="86" t="s">
        <v>709</v>
      </c>
      <c r="C230" s="87" t="s">
        <v>1742</v>
      </c>
      <c r="D230" s="77">
        <f>+'Alimentazione CE Costi'!H145</f>
        <v>0</v>
      </c>
      <c r="E230" s="77">
        <f>+'Alimentazione CE Costi'!I145</f>
        <v>0</v>
      </c>
      <c r="F230" s="65"/>
      <c r="H230" s="79"/>
      <c r="I230" s="79"/>
      <c r="K230" s="74"/>
      <c r="M230" s="79"/>
    </row>
    <row r="231" spans="1:13" s="66" customFormat="1" ht="24.9" customHeight="1">
      <c r="A231" s="184"/>
      <c r="B231" s="86" t="s">
        <v>711</v>
      </c>
      <c r="C231" s="87" t="s">
        <v>1743</v>
      </c>
      <c r="D231" s="77">
        <f>+'Alimentazione CE Costi'!H146</f>
        <v>0</v>
      </c>
      <c r="E231" s="77">
        <f>+'Alimentazione CE Costi'!I146</f>
        <v>0</v>
      </c>
      <c r="F231" s="65"/>
      <c r="H231" s="79"/>
      <c r="I231" s="79"/>
      <c r="K231" s="74"/>
      <c r="M231" s="79"/>
    </row>
    <row r="232" spans="1:13" s="66" customFormat="1" ht="24.9" customHeight="1">
      <c r="A232" s="184"/>
      <c r="B232" s="83" t="s">
        <v>713</v>
      </c>
      <c r="C232" s="84" t="s">
        <v>1744</v>
      </c>
      <c r="D232" s="77">
        <f>+'Alimentazione CE Costi'!H147</f>
        <v>0</v>
      </c>
      <c r="E232" s="77">
        <f>+'Alimentazione CE Costi'!I147</f>
        <v>0</v>
      </c>
      <c r="F232" s="65"/>
      <c r="H232" s="79"/>
      <c r="I232" s="79"/>
      <c r="K232" s="74"/>
      <c r="M232" s="79"/>
    </row>
    <row r="233" spans="1:13" s="66" customFormat="1" ht="24.9" customHeight="1">
      <c r="A233" s="184"/>
      <c r="B233" s="86" t="s">
        <v>715</v>
      </c>
      <c r="C233" s="87" t="s">
        <v>1745</v>
      </c>
      <c r="D233" s="77">
        <f>+'Alimentazione CE Costi'!H148</f>
        <v>0</v>
      </c>
      <c r="E233" s="77">
        <f>+'Alimentazione CE Costi'!I148</f>
        <v>0</v>
      </c>
      <c r="F233" s="65"/>
      <c r="H233" s="79"/>
      <c r="I233" s="79"/>
      <c r="K233" s="74"/>
      <c r="M233" s="79"/>
    </row>
    <row r="234" spans="1:13" s="85" customFormat="1" ht="24.9" customHeight="1">
      <c r="A234" s="182"/>
      <c r="B234" s="146" t="s">
        <v>717</v>
      </c>
      <c r="C234" s="147" t="s">
        <v>1746</v>
      </c>
      <c r="D234" s="133">
        <f>SUM(D235:D239)</f>
        <v>0</v>
      </c>
      <c r="E234" s="133">
        <f>SUM(E235:E239)</f>
        <v>0</v>
      </c>
      <c r="F234" s="137" t="s">
        <v>2118</v>
      </c>
      <c r="G234" s="78"/>
      <c r="H234" s="79"/>
      <c r="I234" s="79"/>
      <c r="K234" s="74"/>
      <c r="M234" s="79"/>
    </row>
    <row r="235" spans="1:13" s="85" customFormat="1" ht="24.9" customHeight="1">
      <c r="A235" s="182" t="s">
        <v>1548</v>
      </c>
      <c r="B235" s="83" t="s">
        <v>718</v>
      </c>
      <c r="C235" s="84" t="s">
        <v>1747</v>
      </c>
      <c r="D235" s="77">
        <f>+'Alimentazione CE Costi'!H150</f>
        <v>0</v>
      </c>
      <c r="E235" s="77">
        <f>+'Alimentazione CE Costi'!I150</f>
        <v>0</v>
      </c>
      <c r="F235" s="65"/>
      <c r="G235" s="66"/>
      <c r="H235" s="79"/>
      <c r="I235" s="79"/>
      <c r="K235" s="74"/>
      <c r="M235" s="79"/>
    </row>
    <row r="236" spans="1:13" s="85" customFormat="1" ht="24.9" customHeight="1">
      <c r="A236" s="186"/>
      <c r="B236" s="83" t="s">
        <v>719</v>
      </c>
      <c r="C236" s="84" t="s">
        <v>1748</v>
      </c>
      <c r="D236" s="77">
        <f>+'Alimentazione CE Costi'!H151</f>
        <v>0</v>
      </c>
      <c r="E236" s="77">
        <f>+'Alimentazione CE Costi'!I151</f>
        <v>0</v>
      </c>
      <c r="F236" s="65"/>
      <c r="G236" s="66"/>
      <c r="H236" s="79"/>
      <c r="I236" s="79"/>
      <c r="K236" s="74"/>
      <c r="M236" s="79"/>
    </row>
    <row r="237" spans="1:13" s="85" customFormat="1" ht="24.9" customHeight="1">
      <c r="A237" s="186" t="s">
        <v>1597</v>
      </c>
      <c r="B237" s="83" t="s">
        <v>721</v>
      </c>
      <c r="C237" s="84" t="s">
        <v>1749</v>
      </c>
      <c r="D237" s="77">
        <f>+'Alimentazione CE Costi'!H152</f>
        <v>0</v>
      </c>
      <c r="E237" s="77">
        <f>+'Alimentazione CE Costi'!I152</f>
        <v>0</v>
      </c>
      <c r="F237" s="65"/>
      <c r="G237" s="66"/>
      <c r="H237" s="79"/>
      <c r="I237" s="79"/>
      <c r="K237" s="74"/>
      <c r="M237" s="79"/>
    </row>
    <row r="238" spans="1:13" s="85" customFormat="1" ht="24.9" customHeight="1">
      <c r="A238" s="186"/>
      <c r="B238" s="83" t="s">
        <v>723</v>
      </c>
      <c r="C238" s="84" t="s">
        <v>1750</v>
      </c>
      <c r="D238" s="77">
        <f>+'Alimentazione CE Costi'!H154+'Alimentazione CE Costi'!H155</f>
        <v>0</v>
      </c>
      <c r="E238" s="77">
        <f>+'Alimentazione CE Costi'!I154+'Alimentazione CE Costi'!I155</f>
        <v>0</v>
      </c>
      <c r="F238" s="65"/>
      <c r="G238" s="66"/>
      <c r="H238" s="79"/>
      <c r="I238" s="79"/>
      <c r="K238" s="74"/>
      <c r="M238" s="79"/>
    </row>
    <row r="239" spans="1:13" s="85" customFormat="1" ht="24.9" customHeight="1">
      <c r="A239" s="186"/>
      <c r="B239" s="83" t="s">
        <v>727</v>
      </c>
      <c r="C239" s="84" t="s">
        <v>1751</v>
      </c>
      <c r="D239" s="77">
        <f>+'Alimentazione CE Costi'!H157+'Alimentazione CE Costi'!H158</f>
        <v>0</v>
      </c>
      <c r="E239" s="77">
        <f>+'Alimentazione CE Costi'!I157+'Alimentazione CE Costi'!I158</f>
        <v>0</v>
      </c>
      <c r="F239" s="65"/>
      <c r="G239" s="66"/>
      <c r="H239" s="79"/>
      <c r="I239" s="79"/>
      <c r="K239" s="74"/>
      <c r="M239" s="79"/>
    </row>
    <row r="240" spans="1:13" s="85" customFormat="1" ht="24.9" customHeight="1">
      <c r="A240" s="182"/>
      <c r="B240" s="146" t="s">
        <v>729</v>
      </c>
      <c r="C240" s="147" t="s">
        <v>1752</v>
      </c>
      <c r="D240" s="133">
        <f>SUM(D241:D244)</f>
        <v>0</v>
      </c>
      <c r="E240" s="133">
        <f>SUM(E241:E244)</f>
        <v>0</v>
      </c>
      <c r="F240" s="137" t="s">
        <v>2118</v>
      </c>
      <c r="G240" s="78"/>
      <c r="H240" s="79"/>
      <c r="I240" s="79"/>
      <c r="K240" s="74"/>
      <c r="M240" s="79"/>
    </row>
    <row r="241" spans="1:13" s="85" customFormat="1" ht="24.9" customHeight="1">
      <c r="A241" s="182" t="s">
        <v>1548</v>
      </c>
      <c r="B241" s="83" t="s">
        <v>731</v>
      </c>
      <c r="C241" s="84" t="s">
        <v>1753</v>
      </c>
      <c r="D241" s="77">
        <f>+'Alimentazione CE Costi'!H160</f>
        <v>0</v>
      </c>
      <c r="E241" s="77">
        <f>+'Alimentazione CE Costi'!I160</f>
        <v>0</v>
      </c>
      <c r="F241" s="65"/>
      <c r="G241" s="66"/>
      <c r="H241" s="79"/>
      <c r="I241" s="79"/>
      <c r="K241" s="74"/>
      <c r="M241" s="79"/>
    </row>
    <row r="242" spans="1:13" s="85" customFormat="1" ht="24.9" customHeight="1">
      <c r="A242" s="182"/>
      <c r="B242" s="83" t="s">
        <v>732</v>
      </c>
      <c r="C242" s="84" t="s">
        <v>1754</v>
      </c>
      <c r="D242" s="77">
        <f>+'Alimentazione CE Costi'!H161</f>
        <v>0</v>
      </c>
      <c r="E242" s="77">
        <f>+'Alimentazione CE Costi'!I161</f>
        <v>0</v>
      </c>
      <c r="F242" s="65"/>
      <c r="G242" s="66"/>
      <c r="H242" s="79"/>
      <c r="I242" s="79"/>
      <c r="K242" s="74"/>
      <c r="M242" s="79"/>
    </row>
    <row r="243" spans="1:13" s="66" customFormat="1" ht="24.9" customHeight="1">
      <c r="A243" s="184" t="s">
        <v>1593</v>
      </c>
      <c r="B243" s="83" t="s">
        <v>733</v>
      </c>
      <c r="C243" s="84" t="s">
        <v>1755</v>
      </c>
      <c r="D243" s="77">
        <f>+'Alimentazione CE Costi'!H162</f>
        <v>0</v>
      </c>
      <c r="E243" s="77">
        <f>+'Alimentazione CE Costi'!I162</f>
        <v>0</v>
      </c>
      <c r="F243" s="65"/>
      <c r="H243" s="79"/>
      <c r="I243" s="79"/>
      <c r="K243" s="74"/>
      <c r="M243" s="79"/>
    </row>
    <row r="244" spans="1:13" s="66" customFormat="1" ht="24.9" customHeight="1">
      <c r="A244" s="184"/>
      <c r="B244" s="83" t="s">
        <v>735</v>
      </c>
      <c r="C244" s="84" t="s">
        <v>1756</v>
      </c>
      <c r="D244" s="77">
        <f>+'Alimentazione CE Costi'!H164+'Alimentazione CE Costi'!H165+'Alimentazione CE Costi'!H166+'Alimentazione CE Costi'!H167</f>
        <v>0</v>
      </c>
      <c r="E244" s="77">
        <f>+'Alimentazione CE Costi'!I164+'Alimentazione CE Costi'!I165+'Alimentazione CE Costi'!I166+'Alimentazione CE Costi'!I167</f>
        <v>0</v>
      </c>
      <c r="F244" s="65"/>
      <c r="H244" s="79"/>
      <c r="I244" s="79"/>
      <c r="K244" s="74"/>
      <c r="M244" s="79"/>
    </row>
    <row r="245" spans="1:13" s="66" customFormat="1" ht="24.9" customHeight="1">
      <c r="A245" s="184"/>
      <c r="B245" s="146" t="s">
        <v>1757</v>
      </c>
      <c r="C245" s="147" t="s">
        <v>1758</v>
      </c>
      <c r="D245" s="133">
        <f>SUM(D246:D249)</f>
        <v>0</v>
      </c>
      <c r="E245" s="133">
        <f>SUM(E246:E249)</f>
        <v>0</v>
      </c>
      <c r="F245" s="137" t="s">
        <v>2118</v>
      </c>
      <c r="G245" s="78"/>
      <c r="H245" s="79"/>
      <c r="I245" s="79"/>
      <c r="K245" s="74"/>
      <c r="M245" s="79"/>
    </row>
    <row r="246" spans="1:13" s="66" customFormat="1" ht="24.9" customHeight="1">
      <c r="A246" s="184" t="s">
        <v>1548</v>
      </c>
      <c r="B246" s="83" t="s">
        <v>741</v>
      </c>
      <c r="C246" s="84" t="s">
        <v>1759</v>
      </c>
      <c r="D246" s="77">
        <f>+'Alimentazione CE Costi'!H169</f>
        <v>0</v>
      </c>
      <c r="E246" s="77">
        <f>+'Alimentazione CE Costi'!I169</f>
        <v>0</v>
      </c>
      <c r="F246" s="65"/>
      <c r="H246" s="79"/>
      <c r="I246" s="79"/>
      <c r="K246" s="74"/>
      <c r="M246" s="79"/>
    </row>
    <row r="247" spans="1:13" s="66" customFormat="1" ht="24.9" customHeight="1">
      <c r="A247" s="184"/>
      <c r="B247" s="83" t="s">
        <v>742</v>
      </c>
      <c r="C247" s="84" t="s">
        <v>1760</v>
      </c>
      <c r="D247" s="77">
        <f>+'Alimentazione CE Costi'!H170</f>
        <v>0</v>
      </c>
      <c r="E247" s="77">
        <f>+'Alimentazione CE Costi'!I170</f>
        <v>0</v>
      </c>
      <c r="F247" s="65"/>
      <c r="H247" s="79"/>
      <c r="I247" s="79"/>
      <c r="K247" s="74"/>
      <c r="M247" s="79"/>
    </row>
    <row r="248" spans="1:13" s="66" customFormat="1" ht="24.9" customHeight="1">
      <c r="A248" s="184" t="s">
        <v>1593</v>
      </c>
      <c r="B248" s="83" t="s">
        <v>743</v>
      </c>
      <c r="C248" s="84" t="s">
        <v>1761</v>
      </c>
      <c r="D248" s="77">
        <f>+'Alimentazione CE Costi'!H171</f>
        <v>0</v>
      </c>
      <c r="E248" s="77">
        <f>+'Alimentazione CE Costi'!I171</f>
        <v>0</v>
      </c>
      <c r="F248" s="65"/>
      <c r="H248" s="79"/>
      <c r="I248" s="79"/>
      <c r="K248" s="74"/>
      <c r="M248" s="79"/>
    </row>
    <row r="249" spans="1:13" s="66" customFormat="1" ht="24.9" customHeight="1">
      <c r="A249" s="184"/>
      <c r="B249" s="83" t="s">
        <v>744</v>
      </c>
      <c r="C249" s="84" t="s">
        <v>1762</v>
      </c>
      <c r="D249" s="77">
        <f>+'Alimentazione CE Costi'!H173+'Alimentazione CE Costi'!H174</f>
        <v>0</v>
      </c>
      <c r="E249" s="77">
        <f>+'Alimentazione CE Costi'!I173+'Alimentazione CE Costi'!I174</f>
        <v>0</v>
      </c>
      <c r="F249" s="65"/>
      <c r="H249" s="79"/>
      <c r="I249" s="79"/>
      <c r="K249" s="74"/>
      <c r="M249" s="79"/>
    </row>
    <row r="250" spans="1:13" s="66" customFormat="1" ht="24.9" customHeight="1">
      <c r="A250" s="184"/>
      <c r="B250" s="146" t="s">
        <v>748</v>
      </c>
      <c r="C250" s="147" t="s">
        <v>1763</v>
      </c>
      <c r="D250" s="133">
        <f>SUM(D251:D254,D259)</f>
        <v>0</v>
      </c>
      <c r="E250" s="133">
        <f>SUM(E251:E254,E259)</f>
        <v>0</v>
      </c>
      <c r="F250" s="137" t="s">
        <v>2118</v>
      </c>
      <c r="G250" s="78"/>
      <c r="H250" s="79"/>
      <c r="I250" s="79"/>
      <c r="K250" s="74"/>
      <c r="M250" s="79"/>
    </row>
    <row r="251" spans="1:13" s="66" customFormat="1" ht="24.9" customHeight="1">
      <c r="A251" s="184" t="s">
        <v>1548</v>
      </c>
      <c r="B251" s="83" t="s">
        <v>749</v>
      </c>
      <c r="C251" s="84" t="s">
        <v>1764</v>
      </c>
      <c r="D251" s="77">
        <f>+'Alimentazione CE Costi'!H178+'Alimentazione CE Costi'!H177</f>
        <v>0</v>
      </c>
      <c r="E251" s="77">
        <f>+'Alimentazione CE Costi'!I178+'Alimentazione CE Costi'!I177</f>
        <v>0</v>
      </c>
      <c r="F251" s="65"/>
      <c r="H251" s="79"/>
      <c r="I251" s="79"/>
      <c r="K251" s="74"/>
      <c r="M251" s="79"/>
    </row>
    <row r="252" spans="1:13" s="66" customFormat="1" ht="24.9" customHeight="1">
      <c r="A252" s="184"/>
      <c r="B252" s="83" t="s">
        <v>752</v>
      </c>
      <c r="C252" s="84" t="s">
        <v>1765</v>
      </c>
      <c r="D252" s="77">
        <f>+'Alimentazione CE Costi'!H179</f>
        <v>0</v>
      </c>
      <c r="E252" s="77">
        <f>+'Alimentazione CE Costi'!I179</f>
        <v>0</v>
      </c>
      <c r="F252" s="65"/>
      <c r="H252" s="79"/>
      <c r="I252" s="79"/>
      <c r="K252" s="74"/>
      <c r="M252" s="79"/>
    </row>
    <row r="253" spans="1:13" s="66" customFormat="1" ht="24.9" customHeight="1">
      <c r="A253" s="184" t="s">
        <v>1593</v>
      </c>
      <c r="B253" s="83" t="s">
        <v>753</v>
      </c>
      <c r="C253" s="84" t="s">
        <v>1766</v>
      </c>
      <c r="D253" s="77">
        <f>+'Alimentazione CE Costi'!H181+'Alimentazione CE Costi'!H182</f>
        <v>0</v>
      </c>
      <c r="E253" s="77">
        <f>+'Alimentazione CE Costi'!I181+'Alimentazione CE Costi'!I182</f>
        <v>0</v>
      </c>
      <c r="F253" s="65"/>
      <c r="H253" s="79"/>
      <c r="I253" s="79"/>
      <c r="K253" s="74"/>
      <c r="M253" s="79"/>
    </row>
    <row r="254" spans="1:13" s="66" customFormat="1" ht="24.9" customHeight="1">
      <c r="A254" s="184"/>
      <c r="B254" s="138" t="s">
        <v>756</v>
      </c>
      <c r="C254" s="139" t="s">
        <v>1767</v>
      </c>
      <c r="D254" s="136">
        <f>SUM(D255:D258)</f>
        <v>0</v>
      </c>
      <c r="E254" s="136">
        <f>SUM(E255:E258)</f>
        <v>0</v>
      </c>
      <c r="F254" s="65" t="s">
        <v>2118</v>
      </c>
      <c r="G254" s="78"/>
      <c r="H254" s="79"/>
      <c r="I254" s="79"/>
      <c r="K254" s="74"/>
      <c r="M254" s="79"/>
    </row>
    <row r="255" spans="1:13" s="66" customFormat="1" ht="24.9" customHeight="1">
      <c r="A255" s="184"/>
      <c r="B255" s="86" t="s">
        <v>758</v>
      </c>
      <c r="C255" s="87" t="s">
        <v>1768</v>
      </c>
      <c r="D255" s="77">
        <f>+'Alimentazione CE Costi'!H184</f>
        <v>0</v>
      </c>
      <c r="E255" s="77">
        <f>+'Alimentazione CE Costi'!I184</f>
        <v>0</v>
      </c>
      <c r="F255" s="65"/>
      <c r="H255" s="79"/>
      <c r="I255" s="79"/>
      <c r="K255" s="74"/>
      <c r="M255" s="79"/>
    </row>
    <row r="256" spans="1:13" s="66" customFormat="1" ht="24.9" customHeight="1">
      <c r="A256" s="184"/>
      <c r="B256" s="86" t="s">
        <v>760</v>
      </c>
      <c r="C256" s="87" t="s">
        <v>1769</v>
      </c>
      <c r="D256" s="77">
        <f>+'Alimentazione CE Costi'!H185</f>
        <v>0</v>
      </c>
      <c r="E256" s="77">
        <f>+'Alimentazione CE Costi'!I185</f>
        <v>0</v>
      </c>
      <c r="F256" s="65"/>
      <c r="H256" s="79"/>
      <c r="I256" s="79"/>
      <c r="K256" s="74"/>
      <c r="M256" s="79"/>
    </row>
    <row r="257" spans="1:13" s="66" customFormat="1" ht="24.9" customHeight="1">
      <c r="A257" s="184"/>
      <c r="B257" s="86" t="s">
        <v>762</v>
      </c>
      <c r="C257" s="87" t="s">
        <v>1770</v>
      </c>
      <c r="D257" s="77">
        <f>+'Alimentazione CE Costi'!H186</f>
        <v>0</v>
      </c>
      <c r="E257" s="77">
        <f>+'Alimentazione CE Costi'!I186</f>
        <v>0</v>
      </c>
      <c r="F257" s="65"/>
      <c r="H257" s="79"/>
      <c r="I257" s="79"/>
      <c r="K257" s="74"/>
      <c r="M257" s="79"/>
    </row>
    <row r="258" spans="1:13" s="66" customFormat="1" ht="24.9" customHeight="1">
      <c r="A258" s="184"/>
      <c r="B258" s="86" t="s">
        <v>764</v>
      </c>
      <c r="C258" s="87" t="s">
        <v>1771</v>
      </c>
      <c r="D258" s="77">
        <f>+'Alimentazione CE Costi'!H187</f>
        <v>0</v>
      </c>
      <c r="E258" s="77">
        <f>+'Alimentazione CE Costi'!I187</f>
        <v>0</v>
      </c>
      <c r="F258" s="65"/>
      <c r="H258" s="79"/>
      <c r="I258" s="79"/>
      <c r="K258" s="74"/>
      <c r="M258" s="79"/>
    </row>
    <row r="259" spans="1:13" s="66" customFormat="1" ht="24.9" customHeight="1">
      <c r="A259" s="184"/>
      <c r="B259" s="83" t="s">
        <v>765</v>
      </c>
      <c r="C259" s="84" t="s">
        <v>1772</v>
      </c>
      <c r="D259" s="77">
        <f>+'Alimentazione CE Costi'!H188</f>
        <v>0</v>
      </c>
      <c r="E259" s="77">
        <f>+'Alimentazione CE Costi'!I188</f>
        <v>0</v>
      </c>
      <c r="F259" s="65"/>
      <c r="H259" s="79"/>
      <c r="I259" s="79"/>
      <c r="K259" s="74"/>
      <c r="M259" s="79"/>
    </row>
    <row r="260" spans="1:13" s="66" customFormat="1" ht="24.9" customHeight="1">
      <c r="A260" s="184"/>
      <c r="B260" s="146" t="s">
        <v>767</v>
      </c>
      <c r="C260" s="147" t="s">
        <v>1773</v>
      </c>
      <c r="D260" s="133">
        <f>SUM(D261:D265)</f>
        <v>0</v>
      </c>
      <c r="E260" s="133">
        <f>SUM(E261:E265)</f>
        <v>0</v>
      </c>
      <c r="F260" s="65" t="s">
        <v>2118</v>
      </c>
      <c r="G260" s="78"/>
      <c r="H260" s="79"/>
      <c r="I260" s="79"/>
      <c r="K260" s="74"/>
      <c r="M260" s="79"/>
    </row>
    <row r="261" spans="1:13" s="66" customFormat="1" ht="24.9" customHeight="1">
      <c r="A261" s="184" t="s">
        <v>1548</v>
      </c>
      <c r="B261" s="83" t="s">
        <v>768</v>
      </c>
      <c r="C261" s="84" t="s">
        <v>1774</v>
      </c>
      <c r="D261" s="77">
        <f>+'Alimentazione CE Costi'!H190</f>
        <v>0</v>
      </c>
      <c r="E261" s="77">
        <f>+'Alimentazione CE Costi'!I190</f>
        <v>0</v>
      </c>
      <c r="F261" s="65"/>
      <c r="H261" s="79"/>
      <c r="I261" s="79"/>
      <c r="K261" s="74"/>
      <c r="M261" s="79"/>
    </row>
    <row r="262" spans="1:13" s="85" customFormat="1" ht="24.9" customHeight="1">
      <c r="A262" s="182"/>
      <c r="B262" s="83" t="s">
        <v>769</v>
      </c>
      <c r="C262" s="84" t="s">
        <v>1775</v>
      </c>
      <c r="D262" s="77">
        <f>+'Alimentazione CE Costi'!H191</f>
        <v>0</v>
      </c>
      <c r="E262" s="77">
        <f>+'Alimentazione CE Costi'!I191</f>
        <v>0</v>
      </c>
      <c r="F262" s="65"/>
      <c r="G262" s="66"/>
      <c r="H262" s="79"/>
      <c r="I262" s="79"/>
      <c r="K262" s="74"/>
      <c r="M262" s="79"/>
    </row>
    <row r="263" spans="1:13" s="85" customFormat="1" ht="24.9" customHeight="1">
      <c r="A263" s="182" t="s">
        <v>1597</v>
      </c>
      <c r="B263" s="83" t="s">
        <v>771</v>
      </c>
      <c r="C263" s="84" t="s">
        <v>1776</v>
      </c>
      <c r="D263" s="77">
        <f>+'Alimentazione CE Costi'!H192</f>
        <v>0</v>
      </c>
      <c r="E263" s="77">
        <f>+'Alimentazione CE Costi'!I192</f>
        <v>0</v>
      </c>
      <c r="F263" s="65"/>
      <c r="G263" s="66"/>
      <c r="H263" s="79"/>
      <c r="I263" s="79"/>
      <c r="K263" s="74"/>
      <c r="M263" s="79"/>
    </row>
    <row r="264" spans="1:13" s="85" customFormat="1" ht="24.9" customHeight="1">
      <c r="A264" s="182"/>
      <c r="B264" s="83" t="s">
        <v>772</v>
      </c>
      <c r="C264" s="84" t="s">
        <v>1777</v>
      </c>
      <c r="D264" s="77">
        <f>+'Alimentazione CE Costi'!H193</f>
        <v>0</v>
      </c>
      <c r="E264" s="77">
        <f>+'Alimentazione CE Costi'!I193</f>
        <v>0</v>
      </c>
      <c r="F264" s="65"/>
      <c r="G264" s="66"/>
      <c r="H264" s="79"/>
      <c r="I264" s="79"/>
      <c r="K264" s="74"/>
      <c r="M264" s="79"/>
    </row>
    <row r="265" spans="1:13" s="85" customFormat="1" ht="24.9" customHeight="1">
      <c r="A265" s="186"/>
      <c r="B265" s="83" t="s">
        <v>773</v>
      </c>
      <c r="C265" s="84" t="s">
        <v>1778</v>
      </c>
      <c r="D265" s="77">
        <f>+'Alimentazione CE Costi'!H194</f>
        <v>0</v>
      </c>
      <c r="E265" s="77">
        <f>+'Alimentazione CE Costi'!I194</f>
        <v>0</v>
      </c>
      <c r="F265" s="65"/>
      <c r="G265" s="66"/>
      <c r="H265" s="79"/>
      <c r="I265" s="79"/>
      <c r="K265" s="74"/>
      <c r="M265" s="79"/>
    </row>
    <row r="266" spans="1:13" s="85" customFormat="1" ht="24.9" customHeight="1">
      <c r="A266" s="182"/>
      <c r="B266" s="146" t="s">
        <v>775</v>
      </c>
      <c r="C266" s="147" t="s">
        <v>1779</v>
      </c>
      <c r="D266" s="133">
        <f>SUM(D267:D272)</f>
        <v>11357</v>
      </c>
      <c r="E266" s="133">
        <f>SUM(E267:E272)</f>
        <v>45428</v>
      </c>
      <c r="F266" s="65" t="s">
        <v>2118</v>
      </c>
      <c r="G266" s="78"/>
      <c r="H266" s="79"/>
      <c r="I266" s="79"/>
      <c r="K266" s="74"/>
      <c r="M266" s="79"/>
    </row>
    <row r="267" spans="1:13" s="85" customFormat="1" ht="24.9" customHeight="1">
      <c r="A267" s="182" t="s">
        <v>1548</v>
      </c>
      <c r="B267" s="83" t="s">
        <v>776</v>
      </c>
      <c r="C267" s="84" t="s">
        <v>1780</v>
      </c>
      <c r="D267" s="77">
        <f>+'Alimentazione CE Costi'!H197+'Alimentazione CE Costi'!H198</f>
        <v>0</v>
      </c>
      <c r="E267" s="77">
        <f>+'Alimentazione CE Costi'!I197+'Alimentazione CE Costi'!I198</f>
        <v>0</v>
      </c>
      <c r="F267" s="65"/>
      <c r="G267" s="66"/>
      <c r="H267" s="79"/>
      <c r="I267" s="79"/>
      <c r="K267" s="74"/>
      <c r="M267" s="79"/>
    </row>
    <row r="268" spans="1:13" s="85" customFormat="1" ht="24.9" customHeight="1">
      <c r="A268" s="182"/>
      <c r="B268" s="83" t="s">
        <v>779</v>
      </c>
      <c r="C268" s="84" t="s">
        <v>1781</v>
      </c>
      <c r="D268" s="77">
        <f>+'Alimentazione CE Costi'!H199</f>
        <v>0</v>
      </c>
      <c r="E268" s="77">
        <f>+'Alimentazione CE Costi'!I199</f>
        <v>0</v>
      </c>
      <c r="F268" s="65"/>
      <c r="G268" s="66"/>
      <c r="H268" s="79"/>
      <c r="I268" s="79"/>
      <c r="K268" s="74"/>
      <c r="M268" s="79"/>
    </row>
    <row r="269" spans="1:13" s="85" customFormat="1" ht="24.9" customHeight="1">
      <c r="A269" s="182" t="s">
        <v>1593</v>
      </c>
      <c r="B269" s="83" t="s">
        <v>780</v>
      </c>
      <c r="C269" s="84" t="s">
        <v>1782</v>
      </c>
      <c r="D269" s="77">
        <f>+'Alimentazione CE Costi'!H200</f>
        <v>11357</v>
      </c>
      <c r="E269" s="77">
        <f>+'Alimentazione CE Costi'!I200</f>
        <v>45428</v>
      </c>
      <c r="F269" s="65"/>
      <c r="G269" s="66"/>
      <c r="H269" s="79"/>
      <c r="I269" s="79"/>
      <c r="K269" s="74"/>
      <c r="M269" s="79"/>
    </row>
    <row r="270" spans="1:13" s="85" customFormat="1" ht="24.9" customHeight="1">
      <c r="A270" s="182"/>
      <c r="B270" s="83" t="s">
        <v>781</v>
      </c>
      <c r="C270" s="84" t="s">
        <v>1783</v>
      </c>
      <c r="D270" s="77">
        <f>+'Alimentazione CE Costi'!H202+'Alimentazione CE Costi'!H203</f>
        <v>0</v>
      </c>
      <c r="E270" s="77">
        <f>+'Alimentazione CE Costi'!I202+'Alimentazione CE Costi'!I203</f>
        <v>0</v>
      </c>
      <c r="F270" s="65"/>
      <c r="G270" s="66"/>
      <c r="H270" s="79"/>
      <c r="I270" s="79"/>
      <c r="K270" s="74"/>
      <c r="M270" s="79"/>
    </row>
    <row r="271" spans="1:13" s="85" customFormat="1" ht="24.9" customHeight="1">
      <c r="A271" s="186"/>
      <c r="B271" s="83" t="s">
        <v>784</v>
      </c>
      <c r="C271" s="84" t="s">
        <v>1784</v>
      </c>
      <c r="D271" s="77">
        <f>+'Alimentazione CE Costi'!H204</f>
        <v>0</v>
      </c>
      <c r="E271" s="77">
        <f>+'Alimentazione CE Costi'!I204</f>
        <v>0</v>
      </c>
      <c r="F271" s="65"/>
      <c r="G271" s="66"/>
      <c r="H271" s="79"/>
      <c r="I271" s="79"/>
      <c r="K271" s="74"/>
      <c r="M271" s="79"/>
    </row>
    <row r="272" spans="1:13" s="85" customFormat="1" ht="24.9" customHeight="1">
      <c r="A272" s="182"/>
      <c r="B272" s="83" t="s">
        <v>785</v>
      </c>
      <c r="C272" s="84" t="s">
        <v>1785</v>
      </c>
      <c r="D272" s="77">
        <f>+'Alimentazione CE Costi'!H205</f>
        <v>0</v>
      </c>
      <c r="E272" s="77">
        <f>+'Alimentazione CE Costi'!I205</f>
        <v>0</v>
      </c>
      <c r="F272" s="65"/>
      <c r="G272" s="66"/>
      <c r="H272" s="79"/>
      <c r="I272" s="79"/>
      <c r="K272" s="74"/>
      <c r="M272" s="79"/>
    </row>
    <row r="273" spans="1:13" s="85" customFormat="1" ht="24.9" customHeight="1">
      <c r="A273" s="182"/>
      <c r="B273" s="146" t="s">
        <v>787</v>
      </c>
      <c r="C273" s="147" t="s">
        <v>1786</v>
      </c>
      <c r="D273" s="133">
        <f>SUM(D274:D278)</f>
        <v>0</v>
      </c>
      <c r="E273" s="133">
        <f>SUM(E274:E278)</f>
        <v>0</v>
      </c>
      <c r="F273" s="65" t="s">
        <v>2118</v>
      </c>
      <c r="G273" s="78"/>
      <c r="H273" s="79"/>
      <c r="I273" s="79"/>
      <c r="K273" s="74"/>
      <c r="M273" s="79"/>
    </row>
    <row r="274" spans="1:13" s="85" customFormat="1" ht="24.9" customHeight="1">
      <c r="A274" s="182" t="s">
        <v>1548</v>
      </c>
      <c r="B274" s="83" t="s">
        <v>788</v>
      </c>
      <c r="C274" s="84" t="s">
        <v>1787</v>
      </c>
      <c r="D274" s="77">
        <f>+'Alimentazione CE Costi'!H207</f>
        <v>0</v>
      </c>
      <c r="E274" s="77">
        <f>+'Alimentazione CE Costi'!I207</f>
        <v>0</v>
      </c>
      <c r="F274" s="65"/>
      <c r="G274" s="66"/>
      <c r="H274" s="79"/>
      <c r="I274" s="79"/>
      <c r="K274" s="74"/>
      <c r="M274" s="79"/>
    </row>
    <row r="275" spans="1:13" s="85" customFormat="1" ht="24.9" customHeight="1">
      <c r="A275" s="182"/>
      <c r="B275" s="83" t="s">
        <v>789</v>
      </c>
      <c r="C275" s="84" t="s">
        <v>1788</v>
      </c>
      <c r="D275" s="77">
        <f>+'Alimentazione CE Costi'!H208</f>
        <v>0</v>
      </c>
      <c r="E275" s="77">
        <f>+'Alimentazione CE Costi'!I208</f>
        <v>0</v>
      </c>
      <c r="F275" s="65"/>
      <c r="G275" s="66"/>
      <c r="H275" s="79"/>
      <c r="I275" s="79"/>
      <c r="K275" s="74"/>
      <c r="M275" s="79"/>
    </row>
    <row r="276" spans="1:13" s="85" customFormat="1" ht="24.9" customHeight="1">
      <c r="A276" s="182" t="s">
        <v>1593</v>
      </c>
      <c r="B276" s="83" t="s">
        <v>790</v>
      </c>
      <c r="C276" s="84" t="s">
        <v>1789</v>
      </c>
      <c r="D276" s="77">
        <f>+'Alimentazione CE Costi'!H209</f>
        <v>0</v>
      </c>
      <c r="E276" s="77">
        <f>+'Alimentazione CE Costi'!I209</f>
        <v>0</v>
      </c>
      <c r="F276" s="65"/>
      <c r="G276" s="66"/>
      <c r="H276" s="79"/>
      <c r="I276" s="79"/>
      <c r="K276" s="74"/>
      <c r="M276" s="79"/>
    </row>
    <row r="277" spans="1:13" s="85" customFormat="1" ht="24.9" customHeight="1">
      <c r="A277" s="182"/>
      <c r="B277" s="83" t="s">
        <v>791</v>
      </c>
      <c r="C277" s="84" t="s">
        <v>1790</v>
      </c>
      <c r="D277" s="77">
        <f>+'Alimentazione CE Costi'!H210</f>
        <v>0</v>
      </c>
      <c r="E277" s="77">
        <f>+'Alimentazione CE Costi'!I210</f>
        <v>0</v>
      </c>
      <c r="F277" s="65"/>
      <c r="G277" s="66"/>
      <c r="H277" s="79"/>
      <c r="I277" s="79"/>
      <c r="K277" s="74"/>
      <c r="M277" s="79"/>
    </row>
    <row r="278" spans="1:13" s="85" customFormat="1" ht="24.9" customHeight="1">
      <c r="A278" s="182"/>
      <c r="B278" s="83" t="s">
        <v>792</v>
      </c>
      <c r="C278" s="84" t="s">
        <v>1791</v>
      </c>
      <c r="D278" s="77">
        <f>+'Alimentazione CE Costi'!H211</f>
        <v>0</v>
      </c>
      <c r="E278" s="77">
        <f>+'Alimentazione CE Costi'!I211</f>
        <v>0</v>
      </c>
      <c r="F278" s="65"/>
      <c r="G278" s="66"/>
      <c r="H278" s="79"/>
      <c r="I278" s="79"/>
      <c r="K278" s="74"/>
      <c r="M278" s="79"/>
    </row>
    <row r="279" spans="1:13" s="85" customFormat="1" ht="24.9" customHeight="1">
      <c r="A279" s="182"/>
      <c r="B279" s="146" t="s">
        <v>794</v>
      </c>
      <c r="C279" s="147" t="s">
        <v>1792</v>
      </c>
      <c r="D279" s="133">
        <f>SUM(D280:D283)</f>
        <v>3750</v>
      </c>
      <c r="E279" s="133">
        <f>SUM(E280:E283)</f>
        <v>15000</v>
      </c>
      <c r="F279" s="65" t="s">
        <v>2118</v>
      </c>
      <c r="G279" s="78"/>
      <c r="H279" s="79"/>
      <c r="I279" s="79"/>
      <c r="K279" s="74"/>
      <c r="M279" s="79"/>
    </row>
    <row r="280" spans="1:13" s="85" customFormat="1" ht="24.9" customHeight="1">
      <c r="A280" s="182" t="s">
        <v>1548</v>
      </c>
      <c r="B280" s="83" t="s">
        <v>795</v>
      </c>
      <c r="C280" s="84" t="s">
        <v>1793</v>
      </c>
      <c r="D280" s="77">
        <f>+'Alimentazione CE Costi'!H213</f>
        <v>0</v>
      </c>
      <c r="E280" s="77">
        <f>+'Alimentazione CE Costi'!I213</f>
        <v>0</v>
      </c>
      <c r="F280" s="65"/>
      <c r="G280" s="66"/>
      <c r="H280" s="79"/>
      <c r="I280" s="79"/>
      <c r="K280" s="74"/>
      <c r="M280" s="79"/>
    </row>
    <row r="281" spans="1:13" s="85" customFormat="1" ht="24.9" customHeight="1">
      <c r="A281" s="182"/>
      <c r="B281" s="83" t="s">
        <v>796</v>
      </c>
      <c r="C281" s="84" t="s">
        <v>1794</v>
      </c>
      <c r="D281" s="77">
        <f>+'Alimentazione CE Costi'!H214</f>
        <v>0</v>
      </c>
      <c r="E281" s="77">
        <f>+'Alimentazione CE Costi'!I214</f>
        <v>0</v>
      </c>
      <c r="F281" s="65"/>
      <c r="G281" s="66"/>
      <c r="H281" s="79"/>
      <c r="I281" s="79"/>
      <c r="K281" s="74"/>
      <c r="M281" s="79"/>
    </row>
    <row r="282" spans="1:13" s="85" customFormat="1" ht="24.9" customHeight="1">
      <c r="A282" s="182" t="s">
        <v>1593</v>
      </c>
      <c r="B282" s="83" t="s">
        <v>797</v>
      </c>
      <c r="C282" s="84" t="s">
        <v>1795</v>
      </c>
      <c r="D282" s="77">
        <f>+'Alimentazione CE Costi'!H215</f>
        <v>0</v>
      </c>
      <c r="E282" s="77">
        <f>+'Alimentazione CE Costi'!I215</f>
        <v>0</v>
      </c>
      <c r="F282" s="65"/>
      <c r="G282" s="66"/>
      <c r="H282" s="79"/>
      <c r="I282" s="79"/>
      <c r="K282" s="74"/>
      <c r="M282" s="79"/>
    </row>
    <row r="283" spans="1:13" s="85" customFormat="1" ht="24.9" customHeight="1">
      <c r="A283" s="182"/>
      <c r="B283" s="83" t="s">
        <v>798</v>
      </c>
      <c r="C283" s="84" t="s">
        <v>1796</v>
      </c>
      <c r="D283" s="77">
        <f>+ROUND(SUM('Alimentazione CE Costi'!H217:H220),2)</f>
        <v>3750</v>
      </c>
      <c r="E283" s="77">
        <f>+ROUND(SUM('Alimentazione CE Costi'!I217:I220),2)</f>
        <v>15000</v>
      </c>
      <c r="F283" s="65"/>
      <c r="G283" s="66"/>
      <c r="H283" s="79"/>
      <c r="I283" s="79"/>
      <c r="K283" s="74"/>
      <c r="M283" s="79"/>
    </row>
    <row r="284" spans="1:13" s="85" customFormat="1" ht="24.9" customHeight="1">
      <c r="A284" s="182"/>
      <c r="B284" s="146" t="s">
        <v>804</v>
      </c>
      <c r="C284" s="147" t="s">
        <v>1797</v>
      </c>
      <c r="D284" s="133">
        <f>+D285+D288+D290+D291+D292+D289</f>
        <v>0</v>
      </c>
      <c r="E284" s="133">
        <f>+E285+E288+E290+E291+E292+E289</f>
        <v>0</v>
      </c>
      <c r="F284" s="65" t="s">
        <v>2118</v>
      </c>
      <c r="G284" s="78"/>
      <c r="H284" s="79"/>
      <c r="I284" s="79"/>
      <c r="K284" s="74"/>
      <c r="M284" s="79"/>
    </row>
    <row r="285" spans="1:13" s="85" customFormat="1" ht="24.9" customHeight="1">
      <c r="A285" s="182" t="s">
        <v>1548</v>
      </c>
      <c r="B285" s="138" t="s">
        <v>805</v>
      </c>
      <c r="C285" s="139" t="s">
        <v>1798</v>
      </c>
      <c r="D285" s="136">
        <f>+D286+D287</f>
        <v>0</v>
      </c>
      <c r="E285" s="136">
        <f>+E286+E287</f>
        <v>0</v>
      </c>
      <c r="F285" s="65" t="s">
        <v>2118</v>
      </c>
      <c r="G285" s="78"/>
      <c r="H285" s="79"/>
      <c r="I285" s="79"/>
      <c r="K285" s="74"/>
      <c r="M285" s="79"/>
    </row>
    <row r="286" spans="1:13" s="66" customFormat="1" ht="24.9" customHeight="1">
      <c r="A286" s="184" t="s">
        <v>1548</v>
      </c>
      <c r="B286" s="86" t="s">
        <v>807</v>
      </c>
      <c r="C286" s="87" t="s">
        <v>1799</v>
      </c>
      <c r="D286" s="77">
        <f>+'Alimentazione CE Costi'!H223</f>
        <v>0</v>
      </c>
      <c r="E286" s="77">
        <f>+'Alimentazione CE Costi'!I223</f>
        <v>0</v>
      </c>
      <c r="F286" s="65"/>
      <c r="H286" s="79"/>
      <c r="I286" s="79"/>
      <c r="K286" s="74"/>
      <c r="M286" s="79"/>
    </row>
    <row r="287" spans="1:13" s="66" customFormat="1" ht="24.9" customHeight="1">
      <c r="A287" s="184" t="s">
        <v>1548</v>
      </c>
      <c r="B287" s="86" t="s">
        <v>809</v>
      </c>
      <c r="C287" s="87" t="s">
        <v>1800</v>
      </c>
      <c r="D287" s="77">
        <f>+'Alimentazione CE Costi'!H224</f>
        <v>0</v>
      </c>
      <c r="E287" s="77">
        <f>+'Alimentazione CE Costi'!I224</f>
        <v>0</v>
      </c>
      <c r="F287" s="65"/>
      <c r="H287" s="79"/>
      <c r="I287" s="79"/>
      <c r="K287" s="74"/>
      <c r="M287" s="79"/>
    </row>
    <row r="288" spans="1:13" s="85" customFormat="1" ht="24.9" customHeight="1">
      <c r="A288" s="182"/>
      <c r="B288" s="83" t="s">
        <v>811</v>
      </c>
      <c r="C288" s="84" t="s">
        <v>1801</v>
      </c>
      <c r="D288" s="77">
        <f>+'Alimentazione CE Costi'!H226+'Alimentazione CE Costi'!H227+'Alimentazione CE Costi'!H228+'Alimentazione CE Costi'!H229</f>
        <v>0</v>
      </c>
      <c r="E288" s="77">
        <f>+'Alimentazione CE Costi'!I226+'Alimentazione CE Costi'!I227+'Alimentazione CE Costi'!I228+'Alimentazione CE Costi'!I229</f>
        <v>0</v>
      </c>
      <c r="F288" s="65"/>
      <c r="G288" s="66"/>
      <c r="H288" s="79"/>
      <c r="I288" s="79"/>
      <c r="K288" s="74"/>
      <c r="M288" s="79"/>
    </row>
    <row r="289" spans="1:13" s="85" customFormat="1" ht="24.9" customHeight="1">
      <c r="A289" s="182" t="s">
        <v>1593</v>
      </c>
      <c r="B289" s="83" t="s">
        <v>817</v>
      </c>
      <c r="C289" s="84" t="s">
        <v>1802</v>
      </c>
      <c r="D289" s="77">
        <f>+'Alimentazione CE Costi'!H230</f>
        <v>0</v>
      </c>
      <c r="E289" s="77">
        <f>+'Alimentazione CE Costi'!I230</f>
        <v>0</v>
      </c>
      <c r="F289" s="65"/>
      <c r="G289" s="66"/>
      <c r="H289" s="79"/>
      <c r="I289" s="79"/>
      <c r="K289" s="74"/>
      <c r="M289" s="79"/>
    </row>
    <row r="290" spans="1:13" s="85" customFormat="1" ht="24.9" customHeight="1">
      <c r="A290" s="182" t="s">
        <v>1597</v>
      </c>
      <c r="B290" s="83" t="s">
        <v>819</v>
      </c>
      <c r="C290" s="84" t="s">
        <v>1803</v>
      </c>
      <c r="D290" s="77">
        <f>+'Alimentazione CE Costi'!H231</f>
        <v>0</v>
      </c>
      <c r="E290" s="77">
        <f>+'Alimentazione CE Costi'!I231</f>
        <v>0</v>
      </c>
      <c r="F290" s="65"/>
      <c r="G290" s="66"/>
      <c r="H290" s="79"/>
      <c r="I290" s="79"/>
      <c r="K290" s="74"/>
      <c r="M290" s="79"/>
    </row>
    <row r="291" spans="1:13" s="85" customFormat="1" ht="24.9" customHeight="1">
      <c r="A291" s="182"/>
      <c r="B291" s="83" t="s">
        <v>820</v>
      </c>
      <c r="C291" s="84" t="s">
        <v>1804</v>
      </c>
      <c r="D291" s="77">
        <f>+ROUND(SUM('Alimentazione CE Costi'!H233:H240),2)</f>
        <v>0</v>
      </c>
      <c r="E291" s="77">
        <f>+ROUND(SUM('Alimentazione CE Costi'!I233:I240),2)</f>
        <v>0</v>
      </c>
      <c r="F291" s="65"/>
      <c r="G291" s="66"/>
      <c r="H291" s="79"/>
      <c r="I291" s="79"/>
      <c r="K291" s="74"/>
      <c r="M291" s="79"/>
    </row>
    <row r="292" spans="1:13" s="85" customFormat="1" ht="24.9" customHeight="1">
      <c r="A292" s="182"/>
      <c r="B292" s="83" t="s">
        <v>826</v>
      </c>
      <c r="C292" s="84" t="s">
        <v>1805</v>
      </c>
      <c r="D292" s="77">
        <f>+'Alimentazione CE Costi'!H242+'Alimentazione CE Costi'!H243</f>
        <v>0</v>
      </c>
      <c r="E292" s="77">
        <f>+'Alimentazione CE Costi'!I242+'Alimentazione CE Costi'!I243</f>
        <v>0</v>
      </c>
      <c r="F292" s="65"/>
      <c r="G292" s="66"/>
      <c r="H292" s="79"/>
      <c r="I292" s="79"/>
      <c r="K292" s="74"/>
      <c r="M292" s="79"/>
    </row>
    <row r="293" spans="1:13" s="85" customFormat="1" ht="24.9" customHeight="1">
      <c r="A293" s="186"/>
      <c r="B293" s="146" t="s">
        <v>829</v>
      </c>
      <c r="C293" s="147" t="s">
        <v>1806</v>
      </c>
      <c r="D293" s="133">
        <f>SUM(D294:D300)</f>
        <v>179091</v>
      </c>
      <c r="E293" s="133">
        <f>SUM(E294:E300)</f>
        <v>716364</v>
      </c>
      <c r="F293" s="65" t="s">
        <v>2118</v>
      </c>
      <c r="G293" s="78"/>
      <c r="H293" s="79"/>
      <c r="I293" s="79"/>
      <c r="K293" s="74"/>
      <c r="M293" s="79"/>
    </row>
    <row r="294" spans="1:13" s="85" customFormat="1" ht="24.9" customHeight="1">
      <c r="A294" s="182"/>
      <c r="B294" s="83" t="s">
        <v>831</v>
      </c>
      <c r="C294" s="84" t="s">
        <v>1807</v>
      </c>
      <c r="D294" s="77">
        <f>+'Alimentazione CE Costi'!H245</f>
        <v>5802</v>
      </c>
      <c r="E294" s="77">
        <f>+'Alimentazione CE Costi'!I245</f>
        <v>23209</v>
      </c>
      <c r="F294" s="65"/>
      <c r="G294" s="66"/>
      <c r="H294" s="79"/>
      <c r="I294" s="79"/>
      <c r="K294" s="74"/>
      <c r="M294" s="79"/>
    </row>
    <row r="295" spans="1:13" s="85" customFormat="1" ht="24.9" customHeight="1">
      <c r="A295" s="182"/>
      <c r="B295" s="83" t="s">
        <v>833</v>
      </c>
      <c r="C295" s="84" t="s">
        <v>1808</v>
      </c>
      <c r="D295" s="77">
        <f>+'Alimentazione CE Costi'!H246</f>
        <v>112168</v>
      </c>
      <c r="E295" s="77">
        <f>+'Alimentazione CE Costi'!I246</f>
        <v>448671</v>
      </c>
      <c r="F295" s="65"/>
      <c r="G295" s="66"/>
      <c r="H295" s="79"/>
      <c r="I295" s="79"/>
      <c r="K295" s="74"/>
      <c r="M295" s="79"/>
    </row>
    <row r="296" spans="1:13" s="85" customFormat="1" ht="24.9" customHeight="1">
      <c r="A296" s="182"/>
      <c r="B296" s="83" t="s">
        <v>835</v>
      </c>
      <c r="C296" s="84" t="s">
        <v>1809</v>
      </c>
      <c r="D296" s="77">
        <f>+'Alimentazione CE Costi'!H247</f>
        <v>0</v>
      </c>
      <c r="E296" s="77">
        <f>+'Alimentazione CE Costi'!I247</f>
        <v>0</v>
      </c>
      <c r="F296" s="65"/>
      <c r="G296" s="66"/>
      <c r="H296" s="79"/>
      <c r="I296" s="79"/>
      <c r="K296" s="74"/>
      <c r="M296" s="79"/>
    </row>
    <row r="297" spans="1:13" s="85" customFormat="1" ht="24.9" customHeight="1">
      <c r="A297" s="182"/>
      <c r="B297" s="83" t="s">
        <v>837</v>
      </c>
      <c r="C297" s="84" t="s">
        <v>1810</v>
      </c>
      <c r="D297" s="77">
        <f>+'Alimentazione CE Costi'!H249+'Alimentazione CE Costi'!H250+'Alimentazione CE Costi'!H251+'Alimentazione CE Costi'!H252</f>
        <v>20906</v>
      </c>
      <c r="E297" s="77">
        <f>+'Alimentazione CE Costi'!I249+'Alimentazione CE Costi'!I250+'Alimentazione CE Costi'!I251+'Alimentazione CE Costi'!I252</f>
        <v>83625</v>
      </c>
      <c r="F297" s="65"/>
      <c r="G297" s="66"/>
      <c r="H297" s="79"/>
      <c r="I297" s="79"/>
      <c r="K297" s="74"/>
      <c r="M297" s="79"/>
    </row>
    <row r="298" spans="1:13" s="85" customFormat="1" ht="24.9" customHeight="1">
      <c r="A298" s="182" t="s">
        <v>1548</v>
      </c>
      <c r="B298" s="83" t="s">
        <v>843</v>
      </c>
      <c r="C298" s="84" t="s">
        <v>1811</v>
      </c>
      <c r="D298" s="77">
        <f>+'Alimentazione CE Costi'!H254+'Alimentazione CE Costi'!H255+'Alimentazione CE Costi'!H256+'Alimentazione CE Costi'!H257</f>
        <v>25756</v>
      </c>
      <c r="E298" s="77">
        <f>+'Alimentazione CE Costi'!I254+'Alimentazione CE Costi'!I255+'Alimentazione CE Costi'!I256+'Alimentazione CE Costi'!I257</f>
        <v>103023</v>
      </c>
      <c r="F298" s="65"/>
      <c r="G298" s="66"/>
      <c r="H298" s="79"/>
      <c r="I298" s="79"/>
      <c r="K298" s="74"/>
      <c r="M298" s="79"/>
    </row>
    <row r="299" spans="1:13" s="85" customFormat="1" ht="24.9" customHeight="1">
      <c r="A299" s="182"/>
      <c r="B299" s="83" t="s">
        <v>845</v>
      </c>
      <c r="C299" s="84" t="s">
        <v>1812</v>
      </c>
      <c r="D299" s="77">
        <f>+ROUND(SUM('Alimentazione CE Costi'!H259:H269),2)</f>
        <v>14459</v>
      </c>
      <c r="E299" s="77">
        <f>+ROUND(SUM('Alimentazione CE Costi'!I259:I269),2)</f>
        <v>57836</v>
      </c>
      <c r="F299" s="65"/>
      <c r="G299" s="66"/>
      <c r="H299" s="79"/>
      <c r="I299" s="79"/>
      <c r="K299" s="74"/>
      <c r="M299" s="79"/>
    </row>
    <row r="300" spans="1:13" s="85" customFormat="1" ht="24.9" customHeight="1">
      <c r="A300" s="182" t="s">
        <v>1548</v>
      </c>
      <c r="B300" s="83" t="s">
        <v>856</v>
      </c>
      <c r="C300" s="84" t="s">
        <v>1813</v>
      </c>
      <c r="D300" s="77">
        <f>+ROUND(SUM('Alimentazione CE Costi'!H271:H279),2)</f>
        <v>0</v>
      </c>
      <c r="E300" s="77">
        <f>+ROUND(SUM('Alimentazione CE Costi'!I271:I279),2)</f>
        <v>0</v>
      </c>
      <c r="F300" s="65"/>
      <c r="G300" s="66"/>
      <c r="H300" s="79"/>
      <c r="I300" s="79"/>
      <c r="K300" s="74"/>
      <c r="M300" s="79"/>
    </row>
    <row r="301" spans="1:13" s="85" customFormat="1" ht="24.9" customHeight="1">
      <c r="A301" s="182"/>
      <c r="B301" s="146" t="s">
        <v>858</v>
      </c>
      <c r="C301" s="147" t="s">
        <v>1814</v>
      </c>
      <c r="D301" s="133">
        <f>SUM(D302:D308)</f>
        <v>523301</v>
      </c>
      <c r="E301" s="133">
        <f>SUM(E302:E308)</f>
        <v>2093203</v>
      </c>
      <c r="F301" s="65" t="s">
        <v>2118</v>
      </c>
      <c r="G301" s="78"/>
      <c r="H301" s="79"/>
      <c r="I301" s="79"/>
      <c r="K301" s="74"/>
      <c r="M301" s="79"/>
    </row>
    <row r="302" spans="1:13" s="85" customFormat="1" ht="24.9" customHeight="1">
      <c r="A302" s="186"/>
      <c r="B302" s="83" t="s">
        <v>860</v>
      </c>
      <c r="C302" s="84" t="s">
        <v>1815</v>
      </c>
      <c r="D302" s="77">
        <f>+'Alimentazione CE Costi'!H281</f>
        <v>0</v>
      </c>
      <c r="E302" s="77">
        <f>+'Alimentazione CE Costi'!I281</f>
        <v>0</v>
      </c>
      <c r="F302" s="65"/>
      <c r="G302" s="66"/>
      <c r="H302" s="79"/>
      <c r="I302" s="79"/>
      <c r="K302" s="74"/>
      <c r="M302" s="79"/>
    </row>
    <row r="303" spans="1:13" s="85" customFormat="1" ht="24.9" customHeight="1">
      <c r="A303" s="186"/>
      <c r="B303" s="83" t="s">
        <v>862</v>
      </c>
      <c r="C303" s="84" t="s">
        <v>1816</v>
      </c>
      <c r="D303" s="77">
        <f>+'Alimentazione CE Costi'!H282</f>
        <v>0</v>
      </c>
      <c r="E303" s="77">
        <f>+'Alimentazione CE Costi'!I282</f>
        <v>0</v>
      </c>
      <c r="F303" s="65"/>
      <c r="G303" s="66"/>
      <c r="H303" s="79"/>
      <c r="I303" s="79"/>
      <c r="K303" s="74"/>
      <c r="M303" s="79"/>
    </row>
    <row r="304" spans="1:13" s="85" customFormat="1" ht="24.9" customHeight="1">
      <c r="A304" s="182"/>
      <c r="B304" s="83" t="s">
        <v>864</v>
      </c>
      <c r="C304" s="84" t="s">
        <v>1817</v>
      </c>
      <c r="D304" s="77">
        <f>+'Alimentazione CE Costi'!H283</f>
        <v>0</v>
      </c>
      <c r="E304" s="77">
        <f>+'Alimentazione CE Costi'!I283</f>
        <v>0</v>
      </c>
      <c r="F304" s="65"/>
      <c r="G304" s="66"/>
      <c r="H304" s="79"/>
      <c r="I304" s="79"/>
      <c r="K304" s="74"/>
      <c r="M304" s="79"/>
    </row>
    <row r="305" spans="1:13" s="85" customFormat="1" ht="24.9" customHeight="1">
      <c r="A305" s="186"/>
      <c r="B305" s="83" t="s">
        <v>866</v>
      </c>
      <c r="C305" s="84" t="s">
        <v>1818</v>
      </c>
      <c r="D305" s="77">
        <f>+'Alimentazione CE Costi'!H284</f>
        <v>0</v>
      </c>
      <c r="E305" s="77">
        <f>+'Alimentazione CE Costi'!I284</f>
        <v>0</v>
      </c>
      <c r="F305" s="65"/>
      <c r="G305" s="66"/>
      <c r="H305" s="79"/>
      <c r="I305" s="79"/>
      <c r="K305" s="74"/>
      <c r="M305" s="79"/>
    </row>
    <row r="306" spans="1:13" s="85" customFormat="1" ht="24.9" customHeight="1">
      <c r="A306" s="186"/>
      <c r="B306" s="83" t="s">
        <v>868</v>
      </c>
      <c r="C306" s="84" t="s">
        <v>1819</v>
      </c>
      <c r="D306" s="77">
        <f>+ROUND(SUM('Alimentazione CE Costi'!H286:H295),2)</f>
        <v>268133</v>
      </c>
      <c r="E306" s="77">
        <f>+ROUND(SUM('Alimentazione CE Costi'!I286:I295),2)</f>
        <v>1072532</v>
      </c>
      <c r="F306" s="65"/>
      <c r="G306" s="66"/>
      <c r="H306" s="79"/>
      <c r="I306" s="79"/>
      <c r="K306" s="74"/>
      <c r="M306" s="79"/>
    </row>
    <row r="307" spans="1:13" s="85" customFormat="1" ht="24.9" customHeight="1">
      <c r="A307" s="186" t="s">
        <v>1548</v>
      </c>
      <c r="B307" s="83" t="s">
        <v>879</v>
      </c>
      <c r="C307" s="84" t="s">
        <v>1820</v>
      </c>
      <c r="D307" s="77">
        <f>+'Alimentazione CE Costi'!H297+'Alimentazione CE Costi'!H298</f>
        <v>255168</v>
      </c>
      <c r="E307" s="77">
        <f>+'Alimentazione CE Costi'!I297+'Alimentazione CE Costi'!I298</f>
        <v>1020671</v>
      </c>
      <c r="F307" s="65"/>
      <c r="G307" s="66"/>
      <c r="H307" s="79"/>
      <c r="I307" s="79"/>
      <c r="K307" s="74"/>
      <c r="M307" s="79"/>
    </row>
    <row r="308" spans="1:13" s="92" customFormat="1" ht="24.9" customHeight="1">
      <c r="A308" s="182" t="s">
        <v>1548</v>
      </c>
      <c r="B308" s="83" t="s">
        <v>883</v>
      </c>
      <c r="C308" s="84" t="s">
        <v>1821</v>
      </c>
      <c r="D308" s="77">
        <f>+'Alimentazione CE Costi'!H299</f>
        <v>0</v>
      </c>
      <c r="E308" s="77">
        <f>+'Alimentazione CE Costi'!I299</f>
        <v>0</v>
      </c>
      <c r="F308" s="65"/>
      <c r="G308" s="65"/>
      <c r="H308" s="97"/>
      <c r="I308" s="97"/>
      <c r="K308" s="74"/>
      <c r="M308" s="79"/>
    </row>
    <row r="309" spans="1:13" s="85" customFormat="1" ht="24.9" customHeight="1">
      <c r="A309" s="182"/>
      <c r="B309" s="146" t="s">
        <v>885</v>
      </c>
      <c r="C309" s="147" t="s">
        <v>1822</v>
      </c>
      <c r="D309" s="133">
        <f>SUM(D310:D312,D319)</f>
        <v>629173</v>
      </c>
      <c r="E309" s="133">
        <f>SUM(E310:E312,E319)</f>
        <v>2516696</v>
      </c>
      <c r="F309" s="65" t="s">
        <v>2118</v>
      </c>
      <c r="G309" s="78"/>
      <c r="H309" s="79"/>
      <c r="I309" s="79"/>
      <c r="K309" s="74"/>
      <c r="M309" s="79"/>
    </row>
    <row r="310" spans="1:13" s="66" customFormat="1" ht="24.9" customHeight="1">
      <c r="A310" s="184" t="s">
        <v>1548</v>
      </c>
      <c r="B310" s="83" t="s">
        <v>887</v>
      </c>
      <c r="C310" s="84" t="s">
        <v>1823</v>
      </c>
      <c r="D310" s="77">
        <f>+'Alimentazione CE Costi'!H301</f>
        <v>27500</v>
      </c>
      <c r="E310" s="77">
        <f>+'Alimentazione CE Costi'!I301</f>
        <v>110000</v>
      </c>
      <c r="F310" s="65"/>
      <c r="H310" s="79"/>
      <c r="I310" s="79"/>
      <c r="K310" s="74"/>
      <c r="M310" s="79"/>
    </row>
    <row r="311" spans="1:13" s="66" customFormat="1" ht="24.9" customHeight="1">
      <c r="A311" s="184"/>
      <c r="B311" s="83" t="s">
        <v>889</v>
      </c>
      <c r="C311" s="84" t="s">
        <v>1824</v>
      </c>
      <c r="D311" s="77">
        <f>+'Alimentazione CE Costi'!H302</f>
        <v>3750</v>
      </c>
      <c r="E311" s="77">
        <f>+'Alimentazione CE Costi'!I302</f>
        <v>15000</v>
      </c>
      <c r="F311" s="65"/>
      <c r="H311" s="79"/>
      <c r="I311" s="79"/>
      <c r="K311" s="74"/>
      <c r="M311" s="79"/>
    </row>
    <row r="312" spans="1:13" s="66" customFormat="1" ht="24.9" customHeight="1">
      <c r="A312" s="184"/>
      <c r="B312" s="138" t="s">
        <v>891</v>
      </c>
      <c r="C312" s="139" t="s">
        <v>1825</v>
      </c>
      <c r="D312" s="136">
        <f>SUM(D313:D318)</f>
        <v>597923</v>
      </c>
      <c r="E312" s="136">
        <f>SUM(E313:E318)</f>
        <v>2391696</v>
      </c>
      <c r="F312" s="65" t="s">
        <v>2118</v>
      </c>
      <c r="G312" s="78"/>
      <c r="H312" s="79"/>
      <c r="I312" s="79"/>
      <c r="K312" s="74"/>
      <c r="M312" s="79"/>
    </row>
    <row r="313" spans="1:13" s="66" customFormat="1" ht="24.9" customHeight="1">
      <c r="A313" s="184"/>
      <c r="B313" s="86" t="s">
        <v>893</v>
      </c>
      <c r="C313" s="87" t="s">
        <v>1826</v>
      </c>
      <c r="D313" s="77">
        <f>+'Alimentazione CE Costi'!H304</f>
        <v>0</v>
      </c>
      <c r="E313" s="77">
        <f>+'Alimentazione CE Costi'!I304</f>
        <v>0</v>
      </c>
      <c r="F313" s="65"/>
      <c r="H313" s="79"/>
      <c r="I313" s="79"/>
      <c r="K313" s="74"/>
      <c r="M313" s="79"/>
    </row>
    <row r="314" spans="1:13" s="66" customFormat="1" ht="24.9" customHeight="1">
      <c r="A314" s="184"/>
      <c r="B314" s="86" t="s">
        <v>895</v>
      </c>
      <c r="C314" s="87" t="s">
        <v>1827</v>
      </c>
      <c r="D314" s="77">
        <f>+'Alimentazione CE Costi'!H306+'Alimentazione CE Costi'!H307+'Alimentazione CE Costi'!H308</f>
        <v>25000</v>
      </c>
      <c r="E314" s="77">
        <f>+'Alimentazione CE Costi'!I306+'Alimentazione CE Costi'!I307+'Alimentazione CE Costi'!I308</f>
        <v>100000</v>
      </c>
      <c r="F314" s="65"/>
      <c r="H314" s="79"/>
      <c r="I314" s="79"/>
      <c r="K314" s="74"/>
      <c r="M314" s="79"/>
    </row>
    <row r="315" spans="1:13" s="66" customFormat="1" ht="24.9" customHeight="1">
      <c r="A315" s="184"/>
      <c r="B315" s="86" t="s">
        <v>900</v>
      </c>
      <c r="C315" s="87" t="s">
        <v>1828</v>
      </c>
      <c r="D315" s="77">
        <f>+'Alimentazione CE Costi'!H310+'Alimentazione CE Costi'!H311+'Alimentazione CE Costi'!H312+'Alimentazione CE Costi'!H313</f>
        <v>246582</v>
      </c>
      <c r="E315" s="77">
        <f>+'Alimentazione CE Costi'!I310+'Alimentazione CE Costi'!I311+'Alimentazione CE Costi'!I312+'Alimentazione CE Costi'!I313</f>
        <v>986329</v>
      </c>
      <c r="F315" s="65"/>
      <c r="H315" s="79"/>
      <c r="I315" s="79"/>
      <c r="K315" s="74"/>
      <c r="M315" s="79"/>
    </row>
    <row r="316" spans="1:13" s="66" customFormat="1" ht="24.9" customHeight="1">
      <c r="A316" s="184"/>
      <c r="B316" s="86" t="s">
        <v>906</v>
      </c>
      <c r="C316" s="87" t="s">
        <v>1829</v>
      </c>
      <c r="D316" s="77">
        <f>+'Alimentazione CE Costi'!H315+'Alimentazione CE Costi'!H316</f>
        <v>145500</v>
      </c>
      <c r="E316" s="77">
        <f>+'Alimentazione CE Costi'!I315+'Alimentazione CE Costi'!I316</f>
        <v>582000</v>
      </c>
      <c r="F316" s="65"/>
      <c r="H316" s="79"/>
      <c r="I316" s="79"/>
      <c r="K316" s="74"/>
      <c r="M316" s="79"/>
    </row>
    <row r="317" spans="1:13" s="66" customFormat="1" ht="24.9" customHeight="1">
      <c r="A317" s="184"/>
      <c r="B317" s="86" t="s">
        <v>909</v>
      </c>
      <c r="C317" s="87" t="s">
        <v>1830</v>
      </c>
      <c r="D317" s="77">
        <f>+'Alimentazione CE Costi'!H317</f>
        <v>63882</v>
      </c>
      <c r="E317" s="77">
        <f>+'Alimentazione CE Costi'!I317</f>
        <v>255529</v>
      </c>
      <c r="F317" s="65"/>
      <c r="H317" s="79"/>
      <c r="I317" s="79"/>
      <c r="K317" s="74"/>
      <c r="M317" s="79"/>
    </row>
    <row r="318" spans="1:13" s="66" customFormat="1" ht="24.9" customHeight="1">
      <c r="A318" s="184"/>
      <c r="B318" s="86" t="s">
        <v>911</v>
      </c>
      <c r="C318" s="87" t="s">
        <v>1831</v>
      </c>
      <c r="D318" s="77">
        <f>+ROUND(SUM('Alimentazione CE Costi'!H319:H327),2)</f>
        <v>116959</v>
      </c>
      <c r="E318" s="77">
        <f>+ROUND(SUM('Alimentazione CE Costi'!I319:I327),2)</f>
        <v>467838</v>
      </c>
      <c r="F318" s="65"/>
      <c r="H318" s="79"/>
      <c r="I318" s="79"/>
      <c r="K318" s="74"/>
      <c r="M318" s="79"/>
    </row>
    <row r="319" spans="1:13" s="66" customFormat="1" ht="24.9" customHeight="1">
      <c r="A319" s="184"/>
      <c r="B319" s="138" t="s">
        <v>922</v>
      </c>
      <c r="C319" s="139" t="s">
        <v>1832</v>
      </c>
      <c r="D319" s="136">
        <f>SUM(D320:D322)</f>
        <v>0</v>
      </c>
      <c r="E319" s="136">
        <f>SUM(E320:E322)</f>
        <v>0</v>
      </c>
      <c r="F319" s="65" t="s">
        <v>2118</v>
      </c>
      <c r="G319" s="78"/>
      <c r="H319" s="79"/>
      <c r="I319" s="79"/>
      <c r="K319" s="74"/>
      <c r="M319" s="79"/>
    </row>
    <row r="320" spans="1:13" s="66" customFormat="1" ht="24.9" customHeight="1">
      <c r="A320" s="184" t="s">
        <v>1548</v>
      </c>
      <c r="B320" s="86" t="s">
        <v>924</v>
      </c>
      <c r="C320" s="87" t="s">
        <v>1833</v>
      </c>
      <c r="D320" s="77">
        <f>+'Alimentazione CE Costi'!H329</f>
        <v>0</v>
      </c>
      <c r="E320" s="77">
        <f>+'Alimentazione CE Costi'!I329</f>
        <v>0</v>
      </c>
      <c r="F320" s="65"/>
      <c r="H320" s="79"/>
      <c r="I320" s="79"/>
      <c r="K320" s="74"/>
      <c r="M320" s="79"/>
    </row>
    <row r="321" spans="1:13" s="66" customFormat="1" ht="24.9" customHeight="1">
      <c r="A321" s="184"/>
      <c r="B321" s="86" t="s">
        <v>926</v>
      </c>
      <c r="C321" s="87" t="s">
        <v>1834</v>
      </c>
      <c r="D321" s="77">
        <f>+'Alimentazione CE Costi'!H330</f>
        <v>0</v>
      </c>
      <c r="E321" s="77">
        <f>+'Alimentazione CE Costi'!I330</f>
        <v>0</v>
      </c>
      <c r="F321" s="65"/>
      <c r="H321" s="79"/>
      <c r="I321" s="79"/>
      <c r="K321" s="74"/>
      <c r="M321" s="79"/>
    </row>
    <row r="322" spans="1:13" s="66" customFormat="1" ht="24.9" customHeight="1">
      <c r="A322" s="184" t="s">
        <v>1597</v>
      </c>
      <c r="B322" s="86" t="s">
        <v>928</v>
      </c>
      <c r="C322" s="87" t="s">
        <v>1835</v>
      </c>
      <c r="D322" s="77">
        <f>+'Alimentazione CE Costi'!H331</f>
        <v>0</v>
      </c>
      <c r="E322" s="77">
        <f>+'Alimentazione CE Costi'!I331</f>
        <v>0</v>
      </c>
      <c r="F322" s="65"/>
      <c r="H322" s="79"/>
      <c r="I322" s="79"/>
      <c r="K322" s="74"/>
      <c r="M322" s="79"/>
    </row>
    <row r="323" spans="1:13" s="66" customFormat="1" ht="24.9" customHeight="1">
      <c r="A323" s="184"/>
      <c r="B323" s="146" t="s">
        <v>930</v>
      </c>
      <c r="C323" s="147" t="s">
        <v>1836</v>
      </c>
      <c r="D323" s="133">
        <f>SUM(D324:D330)</f>
        <v>172125</v>
      </c>
      <c r="E323" s="133">
        <f>SUM(E324:E330)</f>
        <v>688500</v>
      </c>
      <c r="F323" s="65" t="s">
        <v>2118</v>
      </c>
      <c r="G323" s="78"/>
      <c r="H323" s="79"/>
      <c r="I323" s="79"/>
      <c r="K323" s="74"/>
      <c r="M323" s="79"/>
    </row>
    <row r="324" spans="1:13" s="66" customFormat="1" ht="24.9" customHeight="1">
      <c r="A324" s="189" t="s">
        <v>1548</v>
      </c>
      <c r="B324" s="83" t="s">
        <v>932</v>
      </c>
      <c r="C324" s="84" t="s">
        <v>1837</v>
      </c>
      <c r="D324" s="77">
        <f>+'Alimentazione CE Costi'!H333</f>
        <v>0</v>
      </c>
      <c r="E324" s="77">
        <f>+'Alimentazione CE Costi'!I333</f>
        <v>0</v>
      </c>
      <c r="F324" s="65"/>
      <c r="H324" s="79"/>
      <c r="I324" s="79"/>
      <c r="K324" s="74"/>
      <c r="M324" s="79"/>
    </row>
    <row r="325" spans="1:13" s="66" customFormat="1" ht="24.9" customHeight="1">
      <c r="A325" s="184"/>
      <c r="B325" s="83" t="s">
        <v>934</v>
      </c>
      <c r="C325" s="84" t="s">
        <v>1838</v>
      </c>
      <c r="D325" s="77">
        <f>+'Alimentazione CE Costi'!H334</f>
        <v>0</v>
      </c>
      <c r="E325" s="77">
        <f>+'Alimentazione CE Costi'!I334</f>
        <v>0</v>
      </c>
      <c r="F325" s="65"/>
      <c r="H325" s="79"/>
      <c r="I325" s="79"/>
      <c r="K325" s="74"/>
      <c r="M325" s="79"/>
    </row>
    <row r="326" spans="1:13" s="66" customFormat="1" ht="24.9" customHeight="1">
      <c r="A326" s="184" t="s">
        <v>1597</v>
      </c>
      <c r="B326" s="83" t="s">
        <v>936</v>
      </c>
      <c r="C326" s="84" t="s">
        <v>1839</v>
      </c>
      <c r="D326" s="77">
        <f>+'Alimentazione CE Costi'!H335</f>
        <v>0</v>
      </c>
      <c r="E326" s="77">
        <f>+'Alimentazione CE Costi'!I335</f>
        <v>0</v>
      </c>
      <c r="F326" s="65"/>
      <c r="H326" s="79"/>
      <c r="I326" s="79"/>
      <c r="K326" s="74"/>
      <c r="M326" s="79"/>
    </row>
    <row r="327" spans="1:13" s="66" customFormat="1" ht="24.9" customHeight="1">
      <c r="A327" s="189"/>
      <c r="B327" s="83" t="s">
        <v>938</v>
      </c>
      <c r="C327" s="84" t="s">
        <v>1840</v>
      </c>
      <c r="D327" s="77">
        <f>+'Alimentazione CE Costi'!H337+'Alimentazione CE Costi'!H338</f>
        <v>172125</v>
      </c>
      <c r="E327" s="77">
        <f>+'Alimentazione CE Costi'!I337+'Alimentazione CE Costi'!I338</f>
        <v>688500</v>
      </c>
      <c r="F327" s="65"/>
      <c r="H327" s="79"/>
      <c r="I327" s="79"/>
      <c r="K327" s="74"/>
      <c r="M327" s="79"/>
    </row>
    <row r="328" spans="1:13" s="85" customFormat="1" ht="24.9" customHeight="1">
      <c r="A328" s="186"/>
      <c r="B328" s="83" t="s">
        <v>941</v>
      </c>
      <c r="C328" s="84" t="s">
        <v>1841</v>
      </c>
      <c r="D328" s="77">
        <f>+'Alimentazione CE Costi'!H339</f>
        <v>0</v>
      </c>
      <c r="E328" s="77">
        <f>+'Alimentazione CE Costi'!I339</f>
        <v>0</v>
      </c>
      <c r="F328" s="65"/>
      <c r="G328" s="66"/>
      <c r="H328" s="79"/>
      <c r="I328" s="79"/>
      <c r="K328" s="74"/>
      <c r="M328" s="79"/>
    </row>
    <row r="329" spans="1:13" s="85" customFormat="1" ht="24.9" customHeight="1">
      <c r="A329" s="186" t="s">
        <v>1548</v>
      </c>
      <c r="B329" s="83" t="s">
        <v>943</v>
      </c>
      <c r="C329" s="84" t="s">
        <v>1842</v>
      </c>
      <c r="D329" s="77">
        <f>+'Alimentazione CE Costi'!H340</f>
        <v>0</v>
      </c>
      <c r="E329" s="77">
        <f>+'Alimentazione CE Costi'!I340</f>
        <v>0</v>
      </c>
      <c r="F329" s="65"/>
      <c r="G329" s="66"/>
      <c r="H329" s="79"/>
      <c r="I329" s="79"/>
      <c r="K329" s="74"/>
      <c r="M329" s="79"/>
    </row>
    <row r="330" spans="1:13" s="85" customFormat="1" ht="24.9" customHeight="1">
      <c r="A330" s="186" t="s">
        <v>1597</v>
      </c>
      <c r="B330" s="83" t="s">
        <v>945</v>
      </c>
      <c r="C330" s="84" t="s">
        <v>1843</v>
      </c>
      <c r="D330" s="77">
        <f>+'Alimentazione CE Costi'!H341</f>
        <v>0</v>
      </c>
      <c r="E330" s="77">
        <f>+'Alimentazione CE Costi'!I341</f>
        <v>0</v>
      </c>
      <c r="F330" s="65"/>
      <c r="G330" s="66"/>
      <c r="H330" s="79"/>
      <c r="I330" s="79"/>
      <c r="K330" s="74"/>
      <c r="M330" s="79"/>
    </row>
    <row r="331" spans="1:13" s="85" customFormat="1" ht="24.9" customHeight="1">
      <c r="A331" s="190" t="s">
        <v>1593</v>
      </c>
      <c r="B331" s="80" t="s">
        <v>946</v>
      </c>
      <c r="C331" s="81" t="s">
        <v>1844</v>
      </c>
      <c r="D331" s="77">
        <f>+'Alimentazione CE Costi'!H342</f>
        <v>0</v>
      </c>
      <c r="E331" s="77">
        <f>+'Alimentazione CE Costi'!I342</f>
        <v>0</v>
      </c>
      <c r="F331" s="65"/>
      <c r="G331" s="66"/>
      <c r="H331" s="79"/>
      <c r="I331" s="79"/>
      <c r="K331" s="74"/>
      <c r="M331" s="79"/>
    </row>
    <row r="332" spans="1:13" s="85" customFormat="1" ht="24.9" customHeight="1">
      <c r="A332" s="186"/>
      <c r="B332" s="120" t="s">
        <v>948</v>
      </c>
      <c r="C332" s="121" t="s">
        <v>1845</v>
      </c>
      <c r="D332" s="119">
        <f>+D333+D353+D367</f>
        <v>2137536</v>
      </c>
      <c r="E332" s="119">
        <f>+E333+E353+E367</f>
        <v>8550139</v>
      </c>
      <c r="F332" s="65" t="s">
        <v>2118</v>
      </c>
      <c r="G332" s="66"/>
      <c r="H332" s="79"/>
      <c r="I332" s="79"/>
      <c r="K332" s="74"/>
      <c r="M332" s="79"/>
    </row>
    <row r="333" spans="1:13" s="85" customFormat="1" ht="24.9" customHeight="1">
      <c r="A333" s="182"/>
      <c r="B333" s="146" t="s">
        <v>950</v>
      </c>
      <c r="C333" s="147" t="s">
        <v>1846</v>
      </c>
      <c r="D333" s="133">
        <f>+D334+D335+D336+D339+D340+D341+D342+D343+D344+D345+D346+D349</f>
        <v>1934540</v>
      </c>
      <c r="E333" s="133">
        <f>+E334+E335+E336+E339+E340+E341+E342+E343+E344+E345+E346+E349</f>
        <v>7738157</v>
      </c>
      <c r="F333" s="65" t="s">
        <v>2118</v>
      </c>
      <c r="G333" s="78"/>
      <c r="H333" s="79"/>
      <c r="I333" s="79"/>
      <c r="K333" s="74"/>
      <c r="M333" s="79"/>
    </row>
    <row r="334" spans="1:13" s="85" customFormat="1" ht="24.9" customHeight="1">
      <c r="A334" s="182"/>
      <c r="B334" s="83" t="s">
        <v>952</v>
      </c>
      <c r="C334" s="84" t="s">
        <v>1847</v>
      </c>
      <c r="D334" s="77">
        <f>+'Alimentazione CE Costi'!H345</f>
        <v>65000</v>
      </c>
      <c r="E334" s="77">
        <f>+'Alimentazione CE Costi'!I345</f>
        <v>260000</v>
      </c>
      <c r="F334" s="65"/>
      <c r="G334" s="66"/>
      <c r="H334" s="79"/>
      <c r="I334" s="79"/>
      <c r="K334" s="74"/>
      <c r="M334" s="79"/>
    </row>
    <row r="335" spans="1:13" s="85" customFormat="1" ht="24.9" customHeight="1">
      <c r="A335" s="182"/>
      <c r="B335" s="83" t="s">
        <v>954</v>
      </c>
      <c r="C335" s="84" t="s">
        <v>1848</v>
      </c>
      <c r="D335" s="77">
        <f>+'Alimentazione CE Costi'!H346</f>
        <v>262500</v>
      </c>
      <c r="E335" s="77">
        <f>+'Alimentazione CE Costi'!I346</f>
        <v>1050000</v>
      </c>
      <c r="F335" s="65"/>
      <c r="G335" s="66"/>
      <c r="H335" s="79"/>
      <c r="I335" s="79"/>
      <c r="K335" s="74"/>
      <c r="M335" s="79"/>
    </row>
    <row r="336" spans="1:13" s="85" customFormat="1" ht="24.9" customHeight="1">
      <c r="A336" s="182"/>
      <c r="B336" s="138" t="s">
        <v>956</v>
      </c>
      <c r="C336" s="139" t="s">
        <v>1849</v>
      </c>
      <c r="D336" s="136">
        <f>+D337+D338</f>
        <v>195000</v>
      </c>
      <c r="E336" s="136">
        <f>+E337+E338</f>
        <v>780000</v>
      </c>
      <c r="F336" s="65" t="s">
        <v>2118</v>
      </c>
      <c r="G336" s="78"/>
      <c r="H336" s="79"/>
      <c r="I336" s="79"/>
      <c r="K336" s="74"/>
      <c r="M336" s="79"/>
    </row>
    <row r="337" spans="1:13" s="92" customFormat="1" ht="24.9" customHeight="1">
      <c r="A337" s="182"/>
      <c r="B337" s="83" t="s">
        <v>958</v>
      </c>
      <c r="C337" s="84" t="s">
        <v>1850</v>
      </c>
      <c r="D337" s="77">
        <f>+'Alimentazione CE Costi'!H348</f>
        <v>40922</v>
      </c>
      <c r="E337" s="77">
        <f>+'Alimentazione CE Costi'!I348</f>
        <v>163686</v>
      </c>
      <c r="F337" s="65"/>
      <c r="G337" s="65"/>
      <c r="H337" s="79"/>
      <c r="I337" s="79"/>
      <c r="K337" s="74"/>
      <c r="M337" s="79"/>
    </row>
    <row r="338" spans="1:13" s="92" customFormat="1" ht="24.9" customHeight="1">
      <c r="A338" s="182"/>
      <c r="B338" s="83" t="s">
        <v>960</v>
      </c>
      <c r="C338" s="84" t="s">
        <v>1851</v>
      </c>
      <c r="D338" s="77">
        <f>+'Alimentazione CE Costi'!H349</f>
        <v>154078</v>
      </c>
      <c r="E338" s="77">
        <f>+'Alimentazione CE Costi'!I349</f>
        <v>616314</v>
      </c>
      <c r="F338" s="65"/>
      <c r="G338" s="65"/>
      <c r="H338" s="79"/>
      <c r="I338" s="79"/>
      <c r="K338" s="74"/>
      <c r="M338" s="79"/>
    </row>
    <row r="339" spans="1:13" s="85" customFormat="1" ht="24.9" customHeight="1">
      <c r="A339" s="182"/>
      <c r="B339" s="83" t="s">
        <v>962</v>
      </c>
      <c r="C339" s="84" t="s">
        <v>1852</v>
      </c>
      <c r="D339" s="77">
        <f>+'Alimentazione CE Costi'!H350</f>
        <v>297500</v>
      </c>
      <c r="E339" s="77">
        <f>+'Alimentazione CE Costi'!I350</f>
        <v>1190000</v>
      </c>
      <c r="F339" s="65"/>
      <c r="G339" s="66"/>
      <c r="H339" s="79"/>
      <c r="I339" s="79"/>
      <c r="K339" s="74"/>
      <c r="M339" s="79"/>
    </row>
    <row r="340" spans="1:13" s="85" customFormat="1" ht="24.9" customHeight="1">
      <c r="A340" s="182"/>
      <c r="B340" s="83" t="s">
        <v>964</v>
      </c>
      <c r="C340" s="84" t="s">
        <v>1853</v>
      </c>
      <c r="D340" s="77">
        <f>+'Alimentazione CE Costi'!H352+'Alimentazione CE Costi'!H353+'Alimentazione CE Costi'!H354</f>
        <v>0</v>
      </c>
      <c r="E340" s="77">
        <f>+'Alimentazione CE Costi'!I352+'Alimentazione CE Costi'!I353+'Alimentazione CE Costi'!I354</f>
        <v>0</v>
      </c>
      <c r="F340" s="65"/>
      <c r="G340" s="66"/>
      <c r="H340" s="79"/>
      <c r="I340" s="79"/>
      <c r="K340" s="74"/>
      <c r="M340" s="79"/>
    </row>
    <row r="341" spans="1:13" s="85" customFormat="1" ht="24.9" customHeight="1">
      <c r="A341" s="182"/>
      <c r="B341" s="83" t="s">
        <v>969</v>
      </c>
      <c r="C341" s="84" t="s">
        <v>1854</v>
      </c>
      <c r="D341" s="77">
        <f>+'Alimentazione CE Costi'!H355</f>
        <v>62500</v>
      </c>
      <c r="E341" s="77">
        <f>+'Alimentazione CE Costi'!I355</f>
        <v>250000</v>
      </c>
      <c r="F341" s="65"/>
      <c r="G341" s="66"/>
      <c r="H341" s="79"/>
      <c r="I341" s="79"/>
      <c r="K341" s="74"/>
      <c r="M341" s="79"/>
    </row>
    <row r="342" spans="1:13" s="85" customFormat="1" ht="24.9" customHeight="1">
      <c r="A342" s="182"/>
      <c r="B342" s="83" t="s">
        <v>971</v>
      </c>
      <c r="C342" s="84" t="s">
        <v>1855</v>
      </c>
      <c r="D342" s="77">
        <f>+'Alimentazione CE Costi'!H356</f>
        <v>55000</v>
      </c>
      <c r="E342" s="77">
        <f>+'Alimentazione CE Costi'!I356</f>
        <v>220000</v>
      </c>
      <c r="F342" s="65"/>
      <c r="G342" s="66"/>
      <c r="H342" s="79"/>
      <c r="I342" s="79"/>
      <c r="K342" s="74"/>
      <c r="M342" s="79"/>
    </row>
    <row r="343" spans="1:13" s="85" customFormat="1" ht="24.9" customHeight="1">
      <c r="A343" s="182"/>
      <c r="B343" s="83" t="s">
        <v>973</v>
      </c>
      <c r="C343" s="84" t="s">
        <v>1856</v>
      </c>
      <c r="D343" s="77">
        <f>+'Alimentazione CE Costi'!H358+'Alimentazione CE Costi'!H359</f>
        <v>15000</v>
      </c>
      <c r="E343" s="77">
        <f>+'Alimentazione CE Costi'!I358+'Alimentazione CE Costi'!I359</f>
        <v>60000</v>
      </c>
      <c r="F343" s="65"/>
      <c r="G343" s="66"/>
      <c r="H343" s="79"/>
      <c r="I343" s="79"/>
      <c r="K343" s="74"/>
      <c r="M343" s="79"/>
    </row>
    <row r="344" spans="1:13" s="85" customFormat="1" ht="24.9" customHeight="1">
      <c r="A344" s="182"/>
      <c r="B344" s="83" t="s">
        <v>977</v>
      </c>
      <c r="C344" s="84" t="s">
        <v>1857</v>
      </c>
      <c r="D344" s="77">
        <f>+'Alimentazione CE Costi'!H360</f>
        <v>200000</v>
      </c>
      <c r="E344" s="77">
        <f>+'Alimentazione CE Costi'!I360</f>
        <v>800000</v>
      </c>
      <c r="F344" s="65"/>
      <c r="G344" s="66"/>
      <c r="H344" s="79"/>
      <c r="I344" s="79"/>
      <c r="K344" s="74"/>
      <c r="M344" s="79"/>
    </row>
    <row r="345" spans="1:13" s="85" customFormat="1" ht="24.9" customHeight="1">
      <c r="A345" s="182"/>
      <c r="B345" s="83" t="s">
        <v>979</v>
      </c>
      <c r="C345" s="84" t="s">
        <v>1858</v>
      </c>
      <c r="D345" s="77">
        <f>+ROUND(SUM('Alimentazione CE Costi'!H362:H366),2)</f>
        <v>33102</v>
      </c>
      <c r="E345" s="77">
        <f>+ROUND(SUM('Alimentazione CE Costi'!I362:I366),2)</f>
        <v>132407</v>
      </c>
      <c r="F345" s="65"/>
      <c r="G345" s="66"/>
      <c r="H345" s="79"/>
      <c r="I345" s="79"/>
      <c r="K345" s="74"/>
      <c r="M345" s="79"/>
    </row>
    <row r="346" spans="1:13" s="85" customFormat="1" ht="24.9" customHeight="1">
      <c r="A346" s="186"/>
      <c r="B346" s="138" t="s">
        <v>985</v>
      </c>
      <c r="C346" s="139" t="s">
        <v>1859</v>
      </c>
      <c r="D346" s="136">
        <f>+D347+D348</f>
        <v>31250</v>
      </c>
      <c r="E346" s="136">
        <f>+E347+E348</f>
        <v>125000</v>
      </c>
      <c r="F346" s="65" t="s">
        <v>2118</v>
      </c>
      <c r="G346" s="78"/>
      <c r="H346" s="79"/>
      <c r="I346" s="79"/>
      <c r="K346" s="74"/>
      <c r="M346" s="79"/>
    </row>
    <row r="347" spans="1:13" s="85" customFormat="1" ht="24.9" customHeight="1">
      <c r="A347" s="186"/>
      <c r="B347" s="86" t="s">
        <v>987</v>
      </c>
      <c r="C347" s="87" t="s">
        <v>1860</v>
      </c>
      <c r="D347" s="77">
        <f>+'Alimentazione CE Costi'!H368</f>
        <v>0</v>
      </c>
      <c r="E347" s="77">
        <f>+'Alimentazione CE Costi'!I368</f>
        <v>0</v>
      </c>
      <c r="F347" s="65"/>
      <c r="G347" s="66"/>
      <c r="H347" s="97"/>
      <c r="I347" s="97"/>
      <c r="K347" s="74"/>
      <c r="M347" s="79"/>
    </row>
    <row r="348" spans="1:13" s="85" customFormat="1" ht="24.9" customHeight="1">
      <c r="A348" s="186"/>
      <c r="B348" s="86" t="s">
        <v>989</v>
      </c>
      <c r="C348" s="87" t="s">
        <v>1861</v>
      </c>
      <c r="D348" s="77">
        <f>+'Alimentazione CE Costi'!H369</f>
        <v>31250</v>
      </c>
      <c r="E348" s="77">
        <f>+'Alimentazione CE Costi'!I369</f>
        <v>125000</v>
      </c>
      <c r="F348" s="65"/>
      <c r="G348" s="66"/>
      <c r="H348" s="79"/>
      <c r="I348" s="79"/>
      <c r="K348" s="74"/>
      <c r="M348" s="79"/>
    </row>
    <row r="349" spans="1:13" s="85" customFormat="1" ht="24.9" customHeight="1">
      <c r="A349" s="186"/>
      <c r="B349" s="138" t="s">
        <v>991</v>
      </c>
      <c r="C349" s="139" t="s">
        <v>1862</v>
      </c>
      <c r="D349" s="136">
        <f>+D350+D351+D352</f>
        <v>717688</v>
      </c>
      <c r="E349" s="136">
        <f>+E350+E351+E352</f>
        <v>2870750</v>
      </c>
      <c r="F349" s="65" t="s">
        <v>2118</v>
      </c>
      <c r="G349" s="78"/>
      <c r="H349" s="79"/>
      <c r="I349" s="79"/>
      <c r="K349" s="74"/>
      <c r="M349" s="79"/>
    </row>
    <row r="350" spans="1:13" s="85" customFormat="1" ht="24.9" customHeight="1">
      <c r="A350" s="186" t="s">
        <v>1548</v>
      </c>
      <c r="B350" s="86" t="s">
        <v>993</v>
      </c>
      <c r="C350" s="87" t="s">
        <v>1863</v>
      </c>
      <c r="D350" s="77">
        <f>+'Alimentazione CE Costi'!H371</f>
        <v>103961</v>
      </c>
      <c r="E350" s="77">
        <f>+'Alimentazione CE Costi'!I371</f>
        <v>415843</v>
      </c>
      <c r="F350" s="65"/>
      <c r="G350" s="66"/>
      <c r="H350" s="79"/>
      <c r="I350" s="79"/>
      <c r="K350" s="74"/>
      <c r="M350" s="79"/>
    </row>
    <row r="351" spans="1:13" s="85" customFormat="1" ht="24.9" customHeight="1">
      <c r="A351" s="182"/>
      <c r="B351" s="86" t="s">
        <v>995</v>
      </c>
      <c r="C351" s="87" t="s">
        <v>1864</v>
      </c>
      <c r="D351" s="77">
        <f>+'Alimentazione CE Costi'!H373+'Alimentazione CE Costi'!H374</f>
        <v>0</v>
      </c>
      <c r="E351" s="77">
        <f>+'Alimentazione CE Costi'!I373+'Alimentazione CE Costi'!I374</f>
        <v>0</v>
      </c>
      <c r="F351" s="65"/>
      <c r="G351" s="66"/>
      <c r="H351" s="79"/>
      <c r="I351" s="79"/>
      <c r="K351" s="74"/>
      <c r="M351" s="79"/>
    </row>
    <row r="352" spans="1:13" s="85" customFormat="1" ht="24.9" customHeight="1">
      <c r="A352" s="186"/>
      <c r="B352" s="86" t="s">
        <v>999</v>
      </c>
      <c r="C352" s="87" t="s">
        <v>1865</v>
      </c>
      <c r="D352" s="77">
        <f>+ROUND(SUM('Alimentazione CE Costi'!H376:H390),2)</f>
        <v>613727</v>
      </c>
      <c r="E352" s="77">
        <f>+ROUND(SUM('Alimentazione CE Costi'!I376:I390),2)</f>
        <v>2454907</v>
      </c>
      <c r="F352" s="65"/>
      <c r="G352" s="66"/>
      <c r="H352" s="79"/>
      <c r="I352" s="79"/>
      <c r="K352" s="74"/>
      <c r="M352" s="79"/>
    </row>
    <row r="353" spans="1:13" s="85" customFormat="1" ht="24.9" customHeight="1">
      <c r="A353" s="182"/>
      <c r="B353" s="146" t="s">
        <v>1015</v>
      </c>
      <c r="C353" s="147" t="s">
        <v>1866</v>
      </c>
      <c r="D353" s="133">
        <f>+D354+D355+D356+D363</f>
        <v>182246</v>
      </c>
      <c r="E353" s="133">
        <f>+E354+E355+E356+E363</f>
        <v>728982</v>
      </c>
      <c r="F353" s="65" t="s">
        <v>2118</v>
      </c>
      <c r="G353" s="78"/>
      <c r="H353" s="79"/>
      <c r="I353" s="79"/>
      <c r="K353" s="74"/>
      <c r="M353" s="79"/>
    </row>
    <row r="354" spans="1:13" s="85" customFormat="1" ht="24.9" customHeight="1">
      <c r="A354" s="182" t="s">
        <v>1548</v>
      </c>
      <c r="B354" s="83" t="s">
        <v>1017</v>
      </c>
      <c r="C354" s="84" t="s">
        <v>1867</v>
      </c>
      <c r="D354" s="77">
        <f>+'Alimentazione CE Costi'!H392</f>
        <v>750</v>
      </c>
      <c r="E354" s="77">
        <f>+'Alimentazione CE Costi'!I392</f>
        <v>3000</v>
      </c>
      <c r="F354" s="65"/>
      <c r="G354" s="66"/>
      <c r="H354" s="79"/>
      <c r="I354" s="79"/>
      <c r="K354" s="74"/>
      <c r="M354" s="79"/>
    </row>
    <row r="355" spans="1:13" s="85" customFormat="1" ht="24.9" customHeight="1">
      <c r="A355" s="182"/>
      <c r="B355" s="83" t="s">
        <v>1019</v>
      </c>
      <c r="C355" s="84" t="s">
        <v>1868</v>
      </c>
      <c r="D355" s="77">
        <f>+'Alimentazione CE Costi'!H393</f>
        <v>0</v>
      </c>
      <c r="E355" s="77">
        <f>+'Alimentazione CE Costi'!I393</f>
        <v>0</v>
      </c>
      <c r="F355" s="65"/>
      <c r="G355" s="66"/>
      <c r="H355" s="79"/>
      <c r="I355" s="79"/>
      <c r="K355" s="74"/>
      <c r="M355" s="79"/>
    </row>
    <row r="356" spans="1:13" s="85" customFormat="1" ht="24.9" customHeight="1">
      <c r="A356" s="182"/>
      <c r="B356" s="138" t="s">
        <v>1021</v>
      </c>
      <c r="C356" s="139" t="s">
        <v>1869</v>
      </c>
      <c r="D356" s="136">
        <f>SUM(D357:D362)</f>
        <v>181496</v>
      </c>
      <c r="E356" s="136">
        <f>SUM(E357:E362)</f>
        <v>725982</v>
      </c>
      <c r="F356" s="65" t="s">
        <v>2118</v>
      </c>
      <c r="G356" s="78"/>
      <c r="H356" s="79"/>
      <c r="I356" s="79"/>
      <c r="K356" s="74"/>
      <c r="M356" s="79"/>
    </row>
    <row r="357" spans="1:13" s="85" customFormat="1" ht="24.9" customHeight="1">
      <c r="A357" s="182"/>
      <c r="B357" s="86" t="s">
        <v>1023</v>
      </c>
      <c r="C357" s="87" t="s">
        <v>1870</v>
      </c>
      <c r="D357" s="77">
        <f>+'Alimentazione CE Costi'!H396+'Alimentazione CE Costi'!H397+'Alimentazione CE Costi'!H398+'Alimentazione CE Costi'!H399+'Alimentazione CE Costi'!H400</f>
        <v>11000</v>
      </c>
      <c r="E357" s="77">
        <f>+'Alimentazione CE Costi'!I396+'Alimentazione CE Costi'!I397+'Alimentazione CE Costi'!I398+'Alimentazione CE Costi'!I399+'Alimentazione CE Costi'!I400</f>
        <v>44000</v>
      </c>
      <c r="F357" s="65"/>
      <c r="G357" s="66"/>
      <c r="H357" s="79"/>
      <c r="I357" s="79"/>
      <c r="K357" s="74"/>
      <c r="M357" s="79"/>
    </row>
    <row r="358" spans="1:13" s="85" customFormat="1" ht="24.9" customHeight="1">
      <c r="A358" s="182"/>
      <c r="B358" s="86" t="s">
        <v>1030</v>
      </c>
      <c r="C358" s="87" t="s">
        <v>1871</v>
      </c>
      <c r="D358" s="77">
        <f>+'Alimentazione CE Costi'!H401</f>
        <v>0</v>
      </c>
      <c r="E358" s="77">
        <f>+'Alimentazione CE Costi'!I401</f>
        <v>0</v>
      </c>
      <c r="F358" s="65"/>
      <c r="G358" s="66"/>
      <c r="H358" s="79"/>
      <c r="I358" s="79"/>
      <c r="K358" s="74"/>
      <c r="M358" s="79"/>
    </row>
    <row r="359" spans="1:13" s="85" customFormat="1" ht="24.9" customHeight="1">
      <c r="A359" s="182"/>
      <c r="B359" s="86" t="s">
        <v>1032</v>
      </c>
      <c r="C359" s="87" t="s">
        <v>1872</v>
      </c>
      <c r="D359" s="77">
        <f>+'Alimentazione CE Costi'!H402</f>
        <v>0</v>
      </c>
      <c r="E359" s="77">
        <f>+'Alimentazione CE Costi'!I402</f>
        <v>0</v>
      </c>
      <c r="F359" s="65"/>
      <c r="G359" s="66"/>
      <c r="H359" s="79"/>
      <c r="I359" s="79"/>
      <c r="K359" s="74"/>
      <c r="M359" s="79"/>
    </row>
    <row r="360" spans="1:13" s="85" customFormat="1" ht="24.9" customHeight="1">
      <c r="A360" s="182"/>
      <c r="B360" s="86" t="s">
        <v>1034</v>
      </c>
      <c r="C360" s="87" t="s">
        <v>1873</v>
      </c>
      <c r="D360" s="77">
        <f>+'Alimentazione CE Costi'!H403</f>
        <v>164246</v>
      </c>
      <c r="E360" s="77">
        <f>+'Alimentazione CE Costi'!I403</f>
        <v>656982</v>
      </c>
      <c r="F360" s="65"/>
      <c r="G360" s="66"/>
      <c r="H360" s="79"/>
      <c r="I360" s="79"/>
      <c r="K360" s="74"/>
      <c r="M360" s="79"/>
    </row>
    <row r="361" spans="1:13" s="85" customFormat="1" ht="24.9" customHeight="1">
      <c r="A361" s="182"/>
      <c r="B361" s="86" t="s">
        <v>1036</v>
      </c>
      <c r="C361" s="87" t="s">
        <v>1874</v>
      </c>
      <c r="D361" s="93">
        <f>+SUM('Alimentazione CE Costi'!H405:H409)</f>
        <v>6250</v>
      </c>
      <c r="E361" s="93">
        <f>+SUM('Alimentazione CE Costi'!I405:I409)</f>
        <v>25000</v>
      </c>
      <c r="F361" s="65"/>
      <c r="G361" s="66"/>
      <c r="H361" s="79"/>
      <c r="I361" s="79"/>
      <c r="K361" s="74"/>
      <c r="M361" s="79"/>
    </row>
    <row r="362" spans="1:13" s="92" customFormat="1" ht="24.9" customHeight="1">
      <c r="A362" s="182"/>
      <c r="B362" s="86" t="s">
        <v>1042</v>
      </c>
      <c r="C362" s="87" t="s">
        <v>1875</v>
      </c>
      <c r="D362" s="77">
        <f>+'Alimentazione CE Costi'!H410</f>
        <v>0</v>
      </c>
      <c r="E362" s="77">
        <f>+'Alimentazione CE Costi'!I410</f>
        <v>0</v>
      </c>
      <c r="F362" s="65"/>
      <c r="G362" s="65"/>
      <c r="H362" s="79"/>
      <c r="I362" s="79"/>
      <c r="K362" s="74"/>
      <c r="M362" s="79"/>
    </row>
    <row r="363" spans="1:13" s="85" customFormat="1" ht="24.9" customHeight="1">
      <c r="A363" s="182"/>
      <c r="B363" s="138" t="s">
        <v>1044</v>
      </c>
      <c r="C363" s="139" t="s">
        <v>1876</v>
      </c>
      <c r="D363" s="136">
        <f>SUM(D364:D366)</f>
        <v>0</v>
      </c>
      <c r="E363" s="136">
        <f>SUM(E364:E366)</f>
        <v>0</v>
      </c>
      <c r="F363" s="65" t="s">
        <v>2118</v>
      </c>
      <c r="G363" s="78"/>
      <c r="H363" s="79"/>
      <c r="I363" s="79"/>
      <c r="K363" s="74"/>
      <c r="M363" s="79"/>
    </row>
    <row r="364" spans="1:13" s="85" customFormat="1" ht="24.9" customHeight="1">
      <c r="A364" s="182" t="s">
        <v>1548</v>
      </c>
      <c r="B364" s="86" t="s">
        <v>1046</v>
      </c>
      <c r="C364" s="87" t="s">
        <v>1877</v>
      </c>
      <c r="D364" s="77">
        <f>+'Alimentazione CE Costi'!H412</f>
        <v>0</v>
      </c>
      <c r="E364" s="77">
        <f>+'Alimentazione CE Costi'!I412</f>
        <v>0</v>
      </c>
      <c r="F364" s="65"/>
      <c r="G364" s="66"/>
      <c r="H364" s="79"/>
      <c r="I364" s="79"/>
      <c r="K364" s="74"/>
      <c r="M364" s="79"/>
    </row>
    <row r="365" spans="1:13" s="85" customFormat="1" ht="24.9" customHeight="1">
      <c r="A365" s="182"/>
      <c r="B365" s="86" t="s">
        <v>1048</v>
      </c>
      <c r="C365" s="87" t="s">
        <v>1878</v>
      </c>
      <c r="D365" s="77">
        <f>+'Alimentazione CE Costi'!H413</f>
        <v>0</v>
      </c>
      <c r="E365" s="77">
        <f>+'Alimentazione CE Costi'!I413</f>
        <v>0</v>
      </c>
      <c r="F365" s="65"/>
      <c r="G365" s="66"/>
      <c r="H365" s="79"/>
      <c r="I365" s="79"/>
      <c r="K365" s="74"/>
      <c r="M365" s="79"/>
    </row>
    <row r="366" spans="1:13" s="85" customFormat="1" ht="24.9" customHeight="1">
      <c r="A366" s="182" t="s">
        <v>1597</v>
      </c>
      <c r="B366" s="86" t="s">
        <v>1050</v>
      </c>
      <c r="C366" s="87" t="s">
        <v>1879</v>
      </c>
      <c r="D366" s="77">
        <f>+'Alimentazione CE Costi'!H414</f>
        <v>0</v>
      </c>
      <c r="E366" s="77">
        <f>+'Alimentazione CE Costi'!I414</f>
        <v>0</v>
      </c>
      <c r="F366" s="65"/>
      <c r="G366" s="66"/>
      <c r="H366" s="79"/>
      <c r="I366" s="79"/>
      <c r="K366" s="74"/>
      <c r="M366" s="79"/>
    </row>
    <row r="367" spans="1:13" s="85" customFormat="1" ht="24.9" customHeight="1">
      <c r="A367" s="182"/>
      <c r="B367" s="146" t="s">
        <v>1052</v>
      </c>
      <c r="C367" s="147" t="s">
        <v>1880</v>
      </c>
      <c r="D367" s="133">
        <f>+D368+D369</f>
        <v>20750</v>
      </c>
      <c r="E367" s="133">
        <f>+E368+E369</f>
        <v>83000</v>
      </c>
      <c r="F367" s="65" t="s">
        <v>2118</v>
      </c>
      <c r="G367" s="78"/>
      <c r="H367" s="79"/>
      <c r="I367" s="79"/>
      <c r="K367" s="74"/>
      <c r="M367" s="79"/>
    </row>
    <row r="368" spans="1:13" s="85" customFormat="1" ht="24.9" customHeight="1">
      <c r="A368" s="182"/>
      <c r="B368" s="83" t="s">
        <v>1054</v>
      </c>
      <c r="C368" s="84" t="s">
        <v>1881</v>
      </c>
      <c r="D368" s="77">
        <f>+'Alimentazione CE Costi'!H416</f>
        <v>4750</v>
      </c>
      <c r="E368" s="77">
        <f>+'Alimentazione CE Costi'!I416</f>
        <v>19000</v>
      </c>
      <c r="F368" s="65"/>
      <c r="G368" s="66"/>
      <c r="H368" s="79"/>
      <c r="I368" s="79"/>
      <c r="K368" s="74"/>
      <c r="M368" s="79"/>
    </row>
    <row r="369" spans="1:13" s="85" customFormat="1" ht="24.9" customHeight="1">
      <c r="A369" s="182"/>
      <c r="B369" s="83" t="s">
        <v>1056</v>
      </c>
      <c r="C369" s="84" t="s">
        <v>1882</v>
      </c>
      <c r="D369" s="77">
        <f>+'Alimentazione CE Costi'!H417</f>
        <v>16000</v>
      </c>
      <c r="E369" s="77">
        <f>+'Alimentazione CE Costi'!I417</f>
        <v>64000</v>
      </c>
      <c r="F369" s="65"/>
      <c r="G369" s="66"/>
      <c r="H369" s="79"/>
      <c r="I369" s="79"/>
      <c r="K369" s="74"/>
      <c r="M369" s="79"/>
    </row>
    <row r="370" spans="1:13" s="85" customFormat="1" ht="24.9" customHeight="1">
      <c r="A370" s="182"/>
      <c r="B370" s="125" t="s">
        <v>1883</v>
      </c>
      <c r="C370" s="126" t="s">
        <v>1884</v>
      </c>
      <c r="D370" s="127">
        <f>SUM(D371:D377)</f>
        <v>417186</v>
      </c>
      <c r="E370" s="127">
        <f>SUM(E371:E377)</f>
        <v>1668744</v>
      </c>
      <c r="F370" s="65" t="s">
        <v>2118</v>
      </c>
      <c r="G370" s="78"/>
      <c r="H370" s="79"/>
      <c r="I370" s="79"/>
      <c r="K370" s="74"/>
      <c r="M370" s="79"/>
    </row>
    <row r="371" spans="1:13" s="85" customFormat="1" ht="24.9" customHeight="1">
      <c r="A371" s="182"/>
      <c r="B371" s="80" t="s">
        <v>1059</v>
      </c>
      <c r="C371" s="81" t="s">
        <v>1885</v>
      </c>
      <c r="D371" s="77">
        <f>+'Alimentazione CE Costi'!H419</f>
        <v>11250</v>
      </c>
      <c r="E371" s="77">
        <f>+'Alimentazione CE Costi'!I419</f>
        <v>45000</v>
      </c>
      <c r="F371" s="65"/>
      <c r="G371" s="66"/>
      <c r="H371" s="79"/>
      <c r="I371" s="79"/>
      <c r="K371" s="74"/>
      <c r="M371" s="79"/>
    </row>
    <row r="372" spans="1:13" s="85" customFormat="1" ht="24.9" customHeight="1">
      <c r="A372" s="186"/>
      <c r="B372" s="80" t="s">
        <v>1061</v>
      </c>
      <c r="C372" s="81" t="s">
        <v>1886</v>
      </c>
      <c r="D372" s="77">
        <f>+'Alimentazione CE Costi'!H421+'Alimentazione CE Costi'!H422+'Alimentazione CE Costi'!H423</f>
        <v>56936</v>
      </c>
      <c r="E372" s="77">
        <f>+'Alimentazione CE Costi'!I421+'Alimentazione CE Costi'!I422+'Alimentazione CE Costi'!I423</f>
        <v>227744</v>
      </c>
      <c r="F372" s="65"/>
      <c r="G372" s="66"/>
      <c r="H372" s="79"/>
      <c r="I372" s="79"/>
      <c r="K372" s="74"/>
      <c r="M372" s="79"/>
    </row>
    <row r="373" spans="1:13" s="85" customFormat="1" ht="24.9" customHeight="1">
      <c r="A373" s="186"/>
      <c r="B373" s="80" t="s">
        <v>1066</v>
      </c>
      <c r="C373" s="81" t="s">
        <v>1887</v>
      </c>
      <c r="D373" s="77">
        <f>+'Alimentazione CE Costi'!H424</f>
        <v>312500</v>
      </c>
      <c r="E373" s="77">
        <f>+'Alimentazione CE Costi'!I424</f>
        <v>1250000</v>
      </c>
      <c r="F373" s="65"/>
      <c r="G373" s="66"/>
      <c r="H373" s="79"/>
      <c r="I373" s="79"/>
      <c r="K373" s="74"/>
      <c r="M373" s="79"/>
    </row>
    <row r="374" spans="1:13" s="85" customFormat="1" ht="24.9" customHeight="1">
      <c r="A374" s="186"/>
      <c r="B374" s="80" t="s">
        <v>1068</v>
      </c>
      <c r="C374" s="81" t="s">
        <v>1888</v>
      </c>
      <c r="D374" s="77">
        <f>+'Alimentazione CE Costi'!H425</f>
        <v>0</v>
      </c>
      <c r="E374" s="77">
        <f>+'Alimentazione CE Costi'!I425</f>
        <v>0</v>
      </c>
      <c r="F374" s="65"/>
      <c r="G374" s="66"/>
      <c r="H374" s="79"/>
      <c r="I374" s="79"/>
      <c r="K374" s="74"/>
      <c r="M374" s="79"/>
    </row>
    <row r="375" spans="1:13" s="85" customFormat="1" ht="24.9" customHeight="1">
      <c r="A375" s="186"/>
      <c r="B375" s="80" t="s">
        <v>1070</v>
      </c>
      <c r="C375" s="81" t="s">
        <v>1889</v>
      </c>
      <c r="D375" s="77">
        <f>+'Alimentazione CE Costi'!H426</f>
        <v>1250</v>
      </c>
      <c r="E375" s="77">
        <f>+'Alimentazione CE Costi'!I426</f>
        <v>5000</v>
      </c>
      <c r="F375" s="65"/>
      <c r="G375" s="66"/>
      <c r="H375" s="79"/>
      <c r="I375" s="79"/>
      <c r="K375" s="74"/>
      <c r="M375" s="79"/>
    </row>
    <row r="376" spans="1:13" s="85" customFormat="1" ht="24.9" customHeight="1">
      <c r="A376" s="186"/>
      <c r="B376" s="80" t="s">
        <v>1072</v>
      </c>
      <c r="C376" s="81" t="s">
        <v>1890</v>
      </c>
      <c r="D376" s="77">
        <f>+'Alimentazione CE Costi'!H428+'Alimentazione CE Costi'!H429+'Alimentazione CE Costi'!H430</f>
        <v>35250</v>
      </c>
      <c r="E376" s="77">
        <f>+'Alimentazione CE Costi'!I428+'Alimentazione CE Costi'!I429+'Alimentazione CE Costi'!I430</f>
        <v>141000</v>
      </c>
      <c r="F376" s="65"/>
      <c r="G376" s="66"/>
      <c r="H376" s="79"/>
      <c r="I376" s="79"/>
      <c r="K376" s="74"/>
      <c r="M376" s="79"/>
    </row>
    <row r="377" spans="1:13" s="85" customFormat="1" ht="24.9" customHeight="1">
      <c r="A377" s="191" t="s">
        <v>1548</v>
      </c>
      <c r="B377" s="80" t="s">
        <v>1076</v>
      </c>
      <c r="C377" s="81" t="s">
        <v>1891</v>
      </c>
      <c r="D377" s="77">
        <f>+'Alimentazione CE Costi'!H431</f>
        <v>0</v>
      </c>
      <c r="E377" s="77">
        <f>+'Alimentazione CE Costi'!I431</f>
        <v>0</v>
      </c>
      <c r="F377" s="65"/>
      <c r="G377" s="66"/>
      <c r="H377" s="79"/>
      <c r="I377" s="79"/>
      <c r="K377" s="74"/>
      <c r="M377" s="79"/>
    </row>
    <row r="378" spans="1:13" s="85" customFormat="1" ht="24.9" customHeight="1">
      <c r="A378" s="182"/>
      <c r="B378" s="125" t="s">
        <v>1077</v>
      </c>
      <c r="C378" s="126" t="s">
        <v>1892</v>
      </c>
      <c r="D378" s="127">
        <f>+D379+D380+D383+D386+D387</f>
        <v>149211</v>
      </c>
      <c r="E378" s="127">
        <f>+E379+E380+E383+E386+E387</f>
        <v>596842</v>
      </c>
      <c r="F378" s="65" t="s">
        <v>2118</v>
      </c>
      <c r="G378" s="78"/>
      <c r="H378" s="79"/>
      <c r="I378" s="79"/>
      <c r="K378" s="74"/>
      <c r="M378" s="79"/>
    </row>
    <row r="379" spans="1:13" s="85" customFormat="1" ht="24.9" customHeight="1">
      <c r="A379" s="182"/>
      <c r="B379" s="80" t="s">
        <v>1079</v>
      </c>
      <c r="C379" s="81" t="s">
        <v>1893</v>
      </c>
      <c r="D379" s="77">
        <f>+'Alimentazione CE Costi'!H434+'Alimentazione CE Costi'!H435</f>
        <v>8500</v>
      </c>
      <c r="E379" s="77">
        <f>+'Alimentazione CE Costi'!I434+'Alimentazione CE Costi'!I435</f>
        <v>34000</v>
      </c>
      <c r="F379" s="65"/>
      <c r="G379" s="66"/>
      <c r="H379" s="79"/>
      <c r="I379" s="79"/>
      <c r="K379" s="74"/>
      <c r="M379" s="79"/>
    </row>
    <row r="380" spans="1:13" s="85" customFormat="1" ht="24.9" customHeight="1">
      <c r="A380" s="182"/>
      <c r="B380" s="120" t="s">
        <v>1083</v>
      </c>
      <c r="C380" s="121" t="s">
        <v>1894</v>
      </c>
      <c r="D380" s="119">
        <f>+D381+D382</f>
        <v>140711</v>
      </c>
      <c r="E380" s="119">
        <f>+E381+E382</f>
        <v>562842</v>
      </c>
      <c r="F380" s="65" t="s">
        <v>2118</v>
      </c>
      <c r="G380" s="78"/>
      <c r="H380" s="79"/>
      <c r="I380" s="79"/>
      <c r="K380" s="74"/>
      <c r="M380" s="79"/>
    </row>
    <row r="381" spans="1:13" s="85" customFormat="1" ht="24.9" customHeight="1">
      <c r="A381" s="182"/>
      <c r="B381" s="83" t="s">
        <v>1085</v>
      </c>
      <c r="C381" s="84" t="s">
        <v>1895</v>
      </c>
      <c r="D381" s="77">
        <f>+'Alimentazione CE Costi'!H437</f>
        <v>130575</v>
      </c>
      <c r="E381" s="77">
        <f>+'Alimentazione CE Costi'!I437</f>
        <v>522300</v>
      </c>
      <c r="F381" s="65"/>
      <c r="G381" s="66"/>
      <c r="H381" s="79"/>
      <c r="I381" s="79"/>
      <c r="K381" s="74"/>
      <c r="M381" s="79"/>
    </row>
    <row r="382" spans="1:13" s="85" customFormat="1" ht="24.9" customHeight="1">
      <c r="A382" s="182"/>
      <c r="B382" s="83" t="s">
        <v>1087</v>
      </c>
      <c r="C382" s="84" t="s">
        <v>1896</v>
      </c>
      <c r="D382" s="77">
        <f>+ROUND(SUM('Alimentazione CE Costi'!H439:H442),2)</f>
        <v>10136</v>
      </c>
      <c r="E382" s="77">
        <f>+ROUND(SUM('Alimentazione CE Costi'!I439:I442),2)</f>
        <v>40542</v>
      </c>
      <c r="F382" s="65"/>
      <c r="G382" s="66"/>
      <c r="H382" s="79"/>
      <c r="I382" s="79"/>
      <c r="K382" s="74"/>
      <c r="M382" s="79"/>
    </row>
    <row r="383" spans="1:13" s="85" customFormat="1" ht="24.9" customHeight="1">
      <c r="A383" s="182"/>
      <c r="B383" s="120" t="s">
        <v>1093</v>
      </c>
      <c r="C383" s="121" t="s">
        <v>1897</v>
      </c>
      <c r="D383" s="119">
        <f>+D384+D385</f>
        <v>0</v>
      </c>
      <c r="E383" s="119">
        <f>+E384+E385</f>
        <v>0</v>
      </c>
      <c r="F383" s="65" t="s">
        <v>2118</v>
      </c>
      <c r="G383" s="78"/>
      <c r="H383" s="79"/>
      <c r="I383" s="79"/>
      <c r="K383" s="74"/>
      <c r="M383" s="79"/>
    </row>
    <row r="384" spans="1:13" s="85" customFormat="1" ht="24.9" customHeight="1">
      <c r="A384" s="182"/>
      <c r="B384" s="83" t="s">
        <v>1095</v>
      </c>
      <c r="C384" s="84" t="s">
        <v>1898</v>
      </c>
      <c r="D384" s="77">
        <f>+'Alimentazione CE Costi'!H445+'Alimentazione CE Costi'!H446</f>
        <v>0</v>
      </c>
      <c r="E384" s="77">
        <f>+'Alimentazione CE Costi'!I445+'Alimentazione CE Costi'!I446</f>
        <v>0</v>
      </c>
      <c r="F384" s="65"/>
      <c r="G384" s="66"/>
      <c r="H384" s="79"/>
      <c r="I384" s="79"/>
      <c r="K384" s="74"/>
      <c r="M384" s="79"/>
    </row>
    <row r="385" spans="1:13" s="85" customFormat="1" ht="24.9" customHeight="1">
      <c r="A385" s="182"/>
      <c r="B385" s="83" t="s">
        <v>1099</v>
      </c>
      <c r="C385" s="84" t="s">
        <v>1899</v>
      </c>
      <c r="D385" s="77">
        <f>+'Alimentazione CE Costi'!H448+'Alimentazione CE Costi'!H449</f>
        <v>0</v>
      </c>
      <c r="E385" s="77">
        <f>+'Alimentazione CE Costi'!I448+'Alimentazione CE Costi'!I449</f>
        <v>0</v>
      </c>
      <c r="F385" s="65"/>
      <c r="G385" s="66"/>
      <c r="H385" s="79"/>
      <c r="I385" s="79"/>
      <c r="K385" s="74"/>
      <c r="M385" s="79"/>
    </row>
    <row r="386" spans="1:13" s="66" customFormat="1" ht="24.9" customHeight="1">
      <c r="A386" s="184"/>
      <c r="B386" s="80" t="s">
        <v>1101</v>
      </c>
      <c r="C386" s="81" t="s">
        <v>1900</v>
      </c>
      <c r="D386" s="77">
        <f>+'Alimentazione CE Costi'!H450</f>
        <v>0</v>
      </c>
      <c r="E386" s="77">
        <f>+'Alimentazione CE Costi'!I450</f>
        <v>0</v>
      </c>
      <c r="F386" s="65"/>
      <c r="H386" s="79"/>
      <c r="I386" s="79"/>
      <c r="K386" s="74"/>
      <c r="M386" s="79"/>
    </row>
    <row r="387" spans="1:13" s="66" customFormat="1" ht="24.9" customHeight="1">
      <c r="A387" s="192" t="s">
        <v>1548</v>
      </c>
      <c r="B387" s="80" t="s">
        <v>1103</v>
      </c>
      <c r="C387" s="81" t="s">
        <v>1901</v>
      </c>
      <c r="D387" s="77">
        <f>+'Alimentazione CE Costi'!H451</f>
        <v>0</v>
      </c>
      <c r="E387" s="77">
        <f>+'Alimentazione CE Costi'!I451</f>
        <v>0</v>
      </c>
      <c r="F387" s="65"/>
      <c r="H387" s="79"/>
      <c r="I387" s="79"/>
      <c r="K387" s="74"/>
      <c r="M387" s="79"/>
    </row>
    <row r="388" spans="1:13" s="85" customFormat="1" ht="24.9" customHeight="1">
      <c r="A388" s="182"/>
      <c r="B388" s="148" t="s">
        <v>1902</v>
      </c>
      <c r="C388" s="149" t="s">
        <v>1903</v>
      </c>
      <c r="D388" s="150">
        <f>+D389+D403+D412+D421</f>
        <v>9289117</v>
      </c>
      <c r="E388" s="150">
        <f>+E389+E403+E412+E421</f>
        <v>37156487</v>
      </c>
      <c r="F388" s="65" t="s">
        <v>2118</v>
      </c>
      <c r="G388" s="78"/>
      <c r="H388" s="79"/>
      <c r="I388" s="79"/>
      <c r="K388" s="74"/>
      <c r="M388" s="79"/>
    </row>
    <row r="389" spans="1:13" s="85" customFormat="1" ht="24.9" customHeight="1">
      <c r="A389" s="182"/>
      <c r="B389" s="125" t="s">
        <v>1105</v>
      </c>
      <c r="C389" s="126" t="s">
        <v>1904</v>
      </c>
      <c r="D389" s="127">
        <f>+D390+D399</f>
        <v>7476597</v>
      </c>
      <c r="E389" s="127">
        <f>+E390+E399</f>
        <v>29906391</v>
      </c>
      <c r="F389" s="65" t="s">
        <v>2118</v>
      </c>
      <c r="G389" s="78"/>
      <c r="H389" s="79"/>
      <c r="I389" s="79"/>
      <c r="K389" s="74"/>
      <c r="M389" s="79"/>
    </row>
    <row r="390" spans="1:13" s="85" customFormat="1" ht="24.9" customHeight="1">
      <c r="A390" s="182"/>
      <c r="B390" s="120" t="s">
        <v>1107</v>
      </c>
      <c r="C390" s="121" t="s">
        <v>1905</v>
      </c>
      <c r="D390" s="119">
        <f>+D391+D395</f>
        <v>3656291</v>
      </c>
      <c r="E390" s="119">
        <f>+E391+E395</f>
        <v>14625154</v>
      </c>
      <c r="F390" s="65" t="s">
        <v>2118</v>
      </c>
      <c r="G390" s="78"/>
      <c r="H390" s="79"/>
      <c r="I390" s="79"/>
      <c r="K390" s="74"/>
      <c r="M390" s="79"/>
    </row>
    <row r="391" spans="1:13" s="85" customFormat="1" ht="24.9" customHeight="1">
      <c r="A391" s="182"/>
      <c r="B391" s="131" t="s">
        <v>1109</v>
      </c>
      <c r="C391" s="132" t="s">
        <v>1906</v>
      </c>
      <c r="D391" s="133">
        <f>SUM(D392:D394)</f>
        <v>3301451</v>
      </c>
      <c r="E391" s="133">
        <f>SUM(E392:E394)</f>
        <v>13205800</v>
      </c>
      <c r="F391" s="65" t="s">
        <v>2118</v>
      </c>
      <c r="G391" s="78"/>
      <c r="H391" s="79"/>
      <c r="I391" s="79"/>
      <c r="K391" s="74"/>
      <c r="M391" s="79"/>
    </row>
    <row r="392" spans="1:13" s="85" customFormat="1" ht="24.9" customHeight="1">
      <c r="A392" s="186"/>
      <c r="B392" s="83" t="s">
        <v>1111</v>
      </c>
      <c r="C392" s="84" t="s">
        <v>1907</v>
      </c>
      <c r="D392" s="77">
        <f>+ROUND(SUM('Alimentazione CE Costi'!H456:H471),2)</f>
        <v>3038799</v>
      </c>
      <c r="E392" s="77">
        <f>+ROUND(SUM('Alimentazione CE Costi'!I456:I471),2)</f>
        <v>12155196</v>
      </c>
      <c r="F392" s="65"/>
      <c r="G392" s="66"/>
      <c r="H392" s="79"/>
      <c r="I392" s="79"/>
      <c r="K392" s="74"/>
      <c r="M392" s="79"/>
    </row>
    <row r="393" spans="1:13" s="85" customFormat="1" ht="24.9" customHeight="1">
      <c r="A393" s="186"/>
      <c r="B393" s="83" t="s">
        <v>1129</v>
      </c>
      <c r="C393" s="84" t="s">
        <v>1908</v>
      </c>
      <c r="D393" s="77">
        <f>+ROUND(SUM('Alimentazione CE Costi'!H473:H488),2)</f>
        <v>262652</v>
      </c>
      <c r="E393" s="77">
        <f>+ROUND(SUM('Alimentazione CE Costi'!I473:I488),2)</f>
        <v>1050604</v>
      </c>
      <c r="F393" s="65"/>
      <c r="G393" s="66"/>
      <c r="H393" s="79"/>
      <c r="I393" s="79"/>
      <c r="K393" s="74"/>
      <c r="M393" s="79"/>
    </row>
    <row r="394" spans="1:13" s="85" customFormat="1" ht="24.9" customHeight="1">
      <c r="A394" s="186"/>
      <c r="B394" s="83" t="s">
        <v>1131</v>
      </c>
      <c r="C394" s="84" t="s">
        <v>1909</v>
      </c>
      <c r="D394" s="77">
        <f>+'Alimentazione CE Costi'!H489</f>
        <v>0</v>
      </c>
      <c r="E394" s="77">
        <f>+'Alimentazione CE Costi'!I489</f>
        <v>0</v>
      </c>
      <c r="F394" s="65"/>
      <c r="G394" s="66"/>
      <c r="H394" s="79"/>
      <c r="I394" s="79"/>
      <c r="K394" s="74"/>
      <c r="M394" s="79"/>
    </row>
    <row r="395" spans="1:13" s="85" customFormat="1" ht="24.9" customHeight="1">
      <c r="A395" s="182"/>
      <c r="B395" s="131" t="s">
        <v>1133</v>
      </c>
      <c r="C395" s="132" t="s">
        <v>1910</v>
      </c>
      <c r="D395" s="133">
        <f>SUM(D396:D398)</f>
        <v>354840</v>
      </c>
      <c r="E395" s="133">
        <f>SUM(E396:E398)</f>
        <v>1419354</v>
      </c>
      <c r="F395" s="65" t="s">
        <v>2118</v>
      </c>
      <c r="G395" s="78"/>
      <c r="H395" s="79"/>
      <c r="I395" s="79"/>
      <c r="K395" s="74"/>
      <c r="M395" s="79"/>
    </row>
    <row r="396" spans="1:13" s="85" customFormat="1" ht="24.9" customHeight="1">
      <c r="A396" s="186"/>
      <c r="B396" s="83" t="s">
        <v>1135</v>
      </c>
      <c r="C396" s="84" t="s">
        <v>1911</v>
      </c>
      <c r="D396" s="77">
        <f>+ROUND(SUM('Alimentazione CE Costi'!H492:H500),2)</f>
        <v>306076</v>
      </c>
      <c r="E396" s="77">
        <f>+ROUND(SUM('Alimentazione CE Costi'!I492:I500),2)</f>
        <v>1224300</v>
      </c>
      <c r="F396" s="65"/>
      <c r="G396" s="66"/>
      <c r="H396" s="79"/>
      <c r="I396" s="79"/>
      <c r="K396" s="74"/>
      <c r="M396" s="79"/>
    </row>
    <row r="397" spans="1:13" s="85" customFormat="1" ht="24.9" customHeight="1">
      <c r="A397" s="186"/>
      <c r="B397" s="83" t="s">
        <v>1142</v>
      </c>
      <c r="C397" s="84" t="s">
        <v>1912</v>
      </c>
      <c r="D397" s="77">
        <f>+ROUND(SUM('Alimentazione CE Costi'!H502:H510),2)</f>
        <v>48764</v>
      </c>
      <c r="E397" s="77">
        <f>+ROUND(SUM('Alimentazione CE Costi'!I502:I510),2)</f>
        <v>195054</v>
      </c>
      <c r="F397" s="65"/>
      <c r="G397" s="66"/>
      <c r="H397" s="79"/>
      <c r="I397" s="79"/>
      <c r="K397" s="74"/>
      <c r="M397" s="79"/>
    </row>
    <row r="398" spans="1:13" s="85" customFormat="1" ht="24.9" customHeight="1">
      <c r="A398" s="186"/>
      <c r="B398" s="83" t="s">
        <v>1143</v>
      </c>
      <c r="C398" s="84" t="s">
        <v>1913</v>
      </c>
      <c r="D398" s="77">
        <f>+'Alimentazione CE Costi'!H511</f>
        <v>0</v>
      </c>
      <c r="E398" s="77">
        <f>+'Alimentazione CE Costi'!I511</f>
        <v>0</v>
      </c>
      <c r="F398" s="65"/>
      <c r="G398" s="66"/>
      <c r="H398" s="79"/>
      <c r="I398" s="79"/>
      <c r="K398" s="74"/>
      <c r="M398" s="79"/>
    </row>
    <row r="399" spans="1:13" s="85" customFormat="1" ht="24.9" customHeight="1">
      <c r="A399" s="182"/>
      <c r="B399" s="146" t="s">
        <v>1145</v>
      </c>
      <c r="C399" s="147" t="s">
        <v>1914</v>
      </c>
      <c r="D399" s="133">
        <f>SUM(D400:D402)</f>
        <v>3820306</v>
      </c>
      <c r="E399" s="133">
        <f>SUM(E400:E402)</f>
        <v>15281237</v>
      </c>
      <c r="F399" s="65" t="s">
        <v>2118</v>
      </c>
      <c r="G399" s="78"/>
      <c r="H399" s="79"/>
      <c r="I399" s="79"/>
      <c r="K399" s="74"/>
      <c r="M399" s="79"/>
    </row>
    <row r="400" spans="1:13" s="85" customFormat="1" ht="24.9" customHeight="1">
      <c r="A400" s="186"/>
      <c r="B400" s="83" t="s">
        <v>1147</v>
      </c>
      <c r="C400" s="84" t="s">
        <v>1915</v>
      </c>
      <c r="D400" s="77">
        <f>+ROUND(SUM('Alimentazione CE Costi'!H514:H523),2)</f>
        <v>3265060</v>
      </c>
      <c r="E400" s="77">
        <f>+ROUND(SUM('Alimentazione CE Costi'!I514:I523),2)</f>
        <v>13060242</v>
      </c>
      <c r="F400" s="65"/>
      <c r="G400" s="66"/>
      <c r="H400" s="79"/>
      <c r="I400" s="79"/>
      <c r="K400" s="74"/>
      <c r="M400" s="79"/>
    </row>
    <row r="401" spans="1:13" s="85" customFormat="1" ht="24.9" customHeight="1">
      <c r="A401" s="186"/>
      <c r="B401" s="83" t="s">
        <v>1153</v>
      </c>
      <c r="C401" s="84" t="s">
        <v>1916</v>
      </c>
      <c r="D401" s="77">
        <f>+ROUND(SUM('Alimentazione CE Costi'!H525:H534),2)</f>
        <v>555246</v>
      </c>
      <c r="E401" s="77">
        <f>+ROUND(SUM('Alimentazione CE Costi'!I525:I534),2)</f>
        <v>2220995</v>
      </c>
      <c r="F401" s="65"/>
      <c r="G401" s="66"/>
      <c r="H401" s="79"/>
      <c r="I401" s="79"/>
      <c r="K401" s="74"/>
      <c r="M401" s="79"/>
    </row>
    <row r="402" spans="1:13" s="85" customFormat="1" ht="24.9" customHeight="1">
      <c r="A402" s="186"/>
      <c r="B402" s="83" t="s">
        <v>1155</v>
      </c>
      <c r="C402" s="84" t="s">
        <v>1917</v>
      </c>
      <c r="D402" s="77">
        <f>+'Alimentazione CE Costi'!H535</f>
        <v>0</v>
      </c>
      <c r="E402" s="77">
        <f>+'Alimentazione CE Costi'!I535</f>
        <v>0</v>
      </c>
      <c r="F402" s="65"/>
      <c r="G402" s="66"/>
      <c r="H402" s="79"/>
      <c r="I402" s="79"/>
      <c r="K402" s="74"/>
      <c r="M402" s="79"/>
    </row>
    <row r="403" spans="1:13" s="85" customFormat="1" ht="24.9" customHeight="1">
      <c r="A403" s="182"/>
      <c r="B403" s="125" t="s">
        <v>1157</v>
      </c>
      <c r="C403" s="126" t="s">
        <v>1918</v>
      </c>
      <c r="D403" s="127">
        <f>+D404+D408</f>
        <v>37445</v>
      </c>
      <c r="E403" s="127">
        <f>+E404+E408</f>
        <v>149783</v>
      </c>
      <c r="F403" s="65" t="s">
        <v>2118</v>
      </c>
      <c r="G403" s="78"/>
      <c r="H403" s="79"/>
      <c r="I403" s="79"/>
      <c r="K403" s="74"/>
      <c r="M403" s="79"/>
    </row>
    <row r="404" spans="1:13" s="85" customFormat="1" ht="24.9" customHeight="1">
      <c r="A404" s="182"/>
      <c r="B404" s="120" t="s">
        <v>1159</v>
      </c>
      <c r="C404" s="121" t="s">
        <v>1919</v>
      </c>
      <c r="D404" s="119">
        <f>SUM(D405:D407)</f>
        <v>37445</v>
      </c>
      <c r="E404" s="119">
        <f>SUM(E405:E407)</f>
        <v>149783</v>
      </c>
      <c r="F404" s="65" t="s">
        <v>2118</v>
      </c>
      <c r="G404" s="78"/>
      <c r="H404" s="79"/>
      <c r="I404" s="79"/>
      <c r="K404" s="74"/>
      <c r="M404" s="79"/>
    </row>
    <row r="405" spans="1:13" s="85" customFormat="1" ht="24.9" customHeight="1">
      <c r="A405" s="186"/>
      <c r="B405" s="83" t="s">
        <v>1161</v>
      </c>
      <c r="C405" s="84" t="s">
        <v>1920</v>
      </c>
      <c r="D405" s="77">
        <f>+ROUND(SUM('Alimentazione CE Costi'!H539:H547),2)</f>
        <v>20307</v>
      </c>
      <c r="E405" s="77">
        <f>+ROUND(SUM('Alimentazione CE Costi'!I539:I547),2)</f>
        <v>81231</v>
      </c>
      <c r="F405" s="65"/>
      <c r="G405" s="66"/>
      <c r="H405" s="79"/>
      <c r="I405" s="79"/>
      <c r="K405" s="74"/>
      <c r="M405" s="79"/>
    </row>
    <row r="406" spans="1:13" s="85" customFormat="1" ht="24.9" customHeight="1">
      <c r="A406" s="186"/>
      <c r="B406" s="83" t="s">
        <v>1164</v>
      </c>
      <c r="C406" s="84" t="s">
        <v>1921</v>
      </c>
      <c r="D406" s="77">
        <f>+ROUND(SUM('Alimentazione CE Costi'!H549:H557),2)</f>
        <v>17138</v>
      </c>
      <c r="E406" s="77">
        <f>+ROUND(SUM('Alimentazione CE Costi'!I549:I557),2)</f>
        <v>68552</v>
      </c>
      <c r="F406" s="65"/>
      <c r="G406" s="66"/>
      <c r="H406" s="79"/>
      <c r="I406" s="79"/>
      <c r="K406" s="74"/>
      <c r="M406" s="79"/>
    </row>
    <row r="407" spans="1:13" s="85" customFormat="1" ht="24.9" customHeight="1">
      <c r="A407" s="186"/>
      <c r="B407" s="83" t="s">
        <v>1166</v>
      </c>
      <c r="C407" s="84" t="s">
        <v>1922</v>
      </c>
      <c r="D407" s="77">
        <f>+'Alimentazione CE Costi'!H558</f>
        <v>0</v>
      </c>
      <c r="E407" s="77">
        <f>+'Alimentazione CE Costi'!I558</f>
        <v>0</v>
      </c>
      <c r="F407" s="65"/>
      <c r="G407" s="66"/>
      <c r="H407" s="79"/>
      <c r="I407" s="79"/>
      <c r="K407" s="74"/>
      <c r="M407" s="79"/>
    </row>
    <row r="408" spans="1:13" s="85" customFormat="1" ht="24.9" customHeight="1">
      <c r="A408" s="182"/>
      <c r="B408" s="120" t="s">
        <v>1168</v>
      </c>
      <c r="C408" s="121" t="s">
        <v>1923</v>
      </c>
      <c r="D408" s="119">
        <f>SUM(D409:D411)</f>
        <v>0</v>
      </c>
      <c r="E408" s="119">
        <f>SUM(E409:E411)</f>
        <v>0</v>
      </c>
      <c r="F408" s="65" t="s">
        <v>2118</v>
      </c>
      <c r="G408" s="78"/>
      <c r="H408" s="79"/>
      <c r="I408" s="79"/>
      <c r="K408" s="74"/>
      <c r="M408" s="79"/>
    </row>
    <row r="409" spans="1:13" s="85" customFormat="1" ht="24.9" customHeight="1">
      <c r="A409" s="186"/>
      <c r="B409" s="83" t="s">
        <v>1170</v>
      </c>
      <c r="C409" s="84" t="s">
        <v>1924</v>
      </c>
      <c r="D409" s="77">
        <f>+ROUND(SUM('Alimentazione CE Costi'!H561:H570),2)</f>
        <v>0</v>
      </c>
      <c r="E409" s="77">
        <f>+ROUND(SUM('Alimentazione CE Costi'!I561:I570),2)</f>
        <v>0</v>
      </c>
      <c r="F409" s="65"/>
      <c r="G409" s="66"/>
      <c r="H409" s="79"/>
      <c r="I409" s="79"/>
      <c r="K409" s="74"/>
      <c r="M409" s="79"/>
    </row>
    <row r="410" spans="1:13" s="85" customFormat="1" ht="24.9" customHeight="1">
      <c r="A410" s="186"/>
      <c r="B410" s="83" t="s">
        <v>1172</v>
      </c>
      <c r="C410" s="84" t="s">
        <v>1925</v>
      </c>
      <c r="D410" s="77">
        <f>+ROUND(SUM('Alimentazione CE Costi'!H572:H581),2)</f>
        <v>0</v>
      </c>
      <c r="E410" s="77">
        <f>+ROUND(SUM('Alimentazione CE Costi'!I572:I581),2)</f>
        <v>0</v>
      </c>
      <c r="F410" s="65"/>
      <c r="G410" s="66"/>
      <c r="H410" s="79"/>
      <c r="I410" s="79"/>
      <c r="K410" s="74"/>
      <c r="M410" s="79"/>
    </row>
    <row r="411" spans="1:13" s="85" customFormat="1" ht="24.9" customHeight="1">
      <c r="A411" s="186"/>
      <c r="B411" s="83" t="s">
        <v>1174</v>
      </c>
      <c r="C411" s="84" t="s">
        <v>1926</v>
      </c>
      <c r="D411" s="77">
        <f>+'Alimentazione CE Costi'!H582</f>
        <v>0</v>
      </c>
      <c r="E411" s="77">
        <f>+'Alimentazione CE Costi'!I582</f>
        <v>0</v>
      </c>
      <c r="F411" s="65"/>
      <c r="G411" s="66"/>
      <c r="H411" s="79"/>
      <c r="I411" s="79"/>
      <c r="K411" s="74"/>
      <c r="M411" s="79"/>
    </row>
    <row r="412" spans="1:13" s="85" customFormat="1" ht="24.9" customHeight="1">
      <c r="A412" s="182"/>
      <c r="B412" s="125" t="s">
        <v>1176</v>
      </c>
      <c r="C412" s="126" t="s">
        <v>1927</v>
      </c>
      <c r="D412" s="127">
        <f>+D413+D417</f>
        <v>1074939</v>
      </c>
      <c r="E412" s="127">
        <f>+E413+E417</f>
        <v>4299764</v>
      </c>
      <c r="F412" s="65" t="s">
        <v>2118</v>
      </c>
      <c r="G412" s="78"/>
      <c r="H412" s="79"/>
      <c r="I412" s="79"/>
      <c r="K412" s="74"/>
      <c r="M412" s="79"/>
    </row>
    <row r="413" spans="1:13" s="85" customFormat="1" ht="24.9" customHeight="1">
      <c r="A413" s="182"/>
      <c r="B413" s="120" t="s">
        <v>1178</v>
      </c>
      <c r="C413" s="121" t="s">
        <v>1928</v>
      </c>
      <c r="D413" s="119">
        <f>SUM(D414:D416)</f>
        <v>51189</v>
      </c>
      <c r="E413" s="119">
        <f>SUM(E414:E416)</f>
        <v>204757</v>
      </c>
      <c r="F413" s="65" t="s">
        <v>2118</v>
      </c>
      <c r="G413" s="78"/>
      <c r="H413" s="79"/>
      <c r="I413" s="79"/>
      <c r="K413" s="74"/>
      <c r="M413" s="79"/>
    </row>
    <row r="414" spans="1:13" s="85" customFormat="1" ht="24.9" customHeight="1">
      <c r="A414" s="186"/>
      <c r="B414" s="83" t="s">
        <v>1180</v>
      </c>
      <c r="C414" s="84" t="s">
        <v>1929</v>
      </c>
      <c r="D414" s="77">
        <f>+ROUND(SUM('Alimentazione CE Costi'!H586:H594),2)</f>
        <v>17229</v>
      </c>
      <c r="E414" s="77">
        <f>+ROUND(SUM('Alimentazione CE Costi'!I586:I594),2)</f>
        <v>68913</v>
      </c>
      <c r="F414" s="65"/>
      <c r="G414" s="66"/>
      <c r="H414" s="79"/>
      <c r="I414" s="79"/>
      <c r="K414" s="74"/>
      <c r="M414" s="79"/>
    </row>
    <row r="415" spans="1:13" s="85" customFormat="1" ht="24.9" customHeight="1">
      <c r="A415" s="186"/>
      <c r="B415" s="83" t="s">
        <v>1183</v>
      </c>
      <c r="C415" s="84" t="s">
        <v>1930</v>
      </c>
      <c r="D415" s="77">
        <f>+ROUND(SUM('Alimentazione CE Costi'!H596:H604),2)</f>
        <v>33960</v>
      </c>
      <c r="E415" s="77">
        <f>+ROUND(SUM('Alimentazione CE Costi'!I596:I604),2)</f>
        <v>135844</v>
      </c>
      <c r="F415" s="65"/>
      <c r="G415" s="66"/>
      <c r="H415" s="79"/>
      <c r="I415" s="79"/>
      <c r="K415" s="74"/>
      <c r="M415" s="79"/>
    </row>
    <row r="416" spans="1:13" s="85" customFormat="1" ht="24.9" customHeight="1">
      <c r="A416" s="186"/>
      <c r="B416" s="83" t="s">
        <v>1185</v>
      </c>
      <c r="C416" s="84" t="s">
        <v>1931</v>
      </c>
      <c r="D416" s="77">
        <f>+'Alimentazione CE Costi'!H605</f>
        <v>0</v>
      </c>
      <c r="E416" s="77">
        <f>+'Alimentazione CE Costi'!I605</f>
        <v>0</v>
      </c>
      <c r="F416" s="65"/>
      <c r="G416" s="66"/>
      <c r="H416" s="79"/>
      <c r="I416" s="79"/>
      <c r="K416" s="74"/>
      <c r="M416" s="79"/>
    </row>
    <row r="417" spans="1:13" s="85" customFormat="1" ht="24.9" customHeight="1">
      <c r="A417" s="182"/>
      <c r="B417" s="120" t="s">
        <v>1187</v>
      </c>
      <c r="C417" s="121" t="s">
        <v>1932</v>
      </c>
      <c r="D417" s="119">
        <f>SUM(D418:D420)</f>
        <v>1023750</v>
      </c>
      <c r="E417" s="119">
        <f>SUM(E418:E420)</f>
        <v>4095007</v>
      </c>
      <c r="F417" s="65" t="s">
        <v>2118</v>
      </c>
      <c r="G417" s="78"/>
      <c r="H417" s="79"/>
      <c r="I417" s="79"/>
      <c r="K417" s="74"/>
      <c r="M417" s="79"/>
    </row>
    <row r="418" spans="1:13" s="85" customFormat="1" ht="24.9" customHeight="1">
      <c r="A418" s="186"/>
      <c r="B418" s="83" t="s">
        <v>1189</v>
      </c>
      <c r="C418" s="84" t="s">
        <v>1933</v>
      </c>
      <c r="D418" s="77">
        <f>+ROUND(SUM('Alimentazione CE Costi'!H608:H617),2)</f>
        <v>998218</v>
      </c>
      <c r="E418" s="77">
        <f>+ROUND(SUM('Alimentazione CE Costi'!I608:I617),2)</f>
        <v>3992875</v>
      </c>
      <c r="F418" s="65"/>
      <c r="G418" s="66"/>
      <c r="H418" s="79"/>
      <c r="I418" s="79"/>
      <c r="K418" s="74"/>
      <c r="M418" s="79"/>
    </row>
    <row r="419" spans="1:13" s="85" customFormat="1" ht="24.9" customHeight="1">
      <c r="A419" s="186"/>
      <c r="B419" s="83" t="s">
        <v>1191</v>
      </c>
      <c r="C419" s="84" t="s">
        <v>1934</v>
      </c>
      <c r="D419" s="77">
        <f>+ROUND(SUM('Alimentazione CE Costi'!H619:H628),2)</f>
        <v>25532</v>
      </c>
      <c r="E419" s="77">
        <f>+ROUND(SUM('Alimentazione CE Costi'!I619:I628),2)</f>
        <v>102132</v>
      </c>
      <c r="F419" s="65"/>
      <c r="G419" s="66"/>
      <c r="H419" s="79"/>
      <c r="I419" s="79"/>
      <c r="K419" s="74"/>
      <c r="M419" s="79"/>
    </row>
    <row r="420" spans="1:13" s="85" customFormat="1" ht="24.9" customHeight="1">
      <c r="A420" s="186"/>
      <c r="B420" s="83" t="s">
        <v>1193</v>
      </c>
      <c r="C420" s="84" t="s">
        <v>1935</v>
      </c>
      <c r="D420" s="77">
        <f>+'Alimentazione CE Costi'!H629</f>
        <v>0</v>
      </c>
      <c r="E420" s="77">
        <f>+'Alimentazione CE Costi'!I629</f>
        <v>0</v>
      </c>
      <c r="F420" s="65"/>
      <c r="G420" s="66"/>
      <c r="H420" s="79"/>
      <c r="I420" s="79"/>
      <c r="K420" s="74"/>
      <c r="M420" s="79"/>
    </row>
    <row r="421" spans="1:13" s="85" customFormat="1" ht="24.9" customHeight="1">
      <c r="A421" s="182"/>
      <c r="B421" s="125" t="s">
        <v>1195</v>
      </c>
      <c r="C421" s="126" t="s">
        <v>1936</v>
      </c>
      <c r="D421" s="127">
        <f>+D422+D426</f>
        <v>700136</v>
      </c>
      <c r="E421" s="127">
        <f>+E422+E426</f>
        <v>2800549</v>
      </c>
      <c r="F421" s="65" t="s">
        <v>2118</v>
      </c>
      <c r="G421" s="78"/>
      <c r="H421" s="79"/>
      <c r="I421" s="79"/>
      <c r="K421" s="74"/>
      <c r="M421" s="79"/>
    </row>
    <row r="422" spans="1:13" s="85" customFormat="1" ht="24.9" customHeight="1">
      <c r="A422" s="182"/>
      <c r="B422" s="120" t="s">
        <v>1197</v>
      </c>
      <c r="C422" s="121" t="s">
        <v>1937</v>
      </c>
      <c r="D422" s="119">
        <f>SUM(D423:D425)</f>
        <v>121468</v>
      </c>
      <c r="E422" s="119">
        <f>SUM(E423:E425)</f>
        <v>485874</v>
      </c>
      <c r="F422" s="65" t="s">
        <v>2118</v>
      </c>
      <c r="G422" s="78"/>
      <c r="H422" s="79"/>
      <c r="I422" s="79"/>
      <c r="K422" s="74"/>
      <c r="M422" s="79"/>
    </row>
    <row r="423" spans="1:13" s="85" customFormat="1" ht="24.9" customHeight="1">
      <c r="A423" s="186"/>
      <c r="B423" s="83" t="s">
        <v>1199</v>
      </c>
      <c r="C423" s="84" t="s">
        <v>1938</v>
      </c>
      <c r="D423" s="77">
        <f>+ROUND(SUM('Alimentazione CE Costi'!H633:H641),2)</f>
        <v>73308</v>
      </c>
      <c r="E423" s="77">
        <f>+ROUND(SUM('Alimentazione CE Costi'!I633:I641),2)</f>
        <v>293231</v>
      </c>
      <c r="F423" s="65"/>
      <c r="G423" s="66"/>
      <c r="H423" s="79"/>
      <c r="I423" s="79"/>
      <c r="K423" s="74"/>
      <c r="M423" s="79"/>
    </row>
    <row r="424" spans="1:13" s="85" customFormat="1" ht="24.9" customHeight="1">
      <c r="A424" s="186"/>
      <c r="B424" s="83" t="s">
        <v>1202</v>
      </c>
      <c r="C424" s="84" t="s">
        <v>1939</v>
      </c>
      <c r="D424" s="77">
        <f>+ROUND(SUM('Alimentazione CE Costi'!H643:H651),2)</f>
        <v>48160</v>
      </c>
      <c r="E424" s="77">
        <f>+ROUND(SUM('Alimentazione CE Costi'!I643:I651),2)</f>
        <v>192643</v>
      </c>
      <c r="F424" s="65"/>
      <c r="G424" s="66"/>
      <c r="H424" s="79"/>
      <c r="I424" s="79"/>
      <c r="K424" s="74"/>
      <c r="M424" s="79"/>
    </row>
    <row r="425" spans="1:13" s="85" customFormat="1" ht="24.9" customHeight="1">
      <c r="A425" s="186"/>
      <c r="B425" s="83" t="s">
        <v>1204</v>
      </c>
      <c r="C425" s="84" t="s">
        <v>1940</v>
      </c>
      <c r="D425" s="77">
        <f>+'Alimentazione CE Costi'!H652</f>
        <v>0</v>
      </c>
      <c r="E425" s="77">
        <f>+'Alimentazione CE Costi'!I652</f>
        <v>0</v>
      </c>
      <c r="F425" s="65"/>
      <c r="G425" s="66"/>
      <c r="H425" s="79"/>
      <c r="I425" s="79"/>
      <c r="K425" s="74"/>
      <c r="M425" s="79"/>
    </row>
    <row r="426" spans="1:13" s="85" customFormat="1" ht="24.9" customHeight="1">
      <c r="A426" s="182"/>
      <c r="B426" s="120" t="s">
        <v>1206</v>
      </c>
      <c r="C426" s="121" t="s">
        <v>1941</v>
      </c>
      <c r="D426" s="119">
        <f>SUM(D427:D429)</f>
        <v>578668</v>
      </c>
      <c r="E426" s="119">
        <f>SUM(E427:E429)</f>
        <v>2314675</v>
      </c>
      <c r="F426" s="65" t="s">
        <v>2118</v>
      </c>
      <c r="G426" s="78"/>
      <c r="H426" s="79"/>
      <c r="I426" s="79"/>
      <c r="K426" s="74"/>
      <c r="M426" s="79"/>
    </row>
    <row r="427" spans="1:13" s="85" customFormat="1" ht="24.9" customHeight="1">
      <c r="A427" s="186"/>
      <c r="B427" s="83" t="s">
        <v>1208</v>
      </c>
      <c r="C427" s="84" t="s">
        <v>1942</v>
      </c>
      <c r="D427" s="77">
        <f>+ROUND(SUM('Alimentazione CE Costi'!H655:H664),2)</f>
        <v>544062</v>
      </c>
      <c r="E427" s="77">
        <f>+ROUND(SUM('Alimentazione CE Costi'!I655:I664),2)</f>
        <v>2176252</v>
      </c>
      <c r="F427" s="65"/>
      <c r="G427" s="66"/>
      <c r="H427" s="79"/>
      <c r="I427" s="79"/>
      <c r="K427" s="74"/>
      <c r="M427" s="79"/>
    </row>
    <row r="428" spans="1:13" s="85" customFormat="1" ht="24.9" customHeight="1">
      <c r="A428" s="186"/>
      <c r="B428" s="83" t="s">
        <v>1210</v>
      </c>
      <c r="C428" s="84" t="s">
        <v>1943</v>
      </c>
      <c r="D428" s="77">
        <f>+ROUND(SUM('Alimentazione CE Costi'!H666:H675),2)</f>
        <v>34606</v>
      </c>
      <c r="E428" s="77">
        <f>+ROUND(SUM('Alimentazione CE Costi'!I666:I675),2)</f>
        <v>138423</v>
      </c>
      <c r="F428" s="65"/>
      <c r="G428" s="66"/>
      <c r="H428" s="79"/>
      <c r="I428" s="79"/>
      <c r="K428" s="74"/>
      <c r="M428" s="79"/>
    </row>
    <row r="429" spans="1:13" s="85" customFormat="1" ht="24.9" customHeight="1">
      <c r="A429" s="186"/>
      <c r="B429" s="83" t="s">
        <v>1212</v>
      </c>
      <c r="C429" s="84" t="s">
        <v>1944</v>
      </c>
      <c r="D429" s="77">
        <f>+'Alimentazione CE Costi'!H676</f>
        <v>0</v>
      </c>
      <c r="E429" s="77">
        <f>+'Alimentazione CE Costi'!I676</f>
        <v>0</v>
      </c>
      <c r="F429" s="65"/>
      <c r="G429" s="66"/>
      <c r="H429" s="79"/>
      <c r="I429" s="79"/>
      <c r="K429" s="74"/>
      <c r="M429" s="79"/>
    </row>
    <row r="430" spans="1:13" s="85" customFormat="1" ht="24.9" customHeight="1">
      <c r="A430" s="182"/>
      <c r="B430" s="125" t="s">
        <v>1213</v>
      </c>
      <c r="C430" s="126" t="s">
        <v>1945</v>
      </c>
      <c r="D430" s="127">
        <f>+D431+D432+D433</f>
        <v>230952</v>
      </c>
      <c r="E430" s="127">
        <f>+E431+E432+E433</f>
        <v>923808</v>
      </c>
      <c r="F430" s="65" t="s">
        <v>2118</v>
      </c>
      <c r="G430" s="78"/>
      <c r="H430" s="79"/>
      <c r="I430" s="79"/>
      <c r="K430" s="74"/>
      <c r="M430" s="79"/>
    </row>
    <row r="431" spans="1:13" s="85" customFormat="1" ht="24.9" customHeight="1">
      <c r="A431" s="182"/>
      <c r="B431" s="80" t="s">
        <v>1215</v>
      </c>
      <c r="C431" s="81" t="s">
        <v>1946</v>
      </c>
      <c r="D431" s="93">
        <f>+ROUND(SUM('Alimentazione CE Costi'!H679:H685),2)</f>
        <v>27075</v>
      </c>
      <c r="E431" s="93">
        <f>+ROUND(SUM('Alimentazione CE Costi'!I679:I685),2)</f>
        <v>108300</v>
      </c>
      <c r="F431" s="65"/>
      <c r="G431" s="66"/>
      <c r="H431" s="79"/>
      <c r="I431" s="79"/>
      <c r="K431" s="74"/>
      <c r="M431" s="79"/>
    </row>
    <row r="432" spans="1:13" s="85" customFormat="1" ht="24.9" customHeight="1">
      <c r="A432" s="182"/>
      <c r="B432" s="80" t="s">
        <v>1224</v>
      </c>
      <c r="C432" s="81" t="s">
        <v>1947</v>
      </c>
      <c r="D432" s="93">
        <f>+'Alimentazione CE Costi'!H686</f>
        <v>0</v>
      </c>
      <c r="E432" s="93">
        <f>+'Alimentazione CE Costi'!I686</f>
        <v>0</v>
      </c>
      <c r="F432" s="65"/>
      <c r="G432" s="66"/>
      <c r="H432" s="79"/>
      <c r="I432" s="79"/>
      <c r="K432" s="74"/>
      <c r="M432" s="79"/>
    </row>
    <row r="433" spans="1:13" s="85" customFormat="1" ht="24.9" customHeight="1">
      <c r="A433" s="182"/>
      <c r="B433" s="120" t="s">
        <v>1226</v>
      </c>
      <c r="C433" s="121" t="s">
        <v>1948</v>
      </c>
      <c r="D433" s="119">
        <f>+D434+D435+D436+D437</f>
        <v>203877</v>
      </c>
      <c r="E433" s="119">
        <f>+E434+E435+E436+E437</f>
        <v>815508</v>
      </c>
      <c r="F433" s="65" t="s">
        <v>2118</v>
      </c>
      <c r="G433" s="78"/>
      <c r="H433" s="79"/>
      <c r="I433" s="79"/>
      <c r="K433" s="74"/>
      <c r="M433" s="79"/>
    </row>
    <row r="434" spans="1:13" s="85" customFormat="1" ht="26.4">
      <c r="A434" s="182"/>
      <c r="B434" s="83" t="s">
        <v>1228</v>
      </c>
      <c r="C434" s="84" t="s">
        <v>1949</v>
      </c>
      <c r="D434" s="77">
        <f>+ROUND(SUM('Alimentazione CE Costi'!H690:H700),2)</f>
        <v>203877</v>
      </c>
      <c r="E434" s="77">
        <f>+ROUND(SUM('Alimentazione CE Costi'!I690:I700),2)</f>
        <v>815508</v>
      </c>
      <c r="F434" s="65"/>
      <c r="G434" s="66"/>
      <c r="H434" s="79"/>
      <c r="I434" s="79"/>
      <c r="K434" s="74"/>
      <c r="M434" s="79"/>
    </row>
    <row r="435" spans="1:13" s="85" customFormat="1" ht="24.9" customHeight="1">
      <c r="A435" s="186"/>
      <c r="B435" s="83" t="s">
        <v>1236</v>
      </c>
      <c r="C435" s="84" t="s">
        <v>1950</v>
      </c>
      <c r="D435" s="77">
        <f>+'Alimentazione CE Costi'!H702+'Alimentazione CE Costi'!H703+'Alimentazione CE Costi'!H704</f>
        <v>0</v>
      </c>
      <c r="E435" s="77">
        <f>+'Alimentazione CE Costi'!I702+'Alimentazione CE Costi'!I703+'Alimentazione CE Costi'!I704</f>
        <v>0</v>
      </c>
      <c r="F435" s="65"/>
      <c r="G435" s="66"/>
      <c r="H435" s="79"/>
      <c r="I435" s="79"/>
      <c r="K435" s="74"/>
      <c r="M435" s="79"/>
    </row>
    <row r="436" spans="1:13" s="92" customFormat="1" ht="24.9" customHeight="1">
      <c r="A436" s="186" t="s">
        <v>1548</v>
      </c>
      <c r="B436" s="83" t="s">
        <v>1240</v>
      </c>
      <c r="C436" s="84" t="s">
        <v>1951</v>
      </c>
      <c r="D436" s="77">
        <f>+'Alimentazione CE Costi'!H705</f>
        <v>0</v>
      </c>
      <c r="E436" s="77">
        <f>+'Alimentazione CE Costi'!I705</f>
        <v>0</v>
      </c>
      <c r="F436" s="65"/>
      <c r="G436" s="65"/>
      <c r="H436" s="79"/>
      <c r="I436" s="79"/>
      <c r="K436" s="74"/>
      <c r="M436" s="79"/>
    </row>
    <row r="437" spans="1:13" s="92" customFormat="1" ht="24.9" customHeight="1">
      <c r="A437" s="186"/>
      <c r="B437" s="83" t="s">
        <v>1242</v>
      </c>
      <c r="C437" s="84" t="s">
        <v>1952</v>
      </c>
      <c r="D437" s="77">
        <f>+'Alimentazione CE Costi'!H706</f>
        <v>0</v>
      </c>
      <c r="E437" s="77">
        <f>+'Alimentazione CE Costi'!I706</f>
        <v>0</v>
      </c>
      <c r="F437" s="65"/>
      <c r="G437" s="65"/>
      <c r="H437" s="79"/>
      <c r="I437" s="79"/>
      <c r="K437" s="74"/>
      <c r="M437" s="79"/>
    </row>
    <row r="438" spans="1:13" s="85" customFormat="1" ht="24.9" customHeight="1">
      <c r="A438" s="182"/>
      <c r="B438" s="151" t="s">
        <v>1953</v>
      </c>
      <c r="C438" s="152" t="s">
        <v>1954</v>
      </c>
      <c r="D438" s="141">
        <f>+D439+D440</f>
        <v>519041</v>
      </c>
      <c r="E438" s="141">
        <f>+E439+E440</f>
        <v>2076164</v>
      </c>
      <c r="F438" s="65" t="s">
        <v>2118</v>
      </c>
      <c r="G438" s="78"/>
      <c r="H438" s="79"/>
      <c r="I438" s="79"/>
      <c r="K438" s="74"/>
      <c r="M438" s="79"/>
    </row>
    <row r="439" spans="1:13" s="85" customFormat="1" ht="24.9" customHeight="1">
      <c r="A439" s="182"/>
      <c r="B439" s="75" t="s">
        <v>1244</v>
      </c>
      <c r="C439" s="76" t="s">
        <v>1955</v>
      </c>
      <c r="D439" s="77">
        <f>+ROUND(SUM('Alimentazione CE Costi'!H708:H715),2)</f>
        <v>1626</v>
      </c>
      <c r="E439" s="77">
        <f>+ROUND(SUM('Alimentazione CE Costi'!I708:I715),2)</f>
        <v>6506</v>
      </c>
      <c r="F439" s="65"/>
      <c r="G439" s="66"/>
      <c r="H439" s="79"/>
      <c r="I439" s="79"/>
      <c r="K439" s="74"/>
      <c r="M439" s="79"/>
    </row>
    <row r="440" spans="1:13" s="85" customFormat="1" ht="24.9" customHeight="1">
      <c r="A440" s="182"/>
      <c r="B440" s="125" t="s">
        <v>1254</v>
      </c>
      <c r="C440" s="126" t="s">
        <v>1956</v>
      </c>
      <c r="D440" s="127">
        <f>+D441+D444</f>
        <v>517415</v>
      </c>
      <c r="E440" s="127">
        <f>+E441+E444</f>
        <v>2069658</v>
      </c>
      <c r="F440" s="65" t="s">
        <v>2118</v>
      </c>
      <c r="G440" s="78"/>
      <c r="H440" s="79"/>
      <c r="I440" s="79"/>
      <c r="K440" s="74"/>
      <c r="M440" s="79"/>
    </row>
    <row r="441" spans="1:13" s="66" customFormat="1" ht="24.9" customHeight="1">
      <c r="A441" s="184"/>
      <c r="B441" s="120" t="s">
        <v>1256</v>
      </c>
      <c r="C441" s="121" t="s">
        <v>1957</v>
      </c>
      <c r="D441" s="119">
        <f>+D442+D443</f>
        <v>105201</v>
      </c>
      <c r="E441" s="119">
        <f>+E442+E443</f>
        <v>420804</v>
      </c>
      <c r="F441" s="65" t="s">
        <v>2118</v>
      </c>
      <c r="G441" s="78"/>
      <c r="H441" s="79"/>
      <c r="I441" s="79"/>
      <c r="K441" s="74"/>
      <c r="M441" s="79"/>
    </row>
    <row r="442" spans="1:13" s="66" customFormat="1" ht="24.9" customHeight="1">
      <c r="A442" s="184"/>
      <c r="B442" s="83" t="s">
        <v>1258</v>
      </c>
      <c r="C442" s="84" t="s">
        <v>1958</v>
      </c>
      <c r="D442" s="77">
        <f>+'Alimentazione CE Costi'!H718</f>
        <v>11318</v>
      </c>
      <c r="E442" s="77">
        <f>+'Alimentazione CE Costi'!I718</f>
        <v>45272</v>
      </c>
      <c r="F442" s="65"/>
      <c r="H442" s="79"/>
      <c r="I442" s="79"/>
      <c r="K442" s="74"/>
      <c r="M442" s="79"/>
    </row>
    <row r="443" spans="1:13" s="66" customFormat="1" ht="24.9" customHeight="1">
      <c r="A443" s="184"/>
      <c r="B443" s="83" t="s">
        <v>1260</v>
      </c>
      <c r="C443" s="84" t="s">
        <v>1959</v>
      </c>
      <c r="D443" s="77">
        <f>+'Alimentazione CE Costi'!H719</f>
        <v>93883</v>
      </c>
      <c r="E443" s="77">
        <f>+'Alimentazione CE Costi'!I719</f>
        <v>375532</v>
      </c>
      <c r="F443" s="65"/>
      <c r="H443" s="79"/>
      <c r="I443" s="79"/>
      <c r="K443" s="74"/>
      <c r="M443" s="79"/>
    </row>
    <row r="444" spans="1:13" s="66" customFormat="1" ht="24.9" customHeight="1">
      <c r="A444" s="184"/>
      <c r="B444" s="75" t="s">
        <v>1262</v>
      </c>
      <c r="C444" s="76" t="s">
        <v>1960</v>
      </c>
      <c r="D444" s="77">
        <f>+ROUND(SUM('Alimentazione CE Costi'!H721:H725),2)</f>
        <v>412214</v>
      </c>
      <c r="E444" s="77">
        <f>+ROUND(SUM('Alimentazione CE Costi'!I721:I725),2)</f>
        <v>1648854</v>
      </c>
      <c r="F444" s="65"/>
      <c r="H444" s="79"/>
      <c r="I444" s="79"/>
      <c r="K444" s="74"/>
      <c r="M444" s="79"/>
    </row>
    <row r="445" spans="1:13" s="66" customFormat="1" ht="24.9" customHeight="1">
      <c r="A445" s="184"/>
      <c r="B445" s="125" t="s">
        <v>1269</v>
      </c>
      <c r="C445" s="126" t="s">
        <v>1961</v>
      </c>
      <c r="D445" s="127">
        <f>+D446+D447</f>
        <v>0</v>
      </c>
      <c r="E445" s="127">
        <f>+E446+E447</f>
        <v>0</v>
      </c>
      <c r="F445" s="65" t="s">
        <v>2118</v>
      </c>
      <c r="G445" s="78"/>
      <c r="H445" s="79"/>
      <c r="I445" s="79"/>
      <c r="K445" s="74"/>
      <c r="M445" s="79"/>
    </row>
    <row r="446" spans="1:13" s="66" customFormat="1" ht="24.9" customHeight="1">
      <c r="A446" s="184"/>
      <c r="B446" s="80" t="s">
        <v>1271</v>
      </c>
      <c r="C446" s="81" t="s">
        <v>1962</v>
      </c>
      <c r="D446" s="93">
        <f>+ROUND(SUM('Alimentazione CE Costi'!H729:H743),2)</f>
        <v>0</v>
      </c>
      <c r="E446" s="93">
        <f>+ROUND(SUM('Alimentazione CE Costi'!I729:I743),2)</f>
        <v>0</v>
      </c>
      <c r="F446" s="65"/>
      <c r="H446" s="79"/>
      <c r="I446" s="79"/>
      <c r="K446" s="74"/>
      <c r="M446" s="79"/>
    </row>
    <row r="447" spans="1:13" s="66" customFormat="1" ht="24.9" customHeight="1">
      <c r="A447" s="184"/>
      <c r="B447" s="80" t="s">
        <v>1289</v>
      </c>
      <c r="C447" s="81" t="s">
        <v>1963</v>
      </c>
      <c r="D447" s="77">
        <f>+ROUND(SUM('Alimentazione CE Costi'!H745:H791),2)</f>
        <v>0</v>
      </c>
      <c r="E447" s="77">
        <f>+ROUND(SUM('Alimentazione CE Costi'!I745:I791),2)</f>
        <v>0</v>
      </c>
      <c r="F447" s="65"/>
      <c r="H447" s="79"/>
      <c r="I447" s="79"/>
      <c r="K447" s="74"/>
      <c r="M447" s="79"/>
    </row>
    <row r="448" spans="1:13" s="66" customFormat="1" ht="24.9" customHeight="1">
      <c r="A448" s="184"/>
      <c r="B448" s="125" t="s">
        <v>1337</v>
      </c>
      <c r="C448" s="126" t="s">
        <v>1964</v>
      </c>
      <c r="D448" s="127">
        <f>+D449+D458</f>
        <v>0</v>
      </c>
      <c r="E448" s="127">
        <f>+E449+E458</f>
        <v>0</v>
      </c>
      <c r="F448" s="65" t="s">
        <v>2118</v>
      </c>
      <c r="G448" s="78"/>
      <c r="H448" s="79"/>
      <c r="I448" s="79"/>
      <c r="K448" s="74"/>
      <c r="M448" s="79"/>
    </row>
    <row r="449" spans="1:13" s="66" customFormat="1" ht="24.9" customHeight="1">
      <c r="A449" s="184"/>
      <c r="B449" s="120" t="s">
        <v>1339</v>
      </c>
      <c r="C449" s="121" t="s">
        <v>1965</v>
      </c>
      <c r="D449" s="119">
        <f>SUM(D450:D457)</f>
        <v>0</v>
      </c>
      <c r="E449" s="119">
        <f>SUM(E450:E457)</f>
        <v>0</v>
      </c>
      <c r="F449" s="65" t="s">
        <v>2118</v>
      </c>
      <c r="G449" s="78"/>
      <c r="H449" s="79"/>
      <c r="I449" s="79"/>
      <c r="K449" s="74"/>
      <c r="M449" s="79"/>
    </row>
    <row r="450" spans="1:13" s="66" customFormat="1" ht="24.9" customHeight="1">
      <c r="A450" s="184"/>
      <c r="B450" s="83" t="s">
        <v>1340</v>
      </c>
      <c r="C450" s="84" t="s">
        <v>1966</v>
      </c>
      <c r="D450" s="77">
        <f>+'Alimentazione CE Costi'!H794</f>
        <v>0</v>
      </c>
      <c r="E450" s="77">
        <f>+'Alimentazione CE Costi'!I794</f>
        <v>0</v>
      </c>
      <c r="F450" s="65"/>
      <c r="H450" s="79"/>
      <c r="I450" s="79"/>
      <c r="K450" s="74"/>
      <c r="M450" s="79"/>
    </row>
    <row r="451" spans="1:13" s="66" customFormat="1" ht="24.9" customHeight="1">
      <c r="A451" s="184"/>
      <c r="B451" s="83" t="s">
        <v>1341</v>
      </c>
      <c r="C451" s="84" t="s">
        <v>1967</v>
      </c>
      <c r="D451" s="77">
        <f>+'Alimentazione CE Costi'!H795</f>
        <v>0</v>
      </c>
      <c r="E451" s="77">
        <f>+'Alimentazione CE Costi'!I795</f>
        <v>0</v>
      </c>
      <c r="F451" s="65"/>
      <c r="H451" s="79"/>
      <c r="I451" s="79"/>
      <c r="K451" s="74"/>
      <c r="M451" s="79"/>
    </row>
    <row r="452" spans="1:13" s="66" customFormat="1" ht="24.9" customHeight="1">
      <c r="A452" s="184"/>
      <c r="B452" s="83" t="s">
        <v>1342</v>
      </c>
      <c r="C452" s="84" t="s">
        <v>1968</v>
      </c>
      <c r="D452" s="77">
        <f>+'Alimentazione CE Costi'!H796</f>
        <v>0</v>
      </c>
      <c r="E452" s="77">
        <f>+'Alimentazione CE Costi'!I796</f>
        <v>0</v>
      </c>
      <c r="F452" s="65"/>
      <c r="H452" s="79"/>
      <c r="I452" s="79"/>
      <c r="K452" s="74"/>
      <c r="M452" s="79"/>
    </row>
    <row r="453" spans="1:13" s="66" customFormat="1" ht="24.9" customHeight="1">
      <c r="A453" s="184"/>
      <c r="B453" s="83" t="s">
        <v>1343</v>
      </c>
      <c r="C453" s="84" t="s">
        <v>1969</v>
      </c>
      <c r="D453" s="77">
        <f>+'Alimentazione CE Costi'!H797</f>
        <v>0</v>
      </c>
      <c r="E453" s="77">
        <f>+'Alimentazione CE Costi'!I797</f>
        <v>0</v>
      </c>
      <c r="F453" s="65"/>
      <c r="H453" s="79"/>
      <c r="I453" s="79"/>
      <c r="K453" s="74"/>
      <c r="M453" s="79"/>
    </row>
    <row r="454" spans="1:13" s="66" customFormat="1" ht="24.9" customHeight="1">
      <c r="A454" s="184"/>
      <c r="B454" s="83" t="s">
        <v>1344</v>
      </c>
      <c r="C454" s="84" t="s">
        <v>1970</v>
      </c>
      <c r="D454" s="77">
        <f>+'Alimentazione CE Costi'!H798</f>
        <v>0</v>
      </c>
      <c r="E454" s="77">
        <f>+'Alimentazione CE Costi'!I798</f>
        <v>0</v>
      </c>
      <c r="F454" s="65"/>
      <c r="H454" s="79"/>
      <c r="I454" s="79"/>
      <c r="K454" s="74"/>
      <c r="M454" s="79"/>
    </row>
    <row r="455" spans="1:13" s="66" customFormat="1" ht="24.9" customHeight="1">
      <c r="A455" s="184"/>
      <c r="B455" s="83" t="s">
        <v>1345</v>
      </c>
      <c r="C455" s="84" t="s">
        <v>1971</v>
      </c>
      <c r="D455" s="77">
        <f>+'Alimentazione CE Costi'!H799</f>
        <v>0</v>
      </c>
      <c r="E455" s="77">
        <f>+'Alimentazione CE Costi'!I799</f>
        <v>0</v>
      </c>
      <c r="F455" s="65"/>
      <c r="H455" s="79"/>
      <c r="I455" s="79"/>
      <c r="K455" s="74"/>
      <c r="M455" s="79"/>
    </row>
    <row r="456" spans="1:13" s="66" customFormat="1" ht="24.9" customHeight="1">
      <c r="A456" s="184"/>
      <c r="B456" s="83" t="s">
        <v>1346</v>
      </c>
      <c r="C456" s="84" t="s">
        <v>1972</v>
      </c>
      <c r="D456" s="77">
        <f>+'Alimentazione CE Costi'!H800</f>
        <v>0</v>
      </c>
      <c r="E456" s="77">
        <f>+'Alimentazione CE Costi'!I800</f>
        <v>0</v>
      </c>
      <c r="F456" s="65"/>
      <c r="H456" s="79"/>
      <c r="I456" s="79"/>
      <c r="K456" s="74"/>
      <c r="M456" s="79"/>
    </row>
    <row r="457" spans="1:13" s="66" customFormat="1" ht="24.9" customHeight="1">
      <c r="A457" s="184"/>
      <c r="B457" s="83" t="s">
        <v>1347</v>
      </c>
      <c r="C457" s="84" t="s">
        <v>1973</v>
      </c>
      <c r="D457" s="77">
        <f>+'Alimentazione CE Costi'!H801</f>
        <v>0</v>
      </c>
      <c r="E457" s="77">
        <f>+'Alimentazione CE Costi'!I801</f>
        <v>0</v>
      </c>
      <c r="F457" s="65"/>
      <c r="H457" s="79"/>
      <c r="I457" s="79"/>
      <c r="K457" s="74"/>
      <c r="M457" s="79"/>
    </row>
    <row r="458" spans="1:13" s="66" customFormat="1" ht="24.9" customHeight="1">
      <c r="A458" s="184"/>
      <c r="B458" s="120" t="s">
        <v>1349</v>
      </c>
      <c r="C458" s="121" t="s">
        <v>1974</v>
      </c>
      <c r="D458" s="119">
        <f>SUM(D459:D464)</f>
        <v>0</v>
      </c>
      <c r="E458" s="119">
        <f>SUM(E459:E464)</f>
        <v>0</v>
      </c>
      <c r="F458" s="65" t="s">
        <v>2118</v>
      </c>
      <c r="G458" s="78"/>
      <c r="H458" s="79"/>
      <c r="I458" s="79"/>
      <c r="K458" s="74"/>
      <c r="M458" s="79"/>
    </row>
    <row r="459" spans="1:13" s="66" customFormat="1" ht="24.9" customHeight="1">
      <c r="A459" s="184"/>
      <c r="B459" s="83" t="s">
        <v>1350</v>
      </c>
      <c r="C459" s="84" t="s">
        <v>1975</v>
      </c>
      <c r="D459" s="77">
        <f>+'Alimentazione CE Costi'!H803</f>
        <v>0</v>
      </c>
      <c r="E459" s="77">
        <f>+'Alimentazione CE Costi'!I803</f>
        <v>0</v>
      </c>
      <c r="F459" s="65"/>
      <c r="H459" s="79"/>
      <c r="I459" s="79"/>
      <c r="K459" s="74"/>
      <c r="M459" s="79"/>
    </row>
    <row r="460" spans="1:13" s="66" customFormat="1" ht="24.9" customHeight="1">
      <c r="A460" s="184"/>
      <c r="B460" s="83" t="s">
        <v>1351</v>
      </c>
      <c r="C460" s="84" t="s">
        <v>1976</v>
      </c>
      <c r="D460" s="77">
        <f>+'Alimentazione CE Costi'!H804</f>
        <v>0</v>
      </c>
      <c r="E460" s="77">
        <f>+'Alimentazione CE Costi'!I804</f>
        <v>0</v>
      </c>
      <c r="F460" s="65"/>
      <c r="H460" s="79"/>
      <c r="I460" s="79"/>
      <c r="K460" s="74"/>
      <c r="M460" s="79"/>
    </row>
    <row r="461" spans="1:13" s="66" customFormat="1" ht="24.9" customHeight="1">
      <c r="A461" s="184"/>
      <c r="B461" s="83" t="s">
        <v>1352</v>
      </c>
      <c r="C461" s="84" t="s">
        <v>1977</v>
      </c>
      <c r="D461" s="77">
        <f>+'Alimentazione CE Costi'!H805</f>
        <v>0</v>
      </c>
      <c r="E461" s="77">
        <f>+'Alimentazione CE Costi'!I805</f>
        <v>0</v>
      </c>
      <c r="F461" s="65"/>
      <c r="H461" s="79"/>
      <c r="I461" s="79"/>
      <c r="K461" s="74"/>
      <c r="M461" s="79"/>
    </row>
    <row r="462" spans="1:13" s="66" customFormat="1" ht="24.9" customHeight="1">
      <c r="A462" s="184"/>
      <c r="B462" s="83" t="s">
        <v>1353</v>
      </c>
      <c r="C462" s="84" t="s">
        <v>1978</v>
      </c>
      <c r="D462" s="77">
        <f>+'Alimentazione CE Costi'!H806</f>
        <v>0</v>
      </c>
      <c r="E462" s="77">
        <f>+'Alimentazione CE Costi'!I806</f>
        <v>0</v>
      </c>
      <c r="F462" s="65"/>
      <c r="H462" s="79"/>
      <c r="I462" s="79"/>
      <c r="K462" s="74"/>
      <c r="M462" s="79"/>
    </row>
    <row r="463" spans="1:13" s="66" customFormat="1" ht="24.9" customHeight="1">
      <c r="A463" s="184"/>
      <c r="B463" s="83" t="s">
        <v>1354</v>
      </c>
      <c r="C463" s="84" t="s">
        <v>1979</v>
      </c>
      <c r="D463" s="77">
        <f>+'Alimentazione CE Costi'!H807</f>
        <v>0</v>
      </c>
      <c r="E463" s="77">
        <f>+'Alimentazione CE Costi'!I807</f>
        <v>0</v>
      </c>
      <c r="F463" s="65"/>
      <c r="H463" s="79"/>
      <c r="I463" s="79"/>
      <c r="K463" s="74"/>
      <c r="M463" s="79"/>
    </row>
    <row r="464" spans="1:13" s="66" customFormat="1" ht="24.9" customHeight="1">
      <c r="A464" s="184"/>
      <c r="B464" s="83" t="s">
        <v>1355</v>
      </c>
      <c r="C464" s="84" t="s">
        <v>1980</v>
      </c>
      <c r="D464" s="77">
        <f>+'Alimentazione CE Costi'!H808</f>
        <v>0</v>
      </c>
      <c r="E464" s="77">
        <f>+'Alimentazione CE Costi'!I808</f>
        <v>0</v>
      </c>
      <c r="F464" s="65"/>
      <c r="H464" s="79"/>
      <c r="I464" s="79"/>
      <c r="K464" s="74"/>
      <c r="M464" s="79"/>
    </row>
    <row r="465" spans="1:13" s="66" customFormat="1" ht="24.9" customHeight="1">
      <c r="A465" s="184"/>
      <c r="B465" s="125" t="s">
        <v>1357</v>
      </c>
      <c r="C465" s="126" t="s">
        <v>1981</v>
      </c>
      <c r="D465" s="127">
        <f>+D466+D474+D475+D482</f>
        <v>193143</v>
      </c>
      <c r="E465" s="127">
        <f>+E466+E474+E475+E482</f>
        <v>772571</v>
      </c>
      <c r="F465" s="65" t="s">
        <v>2118</v>
      </c>
      <c r="G465" s="78"/>
      <c r="H465" s="79"/>
      <c r="I465" s="79"/>
      <c r="K465" s="74"/>
      <c r="M465" s="79"/>
    </row>
    <row r="466" spans="1:13" s="66" customFormat="1" ht="24.9" customHeight="1">
      <c r="A466" s="184"/>
      <c r="B466" s="120" t="s">
        <v>1359</v>
      </c>
      <c r="C466" s="121" t="s">
        <v>1982</v>
      </c>
      <c r="D466" s="119">
        <f>SUM(D467:D473)</f>
        <v>0</v>
      </c>
      <c r="E466" s="119">
        <f>SUM(E467:E473)</f>
        <v>0</v>
      </c>
      <c r="F466" s="65" t="s">
        <v>2118</v>
      </c>
      <c r="G466" s="78"/>
      <c r="H466" s="79"/>
      <c r="I466" s="79"/>
      <c r="K466" s="74"/>
      <c r="M466" s="79"/>
    </row>
    <row r="467" spans="1:13" s="66" customFormat="1" ht="24.9" customHeight="1">
      <c r="A467" s="184"/>
      <c r="B467" s="83" t="s">
        <v>1361</v>
      </c>
      <c r="C467" s="84" t="s">
        <v>1983</v>
      </c>
      <c r="D467" s="77">
        <f>+'Alimentazione CE Costi'!H811</f>
        <v>0</v>
      </c>
      <c r="E467" s="77">
        <f>+'Alimentazione CE Costi'!I811</f>
        <v>0</v>
      </c>
      <c r="F467" s="65"/>
      <c r="H467" s="79"/>
      <c r="I467" s="79"/>
      <c r="K467" s="74"/>
      <c r="M467" s="79"/>
    </row>
    <row r="468" spans="1:13" s="66" customFormat="1" ht="24.9" customHeight="1">
      <c r="A468" s="184"/>
      <c r="B468" s="83" t="s">
        <v>1363</v>
      </c>
      <c r="C468" s="84" t="s">
        <v>1984</v>
      </c>
      <c r="D468" s="77">
        <f>+'Alimentazione CE Costi'!H812</f>
        <v>0</v>
      </c>
      <c r="E468" s="77">
        <f>+'Alimentazione CE Costi'!I812</f>
        <v>0</v>
      </c>
      <c r="F468" s="65"/>
      <c r="H468" s="79"/>
      <c r="I468" s="79"/>
      <c r="K468" s="74"/>
      <c r="M468" s="79"/>
    </row>
    <row r="469" spans="1:13" s="66" customFormat="1" ht="24.9" customHeight="1">
      <c r="A469" s="184"/>
      <c r="B469" s="83" t="s">
        <v>1365</v>
      </c>
      <c r="C469" s="84" t="s">
        <v>1985</v>
      </c>
      <c r="D469" s="77">
        <f>+'Alimentazione CE Costi'!H813</f>
        <v>0</v>
      </c>
      <c r="E469" s="77">
        <f>+'Alimentazione CE Costi'!I813</f>
        <v>0</v>
      </c>
      <c r="F469" s="65"/>
      <c r="H469" s="79"/>
      <c r="I469" s="79"/>
      <c r="K469" s="74"/>
      <c r="M469" s="79"/>
    </row>
    <row r="470" spans="1:13" s="66" customFormat="1" ht="24.9" customHeight="1">
      <c r="A470" s="184"/>
      <c r="B470" s="83" t="s">
        <v>1367</v>
      </c>
      <c r="C470" s="84" t="s">
        <v>1986</v>
      </c>
      <c r="D470" s="77">
        <f>+'Alimentazione CE Costi'!H814</f>
        <v>0</v>
      </c>
      <c r="E470" s="77">
        <f>+'Alimentazione CE Costi'!I814</f>
        <v>0</v>
      </c>
      <c r="F470" s="65"/>
      <c r="H470" s="79"/>
      <c r="I470" s="79"/>
      <c r="K470" s="74"/>
      <c r="M470" s="79"/>
    </row>
    <row r="471" spans="1:13" s="66" customFormat="1" ht="24.9" customHeight="1">
      <c r="A471" s="184"/>
      <c r="B471" s="83" t="s">
        <v>1369</v>
      </c>
      <c r="C471" s="84" t="s">
        <v>1987</v>
      </c>
      <c r="D471" s="77">
        <f>+'Alimentazione CE Costi'!H815</f>
        <v>0</v>
      </c>
      <c r="E471" s="77">
        <f>+'Alimentazione CE Costi'!I815</f>
        <v>0</v>
      </c>
      <c r="F471" s="65"/>
      <c r="H471" s="79"/>
      <c r="I471" s="79"/>
      <c r="K471" s="74"/>
      <c r="M471" s="79"/>
    </row>
    <row r="472" spans="1:13" s="66" customFormat="1" ht="24.9" customHeight="1">
      <c r="A472" s="184"/>
      <c r="B472" s="83" t="s">
        <v>1371</v>
      </c>
      <c r="C472" s="84" t="s">
        <v>1988</v>
      </c>
      <c r="D472" s="77">
        <f>+'Alimentazione CE Costi'!H817+'Alimentazione CE Costi'!H818+'Alimentazione CE Costi'!H819</f>
        <v>0</v>
      </c>
      <c r="E472" s="77">
        <f>+'Alimentazione CE Costi'!I817+'Alimentazione CE Costi'!I818+'Alimentazione CE Costi'!I819</f>
        <v>0</v>
      </c>
      <c r="F472" s="65"/>
      <c r="H472" s="79"/>
      <c r="I472" s="79"/>
      <c r="K472" s="74"/>
      <c r="M472" s="79"/>
    </row>
    <row r="473" spans="1:13" s="65" customFormat="1" ht="24.9" customHeight="1">
      <c r="A473" s="184"/>
      <c r="B473" s="83" t="s">
        <v>1375</v>
      </c>
      <c r="C473" s="84" t="s">
        <v>1989</v>
      </c>
      <c r="D473" s="77">
        <f>+'Alimentazione CE Costi'!H820</f>
        <v>0</v>
      </c>
      <c r="E473" s="77">
        <f>+'Alimentazione CE Costi'!I820</f>
        <v>0</v>
      </c>
      <c r="H473" s="79"/>
      <c r="I473" s="79"/>
      <c r="K473" s="74"/>
      <c r="M473" s="79"/>
    </row>
    <row r="474" spans="1:13" s="66" customFormat="1" ht="24.9" customHeight="1">
      <c r="A474" s="184"/>
      <c r="B474" s="80" t="s">
        <v>1377</v>
      </c>
      <c r="C474" s="81" t="s">
        <v>1990</v>
      </c>
      <c r="D474" s="77">
        <f>+'Alimentazione CE Costi'!H822+'Alimentazione CE Costi'!H823</f>
        <v>0</v>
      </c>
      <c r="E474" s="77">
        <f>+'Alimentazione CE Costi'!I822+'Alimentazione CE Costi'!I823</f>
        <v>0</v>
      </c>
      <c r="F474" s="65"/>
      <c r="H474" s="79"/>
      <c r="I474" s="79"/>
      <c r="K474" s="74"/>
      <c r="M474" s="79"/>
    </row>
    <row r="475" spans="1:13" s="66" customFormat="1" ht="24.9" customHeight="1">
      <c r="A475" s="184"/>
      <c r="B475" s="120" t="s">
        <v>1381</v>
      </c>
      <c r="C475" s="121" t="s">
        <v>1991</v>
      </c>
      <c r="D475" s="119">
        <f>SUM(D476:D481)</f>
        <v>7500</v>
      </c>
      <c r="E475" s="119">
        <f>SUM(E476:E481)</f>
        <v>30000</v>
      </c>
      <c r="F475" s="65" t="s">
        <v>2118</v>
      </c>
      <c r="G475" s="78"/>
      <c r="H475" s="79"/>
      <c r="I475" s="79"/>
      <c r="K475" s="74"/>
      <c r="M475" s="79"/>
    </row>
    <row r="476" spans="1:13" s="66" customFormat="1" ht="24.9" customHeight="1">
      <c r="A476" s="184"/>
      <c r="B476" s="83" t="s">
        <v>1383</v>
      </c>
      <c r="C476" s="84" t="s">
        <v>1992</v>
      </c>
      <c r="D476" s="77">
        <f>+'Alimentazione CE Costi'!H825</f>
        <v>0</v>
      </c>
      <c r="E476" s="77">
        <f>+'Alimentazione CE Costi'!I825</f>
        <v>0</v>
      </c>
      <c r="F476" s="65"/>
      <c r="H476" s="79"/>
      <c r="I476" s="79"/>
      <c r="K476" s="74"/>
      <c r="M476" s="79"/>
    </row>
    <row r="477" spans="1:13" s="66" customFormat="1" ht="24.9" customHeight="1">
      <c r="A477" s="184"/>
      <c r="B477" s="83" t="s">
        <v>1385</v>
      </c>
      <c r="C477" s="84" t="s">
        <v>1993</v>
      </c>
      <c r="D477" s="77">
        <f>+'Alimentazione CE Costi'!H826</f>
        <v>0</v>
      </c>
      <c r="E477" s="77">
        <f>+'Alimentazione CE Costi'!I826</f>
        <v>0</v>
      </c>
      <c r="F477" s="65"/>
      <c r="H477" s="79"/>
      <c r="I477" s="79"/>
      <c r="K477" s="74"/>
      <c r="M477" s="79"/>
    </row>
    <row r="478" spans="1:13" s="66" customFormat="1" ht="24.9" customHeight="1">
      <c r="A478" s="184"/>
      <c r="B478" s="83" t="s">
        <v>1387</v>
      </c>
      <c r="C478" s="84" t="s">
        <v>1994</v>
      </c>
      <c r="D478" s="77">
        <f>+'Alimentazione CE Costi'!H827</f>
        <v>0</v>
      </c>
      <c r="E478" s="77">
        <f>+'Alimentazione CE Costi'!I827</f>
        <v>0</v>
      </c>
      <c r="F478" s="65"/>
      <c r="H478" s="79"/>
      <c r="I478" s="79"/>
      <c r="K478" s="74"/>
      <c r="M478" s="79"/>
    </row>
    <row r="479" spans="1:13" s="66" customFormat="1" ht="24.9" customHeight="1">
      <c r="A479" s="184"/>
      <c r="B479" s="83" t="s">
        <v>1389</v>
      </c>
      <c r="C479" s="84" t="s">
        <v>1995</v>
      </c>
      <c r="D479" s="77">
        <f>+'Alimentazione CE Costi'!H828</f>
        <v>0</v>
      </c>
      <c r="E479" s="77">
        <f>+'Alimentazione CE Costi'!I828</f>
        <v>0</v>
      </c>
      <c r="F479" s="65"/>
      <c r="H479" s="79"/>
      <c r="I479" s="79"/>
      <c r="K479" s="74"/>
      <c r="M479" s="79"/>
    </row>
    <row r="480" spans="1:13" s="66" customFormat="1" ht="24.9" customHeight="1">
      <c r="A480" s="184"/>
      <c r="B480" s="83" t="s">
        <v>1391</v>
      </c>
      <c r="C480" s="84" t="s">
        <v>1996</v>
      </c>
      <c r="D480" s="77">
        <f>+'Alimentazione CE Costi'!H830+'Alimentazione CE Costi'!H831</f>
        <v>7500</v>
      </c>
      <c r="E480" s="77">
        <f>+'Alimentazione CE Costi'!I830+'Alimentazione CE Costi'!I831</f>
        <v>30000</v>
      </c>
      <c r="F480" s="65"/>
      <c r="H480" s="79"/>
      <c r="I480" s="79"/>
      <c r="K480" s="74"/>
      <c r="M480" s="79"/>
    </row>
    <row r="481" spans="1:13" s="65" customFormat="1" ht="24.9" customHeight="1">
      <c r="A481" s="184"/>
      <c r="B481" s="83" t="s">
        <v>1395</v>
      </c>
      <c r="C481" s="84" t="s">
        <v>1997</v>
      </c>
      <c r="D481" s="77">
        <f>+'Alimentazione CE Costi'!H832</f>
        <v>0</v>
      </c>
      <c r="E481" s="77">
        <f>+'Alimentazione CE Costi'!I832</f>
        <v>0</v>
      </c>
      <c r="H481" s="79"/>
      <c r="I481" s="79"/>
      <c r="K481" s="74"/>
      <c r="M481" s="79"/>
    </row>
    <row r="482" spans="1:13" s="66" customFormat="1" ht="24.9" customHeight="1">
      <c r="A482" s="184"/>
      <c r="B482" s="120" t="s">
        <v>1397</v>
      </c>
      <c r="C482" s="121" t="s">
        <v>1998</v>
      </c>
      <c r="D482" s="119">
        <f>SUM(D483:D492)</f>
        <v>185643</v>
      </c>
      <c r="E482" s="119">
        <f>SUM(E483:E492)</f>
        <v>742571</v>
      </c>
      <c r="F482" s="65" t="s">
        <v>2118</v>
      </c>
      <c r="G482" s="78"/>
      <c r="H482" s="79"/>
      <c r="I482" s="79"/>
      <c r="K482" s="74"/>
      <c r="M482" s="79"/>
    </row>
    <row r="483" spans="1:13" s="66" customFormat="1" ht="24.9" customHeight="1">
      <c r="A483" s="184"/>
      <c r="B483" s="98" t="s">
        <v>1399</v>
      </c>
      <c r="C483" s="99" t="s">
        <v>1999</v>
      </c>
      <c r="D483" s="77">
        <f>+'Alimentazione CE Costi'!H834</f>
        <v>0</v>
      </c>
      <c r="E483" s="77">
        <f>+'Alimentazione CE Costi'!I834</f>
        <v>0</v>
      </c>
      <c r="F483" s="65"/>
      <c r="H483" s="79"/>
      <c r="I483" s="79"/>
      <c r="K483" s="74"/>
      <c r="M483" s="79"/>
    </row>
    <row r="484" spans="1:13" s="66" customFormat="1" ht="24.9" customHeight="1">
      <c r="A484" s="184"/>
      <c r="B484" s="98" t="s">
        <v>1401</v>
      </c>
      <c r="C484" s="99" t="s">
        <v>2000</v>
      </c>
      <c r="D484" s="77">
        <f>+'Alimentazione CE Costi'!H835</f>
        <v>0</v>
      </c>
      <c r="E484" s="77">
        <f>+'Alimentazione CE Costi'!I835</f>
        <v>0</v>
      </c>
      <c r="F484" s="65"/>
      <c r="H484" s="79"/>
      <c r="I484" s="79"/>
      <c r="K484" s="74"/>
      <c r="M484" s="79"/>
    </row>
    <row r="485" spans="1:13" s="66" customFormat="1" ht="24.9" customHeight="1">
      <c r="A485" s="184"/>
      <c r="B485" s="98" t="s">
        <v>1403</v>
      </c>
      <c r="C485" s="99" t="s">
        <v>2001</v>
      </c>
      <c r="D485" s="77">
        <f>+'Alimentazione CE Costi'!H836</f>
        <v>130953</v>
      </c>
      <c r="E485" s="77">
        <f>+'Alimentazione CE Costi'!I836</f>
        <v>523812</v>
      </c>
      <c r="F485" s="65"/>
      <c r="H485" s="79"/>
      <c r="I485" s="79"/>
      <c r="K485" s="74"/>
      <c r="M485" s="79"/>
    </row>
    <row r="486" spans="1:13" s="66" customFormat="1" ht="24.9" customHeight="1">
      <c r="A486" s="184"/>
      <c r="B486" s="83" t="s">
        <v>1405</v>
      </c>
      <c r="C486" s="84" t="s">
        <v>2002</v>
      </c>
      <c r="D486" s="77">
        <f>+'Alimentazione CE Costi'!H837</f>
        <v>29654</v>
      </c>
      <c r="E486" s="77">
        <f>+'Alimentazione CE Costi'!I837</f>
        <v>118614</v>
      </c>
      <c r="F486" s="65"/>
      <c r="H486" s="79"/>
      <c r="I486" s="79"/>
      <c r="K486" s="74"/>
      <c r="M486" s="79"/>
    </row>
    <row r="487" spans="1:13" s="66" customFormat="1" ht="24.9" customHeight="1">
      <c r="A487" s="184"/>
      <c r="B487" s="83" t="s">
        <v>1407</v>
      </c>
      <c r="C487" s="84" t="s">
        <v>2003</v>
      </c>
      <c r="D487" s="77">
        <f>+'Alimentazione CE Costi'!H838</f>
        <v>25036</v>
      </c>
      <c r="E487" s="77">
        <f>+'Alimentazione CE Costi'!I838</f>
        <v>100145</v>
      </c>
      <c r="F487" s="65"/>
      <c r="H487" s="79"/>
      <c r="I487" s="79"/>
      <c r="K487" s="74"/>
      <c r="M487" s="79"/>
    </row>
    <row r="488" spans="1:13" s="66" customFormat="1" ht="24.9" customHeight="1">
      <c r="A488" s="184"/>
      <c r="B488" s="83" t="s">
        <v>1409</v>
      </c>
      <c r="C488" s="84" t="s">
        <v>2004</v>
      </c>
      <c r="D488" s="77">
        <f>+'Alimentazione CE Costi'!H839</f>
        <v>0</v>
      </c>
      <c r="E488" s="77">
        <f>+'Alimentazione CE Costi'!I839</f>
        <v>0</v>
      </c>
      <c r="F488" s="65"/>
      <c r="H488" s="79"/>
      <c r="I488" s="79"/>
      <c r="K488" s="74"/>
      <c r="M488" s="79"/>
    </row>
    <row r="489" spans="1:13" s="66" customFormat="1" ht="24.9" customHeight="1">
      <c r="A489" s="184"/>
      <c r="B489" s="83" t="s">
        <v>1411</v>
      </c>
      <c r="C489" s="84" t="s">
        <v>2005</v>
      </c>
      <c r="D489" s="77">
        <f>+'Alimentazione CE Costi'!H840</f>
        <v>0</v>
      </c>
      <c r="E489" s="77">
        <f>+'Alimentazione CE Costi'!I840</f>
        <v>0</v>
      </c>
      <c r="F489" s="65"/>
      <c r="H489" s="79"/>
      <c r="I489" s="79"/>
      <c r="K489" s="74"/>
      <c r="M489" s="79"/>
    </row>
    <row r="490" spans="1:13" s="66" customFormat="1" ht="24.9" customHeight="1">
      <c r="A490" s="184"/>
      <c r="B490" s="83" t="s">
        <v>1413</v>
      </c>
      <c r="C490" s="84" t="s">
        <v>2006</v>
      </c>
      <c r="D490" s="77">
        <f>+'Alimentazione CE Costi'!H841</f>
        <v>0</v>
      </c>
      <c r="E490" s="77">
        <f>+'Alimentazione CE Costi'!I841</f>
        <v>0</v>
      </c>
      <c r="F490" s="65"/>
      <c r="H490" s="79"/>
      <c r="I490" s="79"/>
      <c r="K490" s="74"/>
      <c r="M490" s="79"/>
    </row>
    <row r="491" spans="1:13" s="66" customFormat="1" ht="24.9" customHeight="1">
      <c r="A491" s="184"/>
      <c r="B491" s="83" t="s">
        <v>1415</v>
      </c>
      <c r="C491" s="84" t="s">
        <v>2007</v>
      </c>
      <c r="D491" s="77">
        <f>+'Alimentazione CE Costi'!H842</f>
        <v>0</v>
      </c>
      <c r="E491" s="77">
        <f>+'Alimentazione CE Costi'!I842</f>
        <v>0</v>
      </c>
      <c r="F491" s="65"/>
      <c r="H491" s="79"/>
      <c r="I491" s="79"/>
      <c r="K491" s="74"/>
      <c r="M491" s="79"/>
    </row>
    <row r="492" spans="1:13" s="66" customFormat="1" ht="24.9" customHeight="1">
      <c r="A492" s="184"/>
      <c r="B492" s="98" t="s">
        <v>1416</v>
      </c>
      <c r="C492" s="100" t="s">
        <v>2008</v>
      </c>
      <c r="D492" s="77">
        <f>+'Alimentazione CE Costi'!H843</f>
        <v>0</v>
      </c>
      <c r="E492" s="77">
        <f>+'Alimentazione CE Costi'!I843</f>
        <v>0</v>
      </c>
      <c r="F492" s="65"/>
      <c r="H492" s="79"/>
      <c r="I492" s="79"/>
      <c r="K492" s="74"/>
      <c r="M492" s="79"/>
    </row>
    <row r="493" spans="1:13" s="85" customFormat="1" ht="24.9" customHeight="1">
      <c r="A493" s="182"/>
      <c r="B493" s="128" t="s">
        <v>2009</v>
      </c>
      <c r="C493" s="129" t="s">
        <v>2010</v>
      </c>
      <c r="D493" s="130">
        <f>+D465+D448+D438+D430+D388+D378+D370+D201+D161+D445</f>
        <v>17902177</v>
      </c>
      <c r="E493" s="130">
        <f>+E465+E448+E438+E430+E388+E378+E370+E201+E161+E445</f>
        <v>71608721</v>
      </c>
      <c r="F493" s="65"/>
      <c r="G493" s="78"/>
      <c r="H493" s="79"/>
      <c r="I493" s="79"/>
      <c r="K493" s="74"/>
      <c r="M493" s="79"/>
    </row>
    <row r="494" spans="1:13" s="85" customFormat="1" ht="24.9" customHeight="1">
      <c r="A494" s="182"/>
      <c r="B494" s="142"/>
      <c r="C494" s="143" t="s">
        <v>2011</v>
      </c>
      <c r="D494" s="144"/>
      <c r="E494" s="144"/>
      <c r="F494" s="65"/>
      <c r="G494" s="66"/>
      <c r="H494" s="79"/>
      <c r="I494" s="79"/>
      <c r="K494" s="74"/>
      <c r="M494" s="79"/>
    </row>
    <row r="495" spans="1:13" s="85" customFormat="1" ht="24.9" customHeight="1">
      <c r="A495" s="182"/>
      <c r="B495" s="125" t="s">
        <v>462</v>
      </c>
      <c r="C495" s="126" t="s">
        <v>2012</v>
      </c>
      <c r="D495" s="127">
        <f>+D496+D497+D498</f>
        <v>0</v>
      </c>
      <c r="E495" s="127">
        <f>+E496+E497+E498</f>
        <v>0</v>
      </c>
      <c r="F495" s="65" t="s">
        <v>2118</v>
      </c>
      <c r="G495" s="78"/>
      <c r="H495" s="79"/>
      <c r="I495" s="79"/>
      <c r="K495" s="74"/>
      <c r="M495" s="79"/>
    </row>
    <row r="496" spans="1:13" s="85" customFormat="1" ht="24.9" customHeight="1">
      <c r="A496" s="182"/>
      <c r="B496" s="80" t="s">
        <v>464</v>
      </c>
      <c r="C496" s="81" t="s">
        <v>2013</v>
      </c>
      <c r="D496" s="77">
        <f>+'Alimentazione CE Ricavi'!H232</f>
        <v>0</v>
      </c>
      <c r="E496" s="77">
        <f>+'Alimentazione CE Ricavi'!I232</f>
        <v>0</v>
      </c>
      <c r="F496" s="65"/>
      <c r="G496" s="66"/>
      <c r="H496" s="79"/>
      <c r="I496" s="79"/>
      <c r="K496" s="74"/>
      <c r="M496" s="79"/>
    </row>
    <row r="497" spans="1:13" s="85" customFormat="1" ht="24.9" customHeight="1">
      <c r="A497" s="182"/>
      <c r="B497" s="80" t="s">
        <v>466</v>
      </c>
      <c r="C497" s="81" t="s">
        <v>2014</v>
      </c>
      <c r="D497" s="77">
        <f>+'Alimentazione CE Ricavi'!H234+'Alimentazione CE Ricavi'!H235</f>
        <v>0</v>
      </c>
      <c r="E497" s="77">
        <f>+'Alimentazione CE Ricavi'!I234+'Alimentazione CE Ricavi'!I235</f>
        <v>0</v>
      </c>
      <c r="F497" s="65"/>
      <c r="G497" s="66"/>
      <c r="H497" s="79"/>
      <c r="I497" s="79"/>
      <c r="K497" s="74"/>
      <c r="M497" s="79"/>
    </row>
    <row r="498" spans="1:13" s="85" customFormat="1" ht="24.9" customHeight="1">
      <c r="A498" s="182"/>
      <c r="B498" s="80" t="s">
        <v>470</v>
      </c>
      <c r="C498" s="81" t="s">
        <v>2015</v>
      </c>
      <c r="D498" s="77">
        <f>+'Alimentazione CE Ricavi'!H237+'Alimentazione CE Ricavi'!H238+'Alimentazione CE Ricavi'!H239</f>
        <v>0</v>
      </c>
      <c r="E498" s="77">
        <f>+'Alimentazione CE Ricavi'!I237+'Alimentazione CE Ricavi'!I238+'Alimentazione CE Ricavi'!I239</f>
        <v>0</v>
      </c>
      <c r="F498" s="65"/>
      <c r="G498" s="66"/>
      <c r="H498" s="79"/>
      <c r="I498" s="79"/>
      <c r="K498" s="74"/>
      <c r="M498" s="79"/>
    </row>
    <row r="499" spans="1:13" s="85" customFormat="1" ht="24.9" customHeight="1">
      <c r="A499" s="182"/>
      <c r="B499" s="125" t="s">
        <v>474</v>
      </c>
      <c r="C499" s="126" t="s">
        <v>2016</v>
      </c>
      <c r="D499" s="127">
        <f>SUM(D500:D504)</f>
        <v>0</v>
      </c>
      <c r="E499" s="127">
        <f>SUM(E500:E504)</f>
        <v>0</v>
      </c>
      <c r="F499" s="65" t="s">
        <v>2118</v>
      </c>
      <c r="G499" s="78"/>
      <c r="H499" s="79"/>
      <c r="I499" s="79"/>
      <c r="K499" s="74"/>
      <c r="M499" s="79"/>
    </row>
    <row r="500" spans="1:13" s="85" customFormat="1" ht="24.9" customHeight="1">
      <c r="A500" s="182"/>
      <c r="B500" s="80" t="s">
        <v>476</v>
      </c>
      <c r="C500" s="81" t="s">
        <v>2017</v>
      </c>
      <c r="D500" s="77">
        <f>+'Alimentazione CE Ricavi'!H241</f>
        <v>0</v>
      </c>
      <c r="E500" s="77">
        <f>+'Alimentazione CE Ricavi'!I241</f>
        <v>0</v>
      </c>
      <c r="F500" s="65"/>
      <c r="G500" s="66"/>
      <c r="H500" s="79"/>
      <c r="I500" s="79"/>
      <c r="K500" s="74"/>
      <c r="M500" s="79"/>
    </row>
    <row r="501" spans="1:13" s="85" customFormat="1" ht="24.9" customHeight="1">
      <c r="A501" s="182"/>
      <c r="B501" s="80" t="s">
        <v>478</v>
      </c>
      <c r="C501" s="81" t="s">
        <v>2018</v>
      </c>
      <c r="D501" s="77">
        <f>+'Alimentazione CE Ricavi'!H242</f>
        <v>0</v>
      </c>
      <c r="E501" s="77">
        <f>+'Alimentazione CE Ricavi'!I242</f>
        <v>0</v>
      </c>
      <c r="F501" s="65"/>
      <c r="G501" s="66"/>
      <c r="H501" s="79"/>
      <c r="I501" s="79"/>
      <c r="K501" s="74"/>
      <c r="M501" s="79"/>
    </row>
    <row r="502" spans="1:13" s="85" customFormat="1" ht="24.9" customHeight="1">
      <c r="A502" s="182"/>
      <c r="B502" s="80" t="s">
        <v>480</v>
      </c>
      <c r="C502" s="81" t="s">
        <v>2019</v>
      </c>
      <c r="D502" s="77">
        <f>+'Alimentazione CE Ricavi'!H243</f>
        <v>0</v>
      </c>
      <c r="E502" s="77">
        <f>+'Alimentazione CE Ricavi'!I243</f>
        <v>0</v>
      </c>
      <c r="F502" s="65"/>
      <c r="G502" s="66"/>
      <c r="H502" s="79"/>
      <c r="I502" s="79"/>
      <c r="K502" s="74"/>
      <c r="M502" s="79"/>
    </row>
    <row r="503" spans="1:13" s="85" customFormat="1" ht="24.9" customHeight="1">
      <c r="A503" s="182"/>
      <c r="B503" s="80" t="s">
        <v>482</v>
      </c>
      <c r="C503" s="81" t="s">
        <v>2020</v>
      </c>
      <c r="D503" s="77">
        <f>+'Alimentazione CE Ricavi'!H244</f>
        <v>0</v>
      </c>
      <c r="E503" s="77">
        <f>+'Alimentazione CE Ricavi'!I244</f>
        <v>0</v>
      </c>
      <c r="F503" s="65"/>
      <c r="G503" s="66"/>
      <c r="H503" s="79"/>
      <c r="I503" s="79"/>
      <c r="K503" s="74"/>
      <c r="M503" s="79"/>
    </row>
    <row r="504" spans="1:13" s="85" customFormat="1" ht="24.9" customHeight="1">
      <c r="A504" s="182"/>
      <c r="B504" s="80" t="s">
        <v>484</v>
      </c>
      <c r="C504" s="81" t="s">
        <v>2021</v>
      </c>
      <c r="D504" s="77">
        <f>+'Alimentazione CE Ricavi'!H245</f>
        <v>0</v>
      </c>
      <c r="E504" s="77">
        <f>+'Alimentazione CE Ricavi'!I245</f>
        <v>0</v>
      </c>
      <c r="F504" s="65"/>
      <c r="G504" s="66"/>
      <c r="H504" s="79"/>
      <c r="I504" s="79"/>
      <c r="K504" s="74"/>
      <c r="M504" s="79"/>
    </row>
    <row r="505" spans="1:13" s="85" customFormat="1" ht="24.9" customHeight="1">
      <c r="A505" s="182"/>
      <c r="B505" s="125" t="s">
        <v>1418</v>
      </c>
      <c r="C505" s="126" t="s">
        <v>2022</v>
      </c>
      <c r="D505" s="127">
        <f>SUM(D506:D508)</f>
        <v>0</v>
      </c>
      <c r="E505" s="127">
        <f>SUM(E506:E508)</f>
        <v>0</v>
      </c>
      <c r="F505" s="65" t="s">
        <v>2118</v>
      </c>
      <c r="G505" s="78"/>
      <c r="H505" s="79"/>
      <c r="I505" s="79"/>
      <c r="K505" s="74"/>
      <c r="M505" s="79"/>
    </row>
    <row r="506" spans="1:13" s="85" customFormat="1" ht="24.9" customHeight="1">
      <c r="A506" s="182"/>
      <c r="B506" s="80" t="s">
        <v>1420</v>
      </c>
      <c r="C506" s="81" t="s">
        <v>2023</v>
      </c>
      <c r="D506" s="77">
        <f>+'Alimentazione CE Costi'!H845</f>
        <v>0</v>
      </c>
      <c r="E506" s="77">
        <f>+'Alimentazione CE Costi'!I845</f>
        <v>0</v>
      </c>
      <c r="F506" s="65"/>
      <c r="G506" s="66"/>
      <c r="H506" s="79"/>
      <c r="I506" s="79"/>
      <c r="K506" s="74"/>
      <c r="M506" s="79"/>
    </row>
    <row r="507" spans="1:13" s="85" customFormat="1" ht="24.9" customHeight="1">
      <c r="A507" s="182"/>
      <c r="B507" s="80" t="s">
        <v>1422</v>
      </c>
      <c r="C507" s="81" t="s">
        <v>2024</v>
      </c>
      <c r="D507" s="77">
        <f>+'Alimentazione CE Costi'!H846</f>
        <v>0</v>
      </c>
      <c r="E507" s="77">
        <f>+'Alimentazione CE Costi'!I846</f>
        <v>0</v>
      </c>
      <c r="F507" s="65"/>
      <c r="G507" s="66"/>
      <c r="H507" s="79"/>
      <c r="I507" s="79"/>
      <c r="K507" s="74"/>
      <c r="M507" s="79"/>
    </row>
    <row r="508" spans="1:13" s="85" customFormat="1" ht="24.9" customHeight="1">
      <c r="A508" s="182"/>
      <c r="B508" s="80" t="s">
        <v>1424</v>
      </c>
      <c r="C508" s="81" t="s">
        <v>2025</v>
      </c>
      <c r="D508" s="77">
        <f>+'Alimentazione CE Costi'!H848+'Alimentazione CE Costi'!H849</f>
        <v>0</v>
      </c>
      <c r="E508" s="77">
        <f>+'Alimentazione CE Costi'!I848+'Alimentazione CE Costi'!I849</f>
        <v>0</v>
      </c>
      <c r="F508" s="65"/>
      <c r="G508" s="66"/>
      <c r="H508" s="79"/>
      <c r="I508" s="79"/>
      <c r="K508" s="74"/>
      <c r="M508" s="79"/>
    </row>
    <row r="509" spans="1:13" s="85" customFormat="1" ht="24.9" customHeight="1">
      <c r="A509" s="186"/>
      <c r="B509" s="125" t="s">
        <v>2026</v>
      </c>
      <c r="C509" s="126" t="s">
        <v>2027</v>
      </c>
      <c r="D509" s="127">
        <f>SUM(D510:D511)</f>
        <v>0</v>
      </c>
      <c r="E509" s="127">
        <f>SUM(E510:E511)</f>
        <v>0</v>
      </c>
      <c r="F509" s="65" t="s">
        <v>2118</v>
      </c>
      <c r="G509" s="78"/>
      <c r="H509" s="79"/>
      <c r="I509" s="79"/>
      <c r="K509" s="74"/>
      <c r="M509" s="79"/>
    </row>
    <row r="510" spans="1:13" s="85" customFormat="1" ht="24.9" customHeight="1">
      <c r="A510" s="186"/>
      <c r="B510" s="80" t="s">
        <v>1427</v>
      </c>
      <c r="C510" s="81" t="s">
        <v>2028</v>
      </c>
      <c r="D510" s="77">
        <f>+'Alimentazione CE Costi'!H851</f>
        <v>0</v>
      </c>
      <c r="E510" s="77">
        <f>+'Alimentazione CE Costi'!I851</f>
        <v>0</v>
      </c>
      <c r="F510" s="65"/>
      <c r="G510" s="66"/>
      <c r="H510" s="79"/>
      <c r="I510" s="79"/>
      <c r="K510" s="74"/>
      <c r="M510" s="79"/>
    </row>
    <row r="511" spans="1:13" s="85" customFormat="1" ht="24.9" customHeight="1">
      <c r="A511" s="182"/>
      <c r="B511" s="80" t="s">
        <v>1429</v>
      </c>
      <c r="C511" s="81" t="s">
        <v>2029</v>
      </c>
      <c r="D511" s="77">
        <f>+'Alimentazione CE Costi'!H852</f>
        <v>0</v>
      </c>
      <c r="E511" s="77">
        <f>+'Alimentazione CE Costi'!I852</f>
        <v>0</v>
      </c>
      <c r="F511" s="65"/>
      <c r="G511" s="66"/>
      <c r="H511" s="79"/>
      <c r="I511" s="79"/>
      <c r="K511" s="74"/>
      <c r="M511" s="79"/>
    </row>
    <row r="512" spans="1:13" s="85" customFormat="1" ht="24.9" customHeight="1">
      <c r="A512" s="186"/>
      <c r="B512" s="128" t="s">
        <v>2030</v>
      </c>
      <c r="C512" s="129" t="s">
        <v>2031</v>
      </c>
      <c r="D512" s="130">
        <f>+D495+D499-D505-D509</f>
        <v>0</v>
      </c>
      <c r="E512" s="130">
        <f>+E495+E499-E505-E509</f>
        <v>0</v>
      </c>
      <c r="F512" s="65" t="s">
        <v>2118</v>
      </c>
      <c r="G512" s="78"/>
      <c r="H512" s="79"/>
      <c r="I512" s="79"/>
      <c r="K512" s="74"/>
      <c r="M512" s="79"/>
    </row>
    <row r="513" spans="1:13" s="85" customFormat="1" ht="24.9" customHeight="1">
      <c r="A513" s="182"/>
      <c r="B513" s="142"/>
      <c r="C513" s="143" t="s">
        <v>2032</v>
      </c>
      <c r="D513" s="144"/>
      <c r="E513" s="144"/>
      <c r="F513" s="65"/>
      <c r="G513" s="66"/>
      <c r="H513" s="79"/>
      <c r="I513" s="79"/>
      <c r="K513" s="74"/>
      <c r="M513" s="79"/>
    </row>
    <row r="514" spans="1:13" s="85" customFormat="1" ht="24.9" customHeight="1">
      <c r="A514" s="182"/>
      <c r="B514" s="75" t="s">
        <v>486</v>
      </c>
      <c r="C514" s="76" t="s">
        <v>2033</v>
      </c>
      <c r="D514" s="77">
        <f>+'Alimentazione CE Ricavi'!H246</f>
        <v>0</v>
      </c>
      <c r="E514" s="77">
        <f>+'Alimentazione CE Ricavi'!I246</f>
        <v>0</v>
      </c>
      <c r="F514" s="65"/>
      <c r="G514" s="66"/>
      <c r="H514" s="79"/>
      <c r="I514" s="79"/>
      <c r="K514" s="74"/>
      <c r="M514" s="79"/>
    </row>
    <row r="515" spans="1:13" s="85" customFormat="1" ht="24.9" customHeight="1">
      <c r="A515" s="182"/>
      <c r="B515" s="75" t="s">
        <v>1431</v>
      </c>
      <c r="C515" s="76" t="s">
        <v>2034</v>
      </c>
      <c r="D515" s="77">
        <f>+'Alimentazione CE Costi'!H853</f>
        <v>0</v>
      </c>
      <c r="E515" s="77">
        <f>+'Alimentazione CE Costi'!I853</f>
        <v>0</v>
      </c>
      <c r="F515" s="65"/>
      <c r="G515" s="66"/>
      <c r="H515" s="79"/>
      <c r="I515" s="79"/>
      <c r="K515" s="74"/>
      <c r="M515" s="79"/>
    </row>
    <row r="516" spans="1:13" s="85" customFormat="1" ht="24.9" customHeight="1">
      <c r="A516" s="182"/>
      <c r="B516" s="128" t="s">
        <v>2035</v>
      </c>
      <c r="C516" s="129" t="s">
        <v>2036</v>
      </c>
      <c r="D516" s="130">
        <f>+D514-D515</f>
        <v>0</v>
      </c>
      <c r="E516" s="130">
        <f>+E514-E515</f>
        <v>0</v>
      </c>
      <c r="F516" s="65" t="s">
        <v>2118</v>
      </c>
      <c r="G516" s="78"/>
      <c r="H516" s="79"/>
      <c r="I516" s="79"/>
      <c r="K516" s="74"/>
      <c r="M516" s="79"/>
    </row>
    <row r="517" spans="1:13" s="85" customFormat="1" ht="24.9" customHeight="1">
      <c r="A517" s="182"/>
      <c r="B517" s="142"/>
      <c r="C517" s="143" t="s">
        <v>2037</v>
      </c>
      <c r="D517" s="144"/>
      <c r="E517" s="144"/>
      <c r="F517" s="65"/>
      <c r="G517" s="66"/>
      <c r="H517" s="79"/>
      <c r="I517" s="79"/>
      <c r="K517" s="74"/>
      <c r="M517" s="79"/>
    </row>
    <row r="518" spans="1:13" s="85" customFormat="1" ht="24.9" customHeight="1">
      <c r="A518" s="182"/>
      <c r="B518" s="125" t="s">
        <v>487</v>
      </c>
      <c r="C518" s="126" t="s">
        <v>2038</v>
      </c>
      <c r="D518" s="127">
        <f>+D519+D520</f>
        <v>0</v>
      </c>
      <c r="E518" s="127">
        <f>+E519+E520</f>
        <v>0</v>
      </c>
      <c r="F518" s="65" t="s">
        <v>2118</v>
      </c>
      <c r="G518" s="78"/>
      <c r="H518" s="79"/>
      <c r="I518" s="79"/>
      <c r="K518" s="74"/>
      <c r="M518" s="79"/>
    </row>
    <row r="519" spans="1:13" s="85" customFormat="1" ht="24.9" customHeight="1">
      <c r="A519" s="182"/>
      <c r="B519" s="80" t="s">
        <v>489</v>
      </c>
      <c r="C519" s="81" t="s">
        <v>2039</v>
      </c>
      <c r="D519" s="77">
        <f>+'Alimentazione CE Ricavi'!H248</f>
        <v>0</v>
      </c>
      <c r="E519" s="77">
        <f>+'Alimentazione CE Ricavi'!I248</f>
        <v>0</v>
      </c>
      <c r="F519" s="65"/>
      <c r="G519" s="66"/>
      <c r="H519" s="79"/>
      <c r="I519" s="79"/>
      <c r="K519" s="74"/>
      <c r="M519" s="79"/>
    </row>
    <row r="520" spans="1:13" s="85" customFormat="1" ht="24.9" customHeight="1">
      <c r="A520" s="182"/>
      <c r="B520" s="120" t="s">
        <v>491</v>
      </c>
      <c r="C520" s="121" t="s">
        <v>2040</v>
      </c>
      <c r="D520" s="119">
        <f>+D521+D522+D533+D543</f>
        <v>0</v>
      </c>
      <c r="E520" s="119">
        <f>+E521+E522+E533+E543</f>
        <v>0</v>
      </c>
      <c r="F520" s="65" t="s">
        <v>2118</v>
      </c>
      <c r="G520" s="78"/>
      <c r="H520" s="79"/>
      <c r="I520" s="79"/>
      <c r="K520" s="74"/>
      <c r="M520" s="79"/>
    </row>
    <row r="521" spans="1:13" s="85" customFormat="1" ht="24.9" customHeight="1">
      <c r="A521" s="182"/>
      <c r="B521" s="83" t="s">
        <v>493</v>
      </c>
      <c r="C521" s="84" t="s">
        <v>2041</v>
      </c>
      <c r="D521" s="77">
        <f>+'Alimentazione CE Ricavi'!H250</f>
        <v>0</v>
      </c>
      <c r="E521" s="77">
        <f>+'Alimentazione CE Ricavi'!I250</f>
        <v>0</v>
      </c>
      <c r="F521" s="65"/>
      <c r="G521" s="66"/>
      <c r="H521" s="79"/>
      <c r="I521" s="79"/>
      <c r="K521" s="74"/>
      <c r="M521" s="79"/>
    </row>
    <row r="522" spans="1:13" s="85" customFormat="1" ht="24.9" customHeight="1">
      <c r="A522" s="182"/>
      <c r="B522" s="131" t="s">
        <v>495</v>
      </c>
      <c r="C522" s="132" t="s">
        <v>2042</v>
      </c>
      <c r="D522" s="133">
        <f>+D523+D524+D525</f>
        <v>0</v>
      </c>
      <c r="E522" s="133">
        <f>+E523+E524+E525</f>
        <v>0</v>
      </c>
      <c r="F522" s="65" t="s">
        <v>2118</v>
      </c>
      <c r="G522" s="78"/>
      <c r="H522" s="79"/>
      <c r="I522" s="79"/>
      <c r="K522" s="74"/>
      <c r="M522" s="79"/>
    </row>
    <row r="523" spans="1:13" s="66" customFormat="1" ht="24.9" customHeight="1">
      <c r="A523" s="184"/>
      <c r="B523" s="83" t="s">
        <v>497</v>
      </c>
      <c r="C523" s="84" t="s">
        <v>2043</v>
      </c>
      <c r="D523" s="77">
        <f>+'Alimentazione CE Ricavi'!H252</f>
        <v>0</v>
      </c>
      <c r="E523" s="77">
        <f>+'Alimentazione CE Ricavi'!I252</f>
        <v>0</v>
      </c>
      <c r="F523" s="65"/>
      <c r="H523" s="79"/>
      <c r="I523" s="79"/>
      <c r="K523" s="74"/>
      <c r="M523" s="79"/>
    </row>
    <row r="524" spans="1:13" s="66" customFormat="1" ht="24.9" customHeight="1">
      <c r="A524" s="184" t="s">
        <v>1548</v>
      </c>
      <c r="B524" s="83" t="s">
        <v>499</v>
      </c>
      <c r="C524" s="84" t="s">
        <v>2044</v>
      </c>
      <c r="D524" s="77">
        <f>+'Alimentazione CE Ricavi'!H253</f>
        <v>0</v>
      </c>
      <c r="E524" s="77">
        <f>+'Alimentazione CE Ricavi'!I253</f>
        <v>0</v>
      </c>
      <c r="F524" s="65"/>
      <c r="H524" s="79"/>
      <c r="I524" s="79"/>
      <c r="K524" s="74"/>
      <c r="M524" s="79"/>
    </row>
    <row r="525" spans="1:13" s="66" customFormat="1" ht="24.9" customHeight="1">
      <c r="A525" s="184"/>
      <c r="B525" s="138" t="s">
        <v>501</v>
      </c>
      <c r="C525" s="139" t="s">
        <v>2045</v>
      </c>
      <c r="D525" s="136">
        <f>SUM(D526:D532)</f>
        <v>0</v>
      </c>
      <c r="E525" s="136">
        <f>SUM(E526:E532)</f>
        <v>0</v>
      </c>
      <c r="F525" s="65" t="s">
        <v>2118</v>
      </c>
      <c r="G525" s="78"/>
      <c r="H525" s="79"/>
      <c r="I525" s="79"/>
      <c r="K525" s="74"/>
      <c r="M525" s="79"/>
    </row>
    <row r="526" spans="1:13" s="66" customFormat="1" ht="24.9" customHeight="1">
      <c r="A526" s="184" t="s">
        <v>1593</v>
      </c>
      <c r="B526" s="86" t="s">
        <v>503</v>
      </c>
      <c r="C526" s="87" t="s">
        <v>2046</v>
      </c>
      <c r="D526" s="77">
        <f>+'Alimentazione CE Ricavi'!H255</f>
        <v>0</v>
      </c>
      <c r="E526" s="77">
        <f>+'Alimentazione CE Ricavi'!I255</f>
        <v>0</v>
      </c>
      <c r="F526" s="65"/>
      <c r="H526" s="79"/>
      <c r="I526" s="79"/>
      <c r="K526" s="74"/>
      <c r="M526" s="79"/>
    </row>
    <row r="527" spans="1:13" s="66" customFormat="1" ht="24.9" customHeight="1">
      <c r="A527" s="184"/>
      <c r="B527" s="86" t="s">
        <v>505</v>
      </c>
      <c r="C527" s="87" t="s">
        <v>2047</v>
      </c>
      <c r="D527" s="77">
        <f>+'Alimentazione CE Ricavi'!H256</f>
        <v>0</v>
      </c>
      <c r="E527" s="77">
        <f>+'Alimentazione CE Ricavi'!I256</f>
        <v>0</v>
      </c>
      <c r="F527" s="65"/>
      <c r="H527" s="79"/>
      <c r="I527" s="79"/>
      <c r="K527" s="74"/>
      <c r="M527" s="79"/>
    </row>
    <row r="528" spans="1:13" s="66" customFormat="1" ht="24.9" customHeight="1">
      <c r="A528" s="184"/>
      <c r="B528" s="86" t="s">
        <v>507</v>
      </c>
      <c r="C528" s="87" t="s">
        <v>2048</v>
      </c>
      <c r="D528" s="77">
        <f>+'Alimentazione CE Ricavi'!H257</f>
        <v>0</v>
      </c>
      <c r="E528" s="77">
        <f>+'Alimentazione CE Ricavi'!I257</f>
        <v>0</v>
      </c>
      <c r="F528" s="65"/>
      <c r="H528" s="79"/>
      <c r="I528" s="79"/>
      <c r="K528" s="74"/>
      <c r="M528" s="79"/>
    </row>
    <row r="529" spans="1:13" s="66" customFormat="1" ht="24.9" customHeight="1">
      <c r="A529" s="184"/>
      <c r="B529" s="86" t="s">
        <v>509</v>
      </c>
      <c r="C529" s="87" t="s">
        <v>2049</v>
      </c>
      <c r="D529" s="77">
        <f>+'Alimentazione CE Ricavi'!H258</f>
        <v>0</v>
      </c>
      <c r="E529" s="77">
        <f>+'Alimentazione CE Ricavi'!I258</f>
        <v>0</v>
      </c>
      <c r="F529" s="65"/>
      <c r="H529" s="79"/>
      <c r="I529" s="79"/>
      <c r="K529" s="74"/>
      <c r="M529" s="79"/>
    </row>
    <row r="530" spans="1:13" s="66" customFormat="1" ht="24.9" customHeight="1">
      <c r="A530" s="184"/>
      <c r="B530" s="86" t="s">
        <v>511</v>
      </c>
      <c r="C530" s="87" t="s">
        <v>2050</v>
      </c>
      <c r="D530" s="77">
        <f>+'Alimentazione CE Ricavi'!H259</f>
        <v>0</v>
      </c>
      <c r="E530" s="77">
        <f>+'Alimentazione CE Ricavi'!I259</f>
        <v>0</v>
      </c>
      <c r="F530" s="65"/>
      <c r="H530" s="79"/>
      <c r="I530" s="79"/>
      <c r="K530" s="74"/>
      <c r="M530" s="79"/>
    </row>
    <row r="531" spans="1:13" s="66" customFormat="1" ht="24.9" customHeight="1">
      <c r="A531" s="184"/>
      <c r="B531" s="86" t="s">
        <v>513</v>
      </c>
      <c r="C531" s="87" t="s">
        <v>2051</v>
      </c>
      <c r="D531" s="77">
        <f>+'Alimentazione CE Ricavi'!H260</f>
        <v>0</v>
      </c>
      <c r="E531" s="77">
        <f>+'Alimentazione CE Ricavi'!I260</f>
        <v>0</v>
      </c>
      <c r="F531" s="65"/>
      <c r="H531" s="79"/>
      <c r="I531" s="79"/>
      <c r="K531" s="74"/>
      <c r="M531" s="79"/>
    </row>
    <row r="532" spans="1:13" s="66" customFormat="1" ht="24.9" customHeight="1">
      <c r="A532" s="184"/>
      <c r="B532" s="86" t="s">
        <v>515</v>
      </c>
      <c r="C532" s="87" t="s">
        <v>2052</v>
      </c>
      <c r="D532" s="77">
        <f>+'Alimentazione CE Ricavi'!H261</f>
        <v>0</v>
      </c>
      <c r="E532" s="77">
        <f>+'Alimentazione CE Ricavi'!I261</f>
        <v>0</v>
      </c>
      <c r="F532" s="65"/>
      <c r="H532" s="79"/>
      <c r="I532" s="79"/>
      <c r="K532" s="74"/>
      <c r="M532" s="79"/>
    </row>
    <row r="533" spans="1:13" s="66" customFormat="1" ht="24.9" customHeight="1">
      <c r="A533" s="184"/>
      <c r="B533" s="131" t="s">
        <v>2053</v>
      </c>
      <c r="C533" s="132" t="s">
        <v>2054</v>
      </c>
      <c r="D533" s="133">
        <f>+D534+D535</f>
        <v>0</v>
      </c>
      <c r="E533" s="133">
        <f>+E534+E535</f>
        <v>0</v>
      </c>
      <c r="F533" s="65" t="s">
        <v>2118</v>
      </c>
      <c r="G533" s="78"/>
      <c r="H533" s="79"/>
      <c r="I533" s="79"/>
      <c r="K533" s="74"/>
      <c r="M533" s="79"/>
    </row>
    <row r="534" spans="1:13" s="85" customFormat="1" ht="24.9" customHeight="1">
      <c r="A534" s="182" t="s">
        <v>1548</v>
      </c>
      <c r="B534" s="83" t="s">
        <v>518</v>
      </c>
      <c r="C534" s="84" t="s">
        <v>2055</v>
      </c>
      <c r="D534" s="77">
        <f>+'Alimentazione CE Ricavi'!H263</f>
        <v>0</v>
      </c>
      <c r="E534" s="77">
        <f>+'Alimentazione CE Ricavi'!I263</f>
        <v>0</v>
      </c>
      <c r="F534" s="65"/>
      <c r="G534" s="66"/>
      <c r="H534" s="79"/>
      <c r="I534" s="79"/>
      <c r="K534" s="74"/>
      <c r="M534" s="79"/>
    </row>
    <row r="535" spans="1:13" s="85" customFormat="1" ht="24.9" customHeight="1">
      <c r="A535" s="182"/>
      <c r="B535" s="138" t="s">
        <v>2056</v>
      </c>
      <c r="C535" s="139" t="s">
        <v>2057</v>
      </c>
      <c r="D535" s="136">
        <f>SUM(D536:D542)</f>
        <v>0</v>
      </c>
      <c r="E535" s="136">
        <f>SUM(E536:E542)</f>
        <v>0</v>
      </c>
      <c r="F535" s="65" t="s">
        <v>2118</v>
      </c>
      <c r="G535" s="78"/>
      <c r="H535" s="79"/>
      <c r="I535" s="79"/>
      <c r="K535" s="74"/>
      <c r="M535" s="79"/>
    </row>
    <row r="536" spans="1:13" s="85" customFormat="1" ht="24.9" customHeight="1">
      <c r="A536" s="182" t="s">
        <v>1593</v>
      </c>
      <c r="B536" s="86" t="s">
        <v>521</v>
      </c>
      <c r="C536" s="87" t="s">
        <v>2058</v>
      </c>
      <c r="D536" s="77">
        <f>+'Alimentazione CE Ricavi'!H265</f>
        <v>0</v>
      </c>
      <c r="E536" s="77">
        <f>+'Alimentazione CE Ricavi'!I265</f>
        <v>0</v>
      </c>
      <c r="F536" s="65"/>
      <c r="G536" s="66"/>
      <c r="H536" s="79"/>
      <c r="I536" s="79"/>
      <c r="K536" s="74"/>
      <c r="M536" s="79"/>
    </row>
    <row r="537" spans="1:13" s="85" customFormat="1" ht="24.9" customHeight="1">
      <c r="A537" s="182"/>
      <c r="B537" s="86" t="s">
        <v>523</v>
      </c>
      <c r="C537" s="87" t="s">
        <v>2059</v>
      </c>
      <c r="D537" s="77">
        <f>+'Alimentazione CE Ricavi'!H266</f>
        <v>0</v>
      </c>
      <c r="E537" s="77">
        <f>+'Alimentazione CE Ricavi'!I266</f>
        <v>0</v>
      </c>
      <c r="F537" s="65"/>
      <c r="G537" s="66"/>
      <c r="H537" s="79"/>
      <c r="I537" s="79"/>
      <c r="K537" s="74"/>
      <c r="M537" s="79"/>
    </row>
    <row r="538" spans="1:13" s="85" customFormat="1" ht="24.9" customHeight="1">
      <c r="A538" s="182"/>
      <c r="B538" s="86" t="s">
        <v>525</v>
      </c>
      <c r="C538" s="87" t="s">
        <v>2060</v>
      </c>
      <c r="D538" s="77">
        <f>+'Alimentazione CE Ricavi'!H267</f>
        <v>0</v>
      </c>
      <c r="E538" s="77">
        <f>+'Alimentazione CE Ricavi'!I267</f>
        <v>0</v>
      </c>
      <c r="F538" s="65"/>
      <c r="G538" s="66"/>
      <c r="H538" s="79"/>
      <c r="I538" s="79"/>
      <c r="K538" s="74"/>
      <c r="M538" s="79"/>
    </row>
    <row r="539" spans="1:13" s="85" customFormat="1" ht="24.9" customHeight="1">
      <c r="A539" s="182"/>
      <c r="B539" s="86" t="s">
        <v>527</v>
      </c>
      <c r="C539" s="87" t="s">
        <v>2061</v>
      </c>
      <c r="D539" s="77">
        <f>+'Alimentazione CE Ricavi'!H268</f>
        <v>0</v>
      </c>
      <c r="E539" s="77">
        <f>+'Alimentazione CE Ricavi'!I268</f>
        <v>0</v>
      </c>
      <c r="F539" s="65"/>
      <c r="G539" s="66"/>
      <c r="H539" s="79"/>
      <c r="I539" s="79"/>
      <c r="K539" s="74"/>
      <c r="M539" s="79"/>
    </row>
    <row r="540" spans="1:13" s="85" customFormat="1" ht="24.9" customHeight="1">
      <c r="A540" s="182"/>
      <c r="B540" s="86" t="s">
        <v>529</v>
      </c>
      <c r="C540" s="87" t="s">
        <v>2062</v>
      </c>
      <c r="D540" s="77">
        <f>+'Alimentazione CE Ricavi'!H269</f>
        <v>0</v>
      </c>
      <c r="E540" s="77">
        <f>+'Alimentazione CE Ricavi'!I269</f>
        <v>0</v>
      </c>
      <c r="F540" s="65"/>
      <c r="G540" s="66"/>
      <c r="H540" s="79"/>
      <c r="I540" s="79"/>
      <c r="K540" s="74"/>
      <c r="M540" s="79"/>
    </row>
    <row r="541" spans="1:13" s="85" customFormat="1" ht="24.9" customHeight="1">
      <c r="A541" s="182"/>
      <c r="B541" s="86" t="s">
        <v>531</v>
      </c>
      <c r="C541" s="87" t="s">
        <v>2063</v>
      </c>
      <c r="D541" s="77">
        <f>+'Alimentazione CE Ricavi'!H270</f>
        <v>0</v>
      </c>
      <c r="E541" s="77">
        <f>+'Alimentazione CE Ricavi'!I270</f>
        <v>0</v>
      </c>
      <c r="F541" s="65"/>
      <c r="G541" s="66"/>
      <c r="H541" s="79"/>
      <c r="I541" s="79"/>
      <c r="K541" s="74"/>
      <c r="M541" s="79"/>
    </row>
    <row r="542" spans="1:13" s="85" customFormat="1" ht="24.9" customHeight="1">
      <c r="A542" s="182"/>
      <c r="B542" s="86" t="s">
        <v>533</v>
      </c>
      <c r="C542" s="87" t="s">
        <v>2064</v>
      </c>
      <c r="D542" s="77">
        <f>+'Alimentazione CE Ricavi'!H271</f>
        <v>0</v>
      </c>
      <c r="E542" s="77">
        <f>+'Alimentazione CE Ricavi'!I271</f>
        <v>0</v>
      </c>
      <c r="F542" s="65"/>
      <c r="G542" s="66"/>
      <c r="H542" s="79"/>
      <c r="I542" s="79"/>
      <c r="K542" s="74"/>
      <c r="M542" s="79"/>
    </row>
    <row r="543" spans="1:13" s="85" customFormat="1" ht="24.9" customHeight="1">
      <c r="A543" s="182"/>
      <c r="B543" s="83" t="s">
        <v>534</v>
      </c>
      <c r="C543" s="84" t="s">
        <v>2065</v>
      </c>
      <c r="D543" s="77">
        <f>+'Alimentazione CE Ricavi'!H272</f>
        <v>0</v>
      </c>
      <c r="E543" s="77">
        <f>+'Alimentazione CE Ricavi'!I272</f>
        <v>0</v>
      </c>
      <c r="F543" s="65"/>
      <c r="G543" s="66"/>
      <c r="H543" s="79"/>
      <c r="I543" s="79"/>
      <c r="K543" s="74"/>
      <c r="M543" s="79"/>
    </row>
    <row r="544" spans="1:13" s="85" customFormat="1" ht="24.9" customHeight="1">
      <c r="A544" s="182"/>
      <c r="B544" s="125" t="s">
        <v>1432</v>
      </c>
      <c r="C544" s="126" t="s">
        <v>2066</v>
      </c>
      <c r="D544" s="127">
        <f>+D545+D546</f>
        <v>0</v>
      </c>
      <c r="E544" s="127">
        <f>+E545+E546</f>
        <v>0</v>
      </c>
      <c r="F544" s="65"/>
      <c r="G544" s="78"/>
      <c r="H544" s="79"/>
      <c r="I544" s="79"/>
      <c r="K544" s="74"/>
      <c r="M544" s="79"/>
    </row>
    <row r="545" spans="1:13" s="85" customFormat="1" ht="24.9" customHeight="1">
      <c r="A545" s="182"/>
      <c r="B545" s="80" t="s">
        <v>1434</v>
      </c>
      <c r="C545" s="81" t="s">
        <v>2067</v>
      </c>
      <c r="D545" s="77">
        <f>+'Alimentazione CE Costi'!H855</f>
        <v>0</v>
      </c>
      <c r="E545" s="77">
        <f>+'Alimentazione CE Costi'!I855</f>
        <v>0</v>
      </c>
      <c r="F545" s="65"/>
      <c r="G545" s="66"/>
      <c r="H545" s="79"/>
      <c r="I545" s="79"/>
      <c r="K545" s="74"/>
      <c r="M545" s="79"/>
    </row>
    <row r="546" spans="1:13" s="85" customFormat="1" ht="24.9" customHeight="1">
      <c r="A546" s="182"/>
      <c r="B546" s="120" t="s">
        <v>1436</v>
      </c>
      <c r="C546" s="121" t="s">
        <v>2068</v>
      </c>
      <c r="D546" s="119">
        <f>+D547+D548+D549+D564+D575</f>
        <v>0</v>
      </c>
      <c r="E546" s="119">
        <f>+E547+E548+E549+E564+E575</f>
        <v>0</v>
      </c>
      <c r="F546" s="65"/>
      <c r="G546" s="78"/>
      <c r="H546" s="79"/>
      <c r="I546" s="79"/>
      <c r="K546" s="74"/>
      <c r="M546" s="79"/>
    </row>
    <row r="547" spans="1:13" s="85" customFormat="1" ht="24.9" customHeight="1">
      <c r="A547" s="182"/>
      <c r="B547" s="83" t="s">
        <v>1438</v>
      </c>
      <c r="C547" s="84" t="s">
        <v>2069</v>
      </c>
      <c r="D547" s="77">
        <f>+'Alimentazione CE Costi'!H857</f>
        <v>0</v>
      </c>
      <c r="E547" s="77">
        <f>+'Alimentazione CE Costi'!I857</f>
        <v>0</v>
      </c>
      <c r="F547" s="65"/>
      <c r="G547" s="66"/>
      <c r="H547" s="79"/>
      <c r="I547" s="79"/>
      <c r="K547" s="74"/>
      <c r="M547" s="79"/>
    </row>
    <row r="548" spans="1:13" s="85" customFormat="1" ht="24.9" customHeight="1">
      <c r="A548" s="182"/>
      <c r="B548" s="83" t="s">
        <v>1440</v>
      </c>
      <c r="C548" s="84" t="s">
        <v>2070</v>
      </c>
      <c r="D548" s="77">
        <f>+'Alimentazione CE Costi'!H858</f>
        <v>0</v>
      </c>
      <c r="E548" s="77">
        <f>+'Alimentazione CE Costi'!I858</f>
        <v>0</v>
      </c>
      <c r="F548" s="65"/>
      <c r="G548" s="66"/>
      <c r="H548" s="79"/>
      <c r="I548" s="79"/>
      <c r="K548" s="74"/>
      <c r="M548" s="79"/>
    </row>
    <row r="549" spans="1:13" s="85" customFormat="1" ht="24.9" customHeight="1">
      <c r="A549" s="182"/>
      <c r="B549" s="131" t="s">
        <v>1442</v>
      </c>
      <c r="C549" s="132" t="s">
        <v>2071</v>
      </c>
      <c r="D549" s="133">
        <f>+D550+D553</f>
        <v>0</v>
      </c>
      <c r="E549" s="133">
        <f>+E550+E553</f>
        <v>0</v>
      </c>
      <c r="F549" s="65"/>
      <c r="G549" s="78"/>
      <c r="H549" s="79"/>
      <c r="I549" s="79"/>
      <c r="K549" s="74"/>
      <c r="M549" s="79"/>
    </row>
    <row r="550" spans="1:13" s="85" customFormat="1" ht="24.9" customHeight="1">
      <c r="A550" s="182" t="s">
        <v>1548</v>
      </c>
      <c r="B550" s="138" t="s">
        <v>1444</v>
      </c>
      <c r="C550" s="139" t="s">
        <v>2072</v>
      </c>
      <c r="D550" s="136">
        <f>+D551+D552</f>
        <v>0</v>
      </c>
      <c r="E550" s="136">
        <f>+E551+E552</f>
        <v>0</v>
      </c>
      <c r="F550" s="65"/>
      <c r="G550" s="78"/>
      <c r="H550" s="79"/>
      <c r="I550" s="79"/>
      <c r="K550" s="74"/>
      <c r="M550" s="79"/>
    </row>
    <row r="551" spans="1:13" s="85" customFormat="1" ht="24.9" customHeight="1">
      <c r="A551" s="182" t="s">
        <v>1548</v>
      </c>
      <c r="B551" s="86" t="s">
        <v>1446</v>
      </c>
      <c r="C551" s="87" t="s">
        <v>2073</v>
      </c>
      <c r="D551" s="77">
        <f>+'Alimentazione CE Costi'!H861</f>
        <v>0</v>
      </c>
      <c r="E551" s="77">
        <f>+'Alimentazione CE Costi'!I861</f>
        <v>0</v>
      </c>
      <c r="F551" s="65"/>
      <c r="G551" s="66"/>
      <c r="H551" s="79"/>
      <c r="I551" s="79"/>
      <c r="K551" s="74"/>
      <c r="M551" s="79"/>
    </row>
    <row r="552" spans="1:13" s="85" customFormat="1" ht="24.9" customHeight="1">
      <c r="A552" s="182" t="s">
        <v>1548</v>
      </c>
      <c r="B552" s="86" t="s">
        <v>1448</v>
      </c>
      <c r="C552" s="87" t="s">
        <v>2074</v>
      </c>
      <c r="D552" s="77">
        <f>+'Alimentazione CE Costi'!H862</f>
        <v>0</v>
      </c>
      <c r="E552" s="77">
        <f>+'Alimentazione CE Costi'!I862</f>
        <v>0</v>
      </c>
      <c r="F552" s="65"/>
      <c r="G552" s="66"/>
      <c r="H552" s="79"/>
      <c r="I552" s="79"/>
      <c r="K552" s="74"/>
      <c r="M552" s="79"/>
    </row>
    <row r="553" spans="1:13" s="85" customFormat="1" ht="24.9" customHeight="1">
      <c r="A553" s="182"/>
      <c r="B553" s="138" t="s">
        <v>1450</v>
      </c>
      <c r="C553" s="139" t="s">
        <v>2075</v>
      </c>
      <c r="D553" s="136">
        <f>+D554+D555+D559+D560+D561+D562+D563</f>
        <v>0</v>
      </c>
      <c r="E553" s="136">
        <f>+E554+E555+E559+E560+E561+E562+E563</f>
        <v>0</v>
      </c>
      <c r="F553" s="65"/>
      <c r="G553" s="78"/>
      <c r="H553" s="79"/>
      <c r="I553" s="79"/>
      <c r="K553" s="74"/>
      <c r="M553" s="79"/>
    </row>
    <row r="554" spans="1:13" s="85" customFormat="1" ht="24.9" customHeight="1">
      <c r="A554" s="182" t="s">
        <v>1593</v>
      </c>
      <c r="B554" s="86" t="s">
        <v>1452</v>
      </c>
      <c r="C554" s="87" t="s">
        <v>2076</v>
      </c>
      <c r="D554" s="77">
        <f>+'Alimentazione CE Costi'!H864</f>
        <v>0</v>
      </c>
      <c r="E554" s="77">
        <f>+'Alimentazione CE Costi'!I864</f>
        <v>0</v>
      </c>
      <c r="F554" s="65"/>
      <c r="G554" s="66"/>
      <c r="H554" s="79"/>
      <c r="I554" s="79"/>
      <c r="K554" s="74"/>
      <c r="M554" s="79"/>
    </row>
    <row r="555" spans="1:13" s="85" customFormat="1" ht="24.9" customHeight="1">
      <c r="A555" s="182"/>
      <c r="B555" s="153" t="s">
        <v>1454</v>
      </c>
      <c r="C555" s="154" t="s">
        <v>2077</v>
      </c>
      <c r="D555" s="155">
        <f>+D556+D557+D558</f>
        <v>0</v>
      </c>
      <c r="E555" s="155">
        <f>+E556+E557+E558</f>
        <v>0</v>
      </c>
      <c r="F555" s="65"/>
      <c r="G555" s="78"/>
      <c r="H555" s="79"/>
      <c r="I555" s="79"/>
      <c r="K555" s="74"/>
      <c r="M555" s="79"/>
    </row>
    <row r="556" spans="1:13" s="85" customFormat="1" ht="24.9" customHeight="1">
      <c r="A556" s="182"/>
      <c r="B556" s="83" t="s">
        <v>1456</v>
      </c>
      <c r="C556" s="84" t="s">
        <v>2078</v>
      </c>
      <c r="D556" s="77">
        <f>+'Alimentazione CE Costi'!H866</f>
        <v>0</v>
      </c>
      <c r="E556" s="77">
        <f>+'Alimentazione CE Costi'!I866</f>
        <v>0</v>
      </c>
      <c r="F556" s="65"/>
      <c r="G556" s="66"/>
      <c r="H556" s="79"/>
      <c r="I556" s="79"/>
      <c r="K556" s="74"/>
      <c r="M556" s="79"/>
    </row>
    <row r="557" spans="1:13" s="85" customFormat="1" ht="24.9" customHeight="1">
      <c r="A557" s="182"/>
      <c r="B557" s="83" t="s">
        <v>1458</v>
      </c>
      <c r="C557" s="84" t="s">
        <v>2079</v>
      </c>
      <c r="D557" s="77">
        <f>+'Alimentazione CE Costi'!H867</f>
        <v>0</v>
      </c>
      <c r="E557" s="77">
        <f>+'Alimentazione CE Costi'!I867</f>
        <v>0</v>
      </c>
      <c r="F557" s="65"/>
      <c r="G557" s="66"/>
      <c r="H557" s="79"/>
      <c r="I557" s="79"/>
      <c r="K557" s="74"/>
      <c r="M557" s="79"/>
    </row>
    <row r="558" spans="1:13" s="85" customFormat="1" ht="24.9" customHeight="1">
      <c r="A558" s="182"/>
      <c r="B558" s="83" t="s">
        <v>1460</v>
      </c>
      <c r="C558" s="84" t="s">
        <v>2080</v>
      </c>
      <c r="D558" s="77">
        <f>+'Alimentazione CE Costi'!H868</f>
        <v>0</v>
      </c>
      <c r="E558" s="77">
        <f>+'Alimentazione CE Costi'!I868</f>
        <v>0</v>
      </c>
      <c r="F558" s="65"/>
      <c r="G558" s="66"/>
      <c r="H558" s="79"/>
      <c r="I558" s="79"/>
      <c r="K558" s="74"/>
      <c r="M558" s="79"/>
    </row>
    <row r="559" spans="1:13" s="85" customFormat="1" ht="24.9" customHeight="1">
      <c r="A559" s="182"/>
      <c r="B559" s="86" t="s">
        <v>1462</v>
      </c>
      <c r="C559" s="87" t="s">
        <v>2081</v>
      </c>
      <c r="D559" s="77">
        <f>+'Alimentazione CE Costi'!H869</f>
        <v>0</v>
      </c>
      <c r="E559" s="77">
        <f>+'Alimentazione CE Costi'!I869</f>
        <v>0</v>
      </c>
      <c r="F559" s="65"/>
      <c r="G559" s="66"/>
      <c r="H559" s="79"/>
      <c r="I559" s="79"/>
      <c r="K559" s="74"/>
      <c r="M559" s="79"/>
    </row>
    <row r="560" spans="1:13" s="85" customFormat="1" ht="24.9" customHeight="1">
      <c r="A560" s="182"/>
      <c r="B560" s="86" t="s">
        <v>1464</v>
      </c>
      <c r="C560" s="87" t="s">
        <v>2082</v>
      </c>
      <c r="D560" s="77">
        <f>+'Alimentazione CE Costi'!H870</f>
        <v>0</v>
      </c>
      <c r="E560" s="77">
        <f>+'Alimentazione CE Costi'!I870</f>
        <v>0</v>
      </c>
      <c r="F560" s="65"/>
      <c r="G560" s="66"/>
      <c r="H560" s="79"/>
      <c r="I560" s="79"/>
      <c r="K560" s="74"/>
      <c r="M560" s="79"/>
    </row>
    <row r="561" spans="1:13" s="85" customFormat="1" ht="24.9" customHeight="1">
      <c r="A561" s="182"/>
      <c r="B561" s="86" t="s">
        <v>1466</v>
      </c>
      <c r="C561" s="87" t="s">
        <v>2083</v>
      </c>
      <c r="D561" s="77">
        <f>+'Alimentazione CE Costi'!H871</f>
        <v>0</v>
      </c>
      <c r="E561" s="77">
        <f>+'Alimentazione CE Costi'!I871</f>
        <v>0</v>
      </c>
      <c r="F561" s="65"/>
      <c r="G561" s="66"/>
      <c r="H561" s="79"/>
      <c r="I561" s="79"/>
      <c r="K561" s="74"/>
      <c r="M561" s="79"/>
    </row>
    <row r="562" spans="1:13" s="85" customFormat="1" ht="24.9" customHeight="1">
      <c r="A562" s="182"/>
      <c r="B562" s="86" t="s">
        <v>1468</v>
      </c>
      <c r="C562" s="87" t="s">
        <v>2084</v>
      </c>
      <c r="D562" s="77">
        <f>+'Alimentazione CE Costi'!H872</f>
        <v>0</v>
      </c>
      <c r="E562" s="77">
        <f>+'Alimentazione CE Costi'!I872</f>
        <v>0</v>
      </c>
      <c r="F562" s="65"/>
      <c r="G562" s="66"/>
      <c r="H562" s="79"/>
      <c r="I562" s="79"/>
      <c r="K562" s="74"/>
      <c r="M562" s="79"/>
    </row>
    <row r="563" spans="1:13" s="85" customFormat="1" ht="24.9" customHeight="1">
      <c r="A563" s="182"/>
      <c r="B563" s="86" t="s">
        <v>1470</v>
      </c>
      <c r="C563" s="87" t="s">
        <v>2085</v>
      </c>
      <c r="D563" s="77">
        <f>+'Alimentazione CE Costi'!H873</f>
        <v>0</v>
      </c>
      <c r="E563" s="77">
        <f>+'Alimentazione CE Costi'!I873</f>
        <v>0</v>
      </c>
      <c r="F563" s="65"/>
      <c r="G563" s="66"/>
      <c r="H563" s="79"/>
      <c r="I563" s="79"/>
      <c r="K563" s="74"/>
      <c r="M563" s="79"/>
    </row>
    <row r="564" spans="1:13" s="85" customFormat="1" ht="24.9" customHeight="1">
      <c r="A564" s="182"/>
      <c r="B564" s="131" t="s">
        <v>1472</v>
      </c>
      <c r="C564" s="132" t="s">
        <v>2086</v>
      </c>
      <c r="D564" s="133">
        <f>+D565+D566+D567</f>
        <v>0</v>
      </c>
      <c r="E564" s="133">
        <f>+E565+E566+E567</f>
        <v>0</v>
      </c>
      <c r="F564" s="65"/>
      <c r="G564" s="78"/>
      <c r="H564" s="79"/>
      <c r="I564" s="79"/>
      <c r="K564" s="74"/>
      <c r="M564" s="79"/>
    </row>
    <row r="565" spans="1:13" s="66" customFormat="1" ht="24.9" customHeight="1">
      <c r="A565" s="184"/>
      <c r="B565" s="83" t="s">
        <v>1474</v>
      </c>
      <c r="C565" s="84" t="s">
        <v>2087</v>
      </c>
      <c r="D565" s="77">
        <f>+'Alimentazione CE Costi'!H875</f>
        <v>0</v>
      </c>
      <c r="E565" s="77">
        <f>+'Alimentazione CE Costi'!I875</f>
        <v>0</v>
      </c>
      <c r="F565" s="65"/>
      <c r="H565" s="79"/>
      <c r="I565" s="79"/>
      <c r="K565" s="74"/>
      <c r="M565" s="79"/>
    </row>
    <row r="566" spans="1:13" s="66" customFormat="1" ht="24.9" customHeight="1">
      <c r="A566" s="184" t="s">
        <v>1548</v>
      </c>
      <c r="B566" s="83" t="s">
        <v>1476</v>
      </c>
      <c r="C566" s="84" t="s">
        <v>2088</v>
      </c>
      <c r="D566" s="77">
        <f>+'Alimentazione CE Costi'!H876</f>
        <v>0</v>
      </c>
      <c r="E566" s="77">
        <f>+'Alimentazione CE Costi'!I876</f>
        <v>0</v>
      </c>
      <c r="F566" s="65"/>
      <c r="H566" s="79"/>
      <c r="I566" s="79"/>
      <c r="K566" s="74"/>
      <c r="M566" s="79"/>
    </row>
    <row r="567" spans="1:13" s="66" customFormat="1" ht="24.9" customHeight="1">
      <c r="A567" s="184"/>
      <c r="B567" s="138" t="s">
        <v>1478</v>
      </c>
      <c r="C567" s="139" t="s">
        <v>2089</v>
      </c>
      <c r="D567" s="136">
        <f>SUM(D568:D574)</f>
        <v>0</v>
      </c>
      <c r="E567" s="136">
        <f>SUM(E568:E574)</f>
        <v>0</v>
      </c>
      <c r="F567" s="65"/>
      <c r="G567" s="78"/>
      <c r="H567" s="79"/>
      <c r="I567" s="79"/>
      <c r="K567" s="74"/>
      <c r="M567" s="79"/>
    </row>
    <row r="568" spans="1:13" s="66" customFormat="1" ht="24.9" customHeight="1">
      <c r="A568" s="184" t="s">
        <v>1593</v>
      </c>
      <c r="B568" s="86" t="s">
        <v>1480</v>
      </c>
      <c r="C568" s="87" t="s">
        <v>2090</v>
      </c>
      <c r="D568" s="77">
        <f>+'Alimentazione CE Costi'!H878</f>
        <v>0</v>
      </c>
      <c r="E568" s="77">
        <f>+'Alimentazione CE Costi'!I878</f>
        <v>0</v>
      </c>
      <c r="F568" s="65"/>
      <c r="H568" s="79"/>
      <c r="I568" s="79"/>
      <c r="K568" s="74"/>
      <c r="M568" s="79"/>
    </row>
    <row r="569" spans="1:13" s="66" customFormat="1" ht="24.9" customHeight="1">
      <c r="A569" s="184"/>
      <c r="B569" s="86" t="s">
        <v>1482</v>
      </c>
      <c r="C569" s="87" t="s">
        <v>2091</v>
      </c>
      <c r="D569" s="77">
        <f>+'Alimentazione CE Costi'!H879</f>
        <v>0</v>
      </c>
      <c r="E569" s="77">
        <f>+'Alimentazione CE Costi'!I879</f>
        <v>0</v>
      </c>
      <c r="F569" s="65"/>
      <c r="H569" s="79"/>
      <c r="I569" s="79"/>
      <c r="K569" s="74"/>
      <c r="M569" s="79"/>
    </row>
    <row r="570" spans="1:13" s="66" customFormat="1" ht="24.9" customHeight="1">
      <c r="A570" s="184"/>
      <c r="B570" s="86" t="s">
        <v>1484</v>
      </c>
      <c r="C570" s="87" t="s">
        <v>2092</v>
      </c>
      <c r="D570" s="77">
        <f>+'Alimentazione CE Costi'!H880</f>
        <v>0</v>
      </c>
      <c r="E570" s="77">
        <f>+'Alimentazione CE Costi'!I880</f>
        <v>0</v>
      </c>
      <c r="F570" s="65"/>
      <c r="H570" s="79"/>
      <c r="I570" s="79"/>
      <c r="K570" s="74"/>
      <c r="M570" s="79"/>
    </row>
    <row r="571" spans="1:13" s="66" customFormat="1" ht="24.9" customHeight="1">
      <c r="A571" s="184"/>
      <c r="B571" s="86" t="s">
        <v>1486</v>
      </c>
      <c r="C571" s="87" t="s">
        <v>2093</v>
      </c>
      <c r="D571" s="77">
        <f>+'Alimentazione CE Costi'!H881</f>
        <v>0</v>
      </c>
      <c r="E571" s="77">
        <f>+'Alimentazione CE Costi'!I881</f>
        <v>0</v>
      </c>
      <c r="F571" s="65"/>
      <c r="H571" s="79"/>
      <c r="I571" s="79"/>
      <c r="K571" s="74"/>
      <c r="M571" s="79"/>
    </row>
    <row r="572" spans="1:13" s="66" customFormat="1" ht="24.9" customHeight="1">
      <c r="A572" s="184"/>
      <c r="B572" s="86" t="s">
        <v>1488</v>
      </c>
      <c r="C572" s="87" t="s">
        <v>2094</v>
      </c>
      <c r="D572" s="77">
        <f>+'Alimentazione CE Costi'!H882</f>
        <v>0</v>
      </c>
      <c r="E572" s="77">
        <f>+'Alimentazione CE Costi'!I882</f>
        <v>0</v>
      </c>
      <c r="F572" s="65"/>
      <c r="H572" s="79"/>
      <c r="I572" s="79"/>
      <c r="K572" s="74"/>
      <c r="M572" s="79"/>
    </row>
    <row r="573" spans="1:13" s="66" customFormat="1" ht="24.9" customHeight="1">
      <c r="A573" s="184"/>
      <c r="B573" s="86" t="s">
        <v>1490</v>
      </c>
      <c r="C573" s="87" t="s">
        <v>2095</v>
      </c>
      <c r="D573" s="77">
        <f>+'Alimentazione CE Costi'!H883</f>
        <v>0</v>
      </c>
      <c r="E573" s="77">
        <f>+'Alimentazione CE Costi'!I883</f>
        <v>0</v>
      </c>
      <c r="F573" s="65"/>
      <c r="H573" s="79"/>
      <c r="I573" s="79"/>
      <c r="K573" s="74"/>
      <c r="M573" s="79"/>
    </row>
    <row r="574" spans="1:13" s="66" customFormat="1" ht="24.9" customHeight="1">
      <c r="A574" s="184"/>
      <c r="B574" s="86" t="s">
        <v>1492</v>
      </c>
      <c r="C574" s="87" t="s">
        <v>2096</v>
      </c>
      <c r="D574" s="77">
        <f>+'Alimentazione CE Costi'!H884</f>
        <v>0</v>
      </c>
      <c r="E574" s="77">
        <f>+'Alimentazione CE Costi'!I884</f>
        <v>0</v>
      </c>
      <c r="F574" s="65"/>
      <c r="H574" s="79"/>
      <c r="I574" s="79"/>
      <c r="K574" s="74"/>
      <c r="M574" s="79"/>
    </row>
    <row r="575" spans="1:13" s="85" customFormat="1" ht="24.9" customHeight="1">
      <c r="A575" s="182"/>
      <c r="B575" s="83" t="s">
        <v>1493</v>
      </c>
      <c r="C575" s="84" t="s">
        <v>2097</v>
      </c>
      <c r="D575" s="77">
        <f>+'Alimentazione CE Costi'!H885</f>
        <v>0</v>
      </c>
      <c r="E575" s="77">
        <f>+'Alimentazione CE Costi'!I885</f>
        <v>0</v>
      </c>
      <c r="F575" s="65"/>
      <c r="G575" s="66"/>
      <c r="H575" s="101"/>
      <c r="I575" s="101"/>
      <c r="K575" s="74"/>
      <c r="M575" s="79"/>
    </row>
    <row r="576" spans="1:13" s="85" customFormat="1" ht="18">
      <c r="A576" s="182"/>
      <c r="B576" s="128" t="s">
        <v>2098</v>
      </c>
      <c r="C576" s="129" t="s">
        <v>2099</v>
      </c>
      <c r="D576" s="130">
        <f>+D518-D544</f>
        <v>0</v>
      </c>
      <c r="E576" s="130">
        <f>+E518-E544</f>
        <v>0</v>
      </c>
      <c r="F576" s="65"/>
      <c r="G576" s="78"/>
      <c r="H576" s="101"/>
      <c r="I576" s="101"/>
      <c r="K576" s="74"/>
      <c r="M576" s="79"/>
    </row>
    <row r="577" spans="1:30" s="85" customFormat="1" ht="24.9" customHeight="1">
      <c r="A577" s="182"/>
      <c r="B577" s="75" t="s">
        <v>2100</v>
      </c>
      <c r="C577" s="76" t="s">
        <v>2101</v>
      </c>
      <c r="D577" s="77">
        <f>+D159-D493+D512+D516+D576</f>
        <v>662665</v>
      </c>
      <c r="E577" s="77">
        <f>+E159-E493+E512+E516+E576</f>
        <v>2650659</v>
      </c>
      <c r="F577" s="65"/>
      <c r="G577" s="78"/>
      <c r="H577" s="102"/>
      <c r="I577" s="102"/>
      <c r="K577" s="74"/>
      <c r="M577" s="79"/>
    </row>
    <row r="578" spans="1:30" s="66" customFormat="1" ht="24.9" customHeight="1">
      <c r="A578" s="184"/>
      <c r="B578" s="142"/>
      <c r="C578" s="143" t="s">
        <v>2102</v>
      </c>
      <c r="D578" s="144"/>
      <c r="E578" s="144"/>
      <c r="F578" s="65"/>
      <c r="H578" s="103"/>
      <c r="I578" s="103"/>
      <c r="K578" s="74"/>
      <c r="M578" s="79"/>
    </row>
    <row r="579" spans="1:30" s="85" customFormat="1" ht="18">
      <c r="A579" s="182"/>
      <c r="B579" s="125" t="s">
        <v>1494</v>
      </c>
      <c r="C579" s="126" t="s">
        <v>2103</v>
      </c>
      <c r="D579" s="127">
        <f>+D580+D581+D582+D583</f>
        <v>656415</v>
      </c>
      <c r="E579" s="127">
        <f>+E580+E581+E582+E583</f>
        <v>2625659</v>
      </c>
      <c r="F579" s="65"/>
      <c r="G579" s="78"/>
      <c r="H579" s="104"/>
      <c r="I579" s="104"/>
      <c r="K579" s="74"/>
      <c r="M579" s="79"/>
    </row>
    <row r="580" spans="1:30" s="85" customFormat="1" ht="18">
      <c r="A580" s="186"/>
      <c r="B580" s="80" t="s">
        <v>1496</v>
      </c>
      <c r="C580" s="81" t="s">
        <v>2104</v>
      </c>
      <c r="D580" s="77">
        <f>+'Alimentazione CE Costi'!H887</f>
        <v>611682</v>
      </c>
      <c r="E580" s="77">
        <f>+'Alimentazione CE Costi'!I887</f>
        <v>2446727</v>
      </c>
      <c r="F580" s="65"/>
      <c r="G580" s="66"/>
      <c r="H580" s="103"/>
      <c r="I580" s="103"/>
      <c r="K580" s="74"/>
      <c r="M580" s="79"/>
    </row>
    <row r="581" spans="1:30" s="85" customFormat="1" ht="18">
      <c r="A581" s="186"/>
      <c r="B581" s="80" t="s">
        <v>1498</v>
      </c>
      <c r="C581" s="81" t="s">
        <v>2105</v>
      </c>
      <c r="D581" s="77">
        <f>+'Alimentazione CE Costi'!H888</f>
        <v>32657</v>
      </c>
      <c r="E581" s="77">
        <f>+'Alimentazione CE Costi'!I888</f>
        <v>130628</v>
      </c>
      <c r="F581" s="65"/>
      <c r="G581" s="66"/>
      <c r="H581" s="101"/>
      <c r="I581" s="101"/>
      <c r="K581" s="74"/>
      <c r="M581" s="79"/>
    </row>
    <row r="582" spans="1:30" s="85" customFormat="1" ht="18">
      <c r="A582" s="186"/>
      <c r="B582" s="80" t="s">
        <v>1500</v>
      </c>
      <c r="C582" s="81" t="s">
        <v>2106</v>
      </c>
      <c r="D582" s="77">
        <f>+'Alimentazione CE Costi'!H889</f>
        <v>12076</v>
      </c>
      <c r="E582" s="77">
        <f>+'Alimentazione CE Costi'!I889</f>
        <v>48304</v>
      </c>
      <c r="F582" s="65"/>
      <c r="G582" s="66"/>
      <c r="H582" s="103"/>
      <c r="I582" s="103"/>
      <c r="K582" s="74"/>
      <c r="M582" s="79"/>
    </row>
    <row r="583" spans="1:30" s="85" customFormat="1" ht="18">
      <c r="A583" s="186"/>
      <c r="B583" s="80" t="s">
        <v>1502</v>
      </c>
      <c r="C583" s="81" t="s">
        <v>2107</v>
      </c>
      <c r="D583" s="77">
        <f>+'Alimentazione CE Costi'!H890</f>
        <v>0</v>
      </c>
      <c r="E583" s="77">
        <f>+'Alimentazione CE Costi'!I890</f>
        <v>0</v>
      </c>
      <c r="F583" s="65"/>
      <c r="G583" s="66"/>
      <c r="H583" s="103"/>
      <c r="I583" s="103"/>
      <c r="K583" s="74"/>
      <c r="M583" s="79"/>
    </row>
    <row r="584" spans="1:30" s="85" customFormat="1" ht="18">
      <c r="A584" s="182"/>
      <c r="B584" s="125" t="s">
        <v>1503</v>
      </c>
      <c r="C584" s="126" t="s">
        <v>2108</v>
      </c>
      <c r="D584" s="127">
        <f>+D585+D586</f>
        <v>6250</v>
      </c>
      <c r="E584" s="127">
        <f>+E585+E586</f>
        <v>25000</v>
      </c>
      <c r="F584" s="65"/>
      <c r="G584" s="78"/>
      <c r="H584" s="103"/>
      <c r="I584" s="103"/>
      <c r="K584" s="74"/>
      <c r="M584" s="79"/>
    </row>
    <row r="585" spans="1:30" s="85" customFormat="1" ht="18">
      <c r="A585" s="182"/>
      <c r="B585" s="80" t="s">
        <v>1505</v>
      </c>
      <c r="C585" s="81" t="s">
        <v>2109</v>
      </c>
      <c r="D585" s="77">
        <f>+'Alimentazione CE Costi'!H892</f>
        <v>6250</v>
      </c>
      <c r="E585" s="77">
        <f>+'Alimentazione CE Costi'!I892</f>
        <v>25000</v>
      </c>
      <c r="F585" s="65"/>
      <c r="G585" s="66"/>
      <c r="H585" s="104"/>
      <c r="I585" s="104"/>
      <c r="K585" s="74"/>
      <c r="M585" s="79"/>
    </row>
    <row r="586" spans="1:30" s="85" customFormat="1" ht="18">
      <c r="A586" s="182"/>
      <c r="B586" s="80" t="s">
        <v>1507</v>
      </c>
      <c r="C586" s="81" t="s">
        <v>2110</v>
      </c>
      <c r="D586" s="77">
        <f>+'Alimentazione CE Costi'!H893</f>
        <v>0</v>
      </c>
      <c r="E586" s="77">
        <f>+'Alimentazione CE Costi'!I893</f>
        <v>0</v>
      </c>
      <c r="F586" s="65"/>
      <c r="G586" s="66"/>
      <c r="H586" s="103"/>
      <c r="I586" s="103"/>
      <c r="K586" s="74"/>
      <c r="M586" s="79"/>
    </row>
    <row r="587" spans="1:30" s="66" customFormat="1" ht="25.5" customHeight="1">
      <c r="A587" s="184"/>
      <c r="B587" s="75" t="s">
        <v>1509</v>
      </c>
      <c r="C587" s="76" t="s">
        <v>2111</v>
      </c>
      <c r="D587" s="77">
        <f>+'Alimentazione CE Costi'!H894</f>
        <v>0</v>
      </c>
      <c r="E587" s="77">
        <f>+'Alimentazione CE Costi'!I894</f>
        <v>0</v>
      </c>
      <c r="F587" s="65"/>
      <c r="H587" s="105"/>
      <c r="I587" s="105"/>
      <c r="K587" s="74"/>
      <c r="M587" s="79"/>
    </row>
    <row r="588" spans="1:30" s="66" customFormat="1" ht="24.9" customHeight="1">
      <c r="A588" s="184"/>
      <c r="B588" s="128" t="s">
        <v>2112</v>
      </c>
      <c r="C588" s="129" t="s">
        <v>2113</v>
      </c>
      <c r="D588" s="130">
        <f>+D579+D584+D587</f>
        <v>662665</v>
      </c>
      <c r="E588" s="130">
        <f>+E579+E584+E587</f>
        <v>2650659</v>
      </c>
      <c r="F588" s="65"/>
      <c r="G588" s="78"/>
      <c r="H588" s="106"/>
      <c r="I588" s="106"/>
      <c r="K588" s="74"/>
      <c r="M588" s="79"/>
    </row>
    <row r="589" spans="1:30" s="66" customFormat="1" ht="24.9" customHeight="1" thickBot="1">
      <c r="A589" s="193"/>
      <c r="B589" s="156" t="s">
        <v>2114</v>
      </c>
      <c r="C589" s="157" t="s">
        <v>2115</v>
      </c>
      <c r="D589" s="158">
        <f>+D577-D588</f>
        <v>0</v>
      </c>
      <c r="E589" s="158">
        <f>+E577-E588</f>
        <v>0</v>
      </c>
      <c r="F589" s="65"/>
      <c r="G589" s="78"/>
      <c r="H589" s="106"/>
      <c r="I589" s="106"/>
      <c r="K589" s="74"/>
      <c r="M589" s="79"/>
    </row>
    <row r="590" spans="1:30" s="3" customFormat="1">
      <c r="A590" s="101"/>
      <c r="B590" s="107"/>
      <c r="C590" s="108"/>
      <c r="D590" s="109"/>
      <c r="E590" s="109"/>
      <c r="F590" s="101"/>
      <c r="G590" s="101"/>
      <c r="H590" s="106"/>
      <c r="I590" s="106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10"/>
    </row>
    <row r="591" spans="1:30" s="3" customFormat="1">
      <c r="A591" s="101"/>
      <c r="B591" s="43" t="s">
        <v>2116</v>
      </c>
      <c r="C591" s="108"/>
      <c r="D591" s="109"/>
      <c r="E591" s="109"/>
      <c r="F591" s="101"/>
      <c r="G591" s="101"/>
      <c r="H591" s="106"/>
      <c r="I591" s="106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10"/>
    </row>
    <row r="592" spans="1:30" s="3" customFormat="1">
      <c r="A592" s="111"/>
      <c r="B592" s="2"/>
      <c r="C592" s="112"/>
      <c r="D592" s="113"/>
      <c r="E592" s="113"/>
      <c r="F592" s="102"/>
      <c r="G592" s="102"/>
      <c r="H592" s="106"/>
      <c r="I592" s="106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14"/>
    </row>
    <row r="593" spans="1:30" s="271" customFormat="1" ht="15.6">
      <c r="A593" s="359"/>
      <c r="B593" s="364" t="s">
        <v>2268</v>
      </c>
      <c r="C593" s="360"/>
      <c r="D593" s="361" t="s">
        <v>2274</v>
      </c>
      <c r="E593" s="361"/>
      <c r="F593" s="500" t="s">
        <v>2275</v>
      </c>
      <c r="G593" s="500"/>
      <c r="H593" s="501"/>
      <c r="I593" s="501"/>
      <c r="J593" s="499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  <c r="Z593" s="362"/>
      <c r="AA593" s="362"/>
      <c r="AB593" s="362"/>
      <c r="AC593" s="362"/>
      <c r="AD593" s="363"/>
    </row>
    <row r="594" spans="1:30" s="271" customFormat="1" ht="15" customHeight="1">
      <c r="A594" s="359"/>
      <c r="C594" s="364" t="s">
        <v>2269</v>
      </c>
      <c r="D594" s="365" t="s">
        <v>2270</v>
      </c>
      <c r="E594" s="365"/>
      <c r="F594" s="500" t="s">
        <v>2276</v>
      </c>
      <c r="G594" s="500"/>
      <c r="H594" s="501"/>
      <c r="I594" s="501"/>
      <c r="J594" s="499"/>
      <c r="L594" s="366"/>
      <c r="N594" s="366"/>
      <c r="O594" s="366"/>
      <c r="P594" s="366"/>
      <c r="Q594" s="366"/>
      <c r="R594" s="366"/>
      <c r="S594" s="366"/>
      <c r="T594" s="366"/>
      <c r="U594" s="366"/>
      <c r="V594" s="366"/>
      <c r="W594" s="366"/>
      <c r="X594" s="366"/>
      <c r="Y594" s="366"/>
      <c r="Z594" s="366"/>
      <c r="AA594" s="366"/>
      <c r="AB594" s="366"/>
      <c r="AC594" s="366"/>
      <c r="AD594" s="358"/>
    </row>
    <row r="595" spans="1:30" s="271" customFormat="1" ht="15.6">
      <c r="A595" s="367"/>
      <c r="B595" s="364" t="s">
        <v>2117</v>
      </c>
      <c r="C595" s="360"/>
      <c r="D595" s="361" t="s">
        <v>2271</v>
      </c>
      <c r="E595" s="361"/>
      <c r="F595" s="362"/>
      <c r="G595" s="362" t="s">
        <v>2271</v>
      </c>
      <c r="H595" s="357"/>
      <c r="I595" s="357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  <c r="Z595" s="362"/>
      <c r="AA595" s="362"/>
      <c r="AB595" s="362"/>
      <c r="AC595" s="362"/>
      <c r="AD595" s="363"/>
    </row>
    <row r="596" spans="1:30" s="271" customFormat="1" ht="15.6">
      <c r="A596" s="367"/>
      <c r="B596" s="364"/>
      <c r="C596" s="368"/>
      <c r="D596" s="369"/>
      <c r="E596" s="369"/>
      <c r="F596" s="367"/>
      <c r="G596" s="367"/>
      <c r="H596" s="357"/>
      <c r="I596" s="357"/>
      <c r="J596" s="367"/>
      <c r="L596" s="366"/>
      <c r="M596" s="366"/>
      <c r="N596" s="366"/>
      <c r="O596" s="366"/>
      <c r="P596" s="366"/>
      <c r="Q596" s="366"/>
      <c r="R596" s="366"/>
      <c r="S596" s="366"/>
      <c r="T596" s="366"/>
      <c r="U596" s="366"/>
      <c r="V596" s="366"/>
      <c r="W596" s="366"/>
      <c r="X596" s="366"/>
      <c r="Y596" s="366"/>
      <c r="Z596" s="366"/>
      <c r="AA596" s="366"/>
      <c r="AB596" s="366"/>
      <c r="AC596" s="366"/>
      <c r="AD596" s="358"/>
    </row>
    <row r="597" spans="1:30" s="3" customFormat="1">
      <c r="A597" s="101"/>
      <c r="B597" s="43"/>
      <c r="C597" s="43"/>
      <c r="D597" s="115"/>
      <c r="E597" s="115"/>
      <c r="F597" s="103"/>
      <c r="G597" s="103"/>
      <c r="H597" s="106"/>
      <c r="I597" s="106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16"/>
    </row>
    <row r="598" spans="1:30" s="3" customFormat="1">
      <c r="A598" s="101"/>
      <c r="B598" s="43"/>
      <c r="C598" s="43"/>
      <c r="D598" s="115"/>
      <c r="E598" s="115"/>
      <c r="F598" s="103"/>
      <c r="G598" s="103"/>
      <c r="H598" s="106"/>
      <c r="I598" s="106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16"/>
    </row>
    <row r="599" spans="1:30">
      <c r="X599" s="118"/>
      <c r="Y599" s="118"/>
      <c r="Z599" s="118"/>
      <c r="AA599" s="118"/>
      <c r="AB599" s="118"/>
    </row>
    <row r="600" spans="1:30">
      <c r="X600" s="118"/>
      <c r="Y600" s="118"/>
      <c r="Z600" s="118"/>
      <c r="AA600" s="118"/>
      <c r="AB600" s="118"/>
    </row>
    <row r="601" spans="1:30">
      <c r="X601" s="118"/>
      <c r="Y601" s="118"/>
      <c r="Z601" s="118"/>
      <c r="AA601" s="118"/>
      <c r="AB601" s="118"/>
    </row>
    <row r="602" spans="1:30">
      <c r="X602" s="118"/>
      <c r="Y602" s="118"/>
      <c r="Z602" s="118"/>
      <c r="AA602" s="118"/>
      <c r="AB602" s="118"/>
    </row>
    <row r="603" spans="1:30">
      <c r="X603" s="118"/>
      <c r="Y603" s="118"/>
      <c r="Z603" s="118"/>
      <c r="AA603" s="118"/>
      <c r="AB603" s="118"/>
    </row>
    <row r="604" spans="1:30">
      <c r="X604" s="118"/>
      <c r="Y604" s="118"/>
      <c r="Z604" s="118"/>
      <c r="AA604" s="118"/>
      <c r="AB604" s="118"/>
    </row>
    <row r="605" spans="1:30">
      <c r="X605" s="118"/>
      <c r="Y605" s="118"/>
      <c r="Z605" s="118"/>
      <c r="AA605" s="118"/>
      <c r="AB605" s="118"/>
    </row>
    <row r="606" spans="1:30">
      <c r="X606" s="118"/>
      <c r="Y606" s="118"/>
      <c r="Z606" s="118"/>
      <c r="AA606" s="118"/>
      <c r="AB606" s="118"/>
    </row>
    <row r="607" spans="1:30">
      <c r="X607" s="118"/>
      <c r="Y607" s="118"/>
      <c r="Z607" s="118"/>
      <c r="AA607" s="118"/>
      <c r="AB607" s="118"/>
    </row>
    <row r="608" spans="1:30">
      <c r="X608" s="118"/>
      <c r="Y608" s="118"/>
      <c r="Z608" s="118"/>
      <c r="AA608" s="118"/>
      <c r="AB608" s="118"/>
    </row>
    <row r="609" spans="24:28">
      <c r="X609" s="118"/>
      <c r="Y609" s="118"/>
      <c r="Z609" s="118"/>
      <c r="AA609" s="118"/>
      <c r="AB609" s="118"/>
    </row>
    <row r="610" spans="24:28">
      <c r="X610" s="118"/>
      <c r="Y610" s="118"/>
      <c r="Z610" s="118"/>
      <c r="AA610" s="118"/>
      <c r="AB610" s="118"/>
    </row>
    <row r="611" spans="24:28">
      <c r="X611" s="118"/>
      <c r="Y611" s="118"/>
      <c r="Z611" s="118"/>
      <c r="AA611" s="118"/>
      <c r="AB611" s="118"/>
    </row>
    <row r="612" spans="24:28">
      <c r="X612" s="118"/>
      <c r="Y612" s="118"/>
      <c r="Z612" s="118"/>
      <c r="AA612" s="118"/>
      <c r="AB612" s="118"/>
    </row>
    <row r="613" spans="24:28">
      <c r="X613" s="118"/>
      <c r="Y613" s="118"/>
      <c r="Z613" s="118"/>
      <c r="AA613" s="118"/>
      <c r="AB613" s="118"/>
    </row>
    <row r="614" spans="24:28">
      <c r="X614" s="118"/>
      <c r="Y614" s="118"/>
      <c r="Z614" s="118"/>
      <c r="AA614" s="118"/>
      <c r="AB614" s="118"/>
    </row>
    <row r="615" spans="24:28">
      <c r="X615" s="118"/>
      <c r="Y615" s="118"/>
      <c r="Z615" s="118"/>
      <c r="AA615" s="118"/>
      <c r="AB615" s="118"/>
    </row>
    <row r="616" spans="24:28">
      <c r="X616" s="118"/>
      <c r="Y616" s="118"/>
      <c r="Z616" s="118"/>
      <c r="AA616" s="118"/>
      <c r="AB616" s="118"/>
    </row>
    <row r="617" spans="24:28">
      <c r="X617" s="118"/>
      <c r="Y617" s="118"/>
      <c r="Z617" s="118"/>
      <c r="AA617" s="118"/>
      <c r="AB617" s="118"/>
    </row>
    <row r="618" spans="24:28">
      <c r="X618" s="118"/>
      <c r="Y618" s="118"/>
      <c r="Z618" s="118"/>
      <c r="AA618" s="118"/>
      <c r="AB618" s="118"/>
    </row>
    <row r="619" spans="24:28">
      <c r="X619" s="118"/>
      <c r="Y619" s="118"/>
      <c r="Z619" s="118"/>
      <c r="AA619" s="118"/>
      <c r="AB619" s="118"/>
    </row>
    <row r="620" spans="24:28">
      <c r="X620" s="118"/>
      <c r="Y620" s="118"/>
      <c r="Z620" s="118"/>
      <c r="AA620" s="118"/>
      <c r="AB620" s="118"/>
    </row>
    <row r="621" spans="24:28">
      <c r="X621" s="118"/>
      <c r="Y621" s="118"/>
      <c r="Z621" s="118"/>
      <c r="AA621" s="118"/>
      <c r="AB621" s="118"/>
    </row>
    <row r="622" spans="24:28">
      <c r="X622" s="118"/>
      <c r="Y622" s="118"/>
      <c r="Z622" s="118"/>
      <c r="AA622" s="118"/>
      <c r="AB622" s="118"/>
    </row>
    <row r="623" spans="24:28">
      <c r="X623" s="118"/>
      <c r="Y623" s="118"/>
      <c r="Z623" s="118"/>
      <c r="AA623" s="118"/>
      <c r="AB623" s="118"/>
    </row>
    <row r="624" spans="24:28">
      <c r="X624" s="118"/>
      <c r="Y624" s="118"/>
      <c r="Z624" s="118"/>
      <c r="AA624" s="118"/>
      <c r="AB624" s="118"/>
    </row>
    <row r="625" spans="24:28">
      <c r="X625" s="118"/>
      <c r="Y625" s="118"/>
      <c r="Z625" s="118"/>
      <c r="AA625" s="118"/>
      <c r="AB625" s="118"/>
    </row>
    <row r="626" spans="24:28">
      <c r="X626" s="118"/>
      <c r="Y626" s="118"/>
      <c r="Z626" s="118"/>
      <c r="AA626" s="118"/>
      <c r="AB626" s="118"/>
    </row>
    <row r="627" spans="24:28">
      <c r="X627" s="118"/>
      <c r="Y627" s="118"/>
      <c r="Z627" s="118"/>
      <c r="AA627" s="118"/>
      <c r="AB627" s="118"/>
    </row>
    <row r="628" spans="24:28">
      <c r="X628" s="118"/>
      <c r="Y628" s="118"/>
      <c r="Z628" s="118"/>
      <c r="AA628" s="118"/>
      <c r="AB628" s="118"/>
    </row>
    <row r="629" spans="24:28">
      <c r="X629" s="118"/>
      <c r="Y629" s="118"/>
      <c r="Z629" s="118"/>
      <c r="AA629" s="118"/>
      <c r="AB629" s="118"/>
    </row>
    <row r="630" spans="24:28">
      <c r="X630" s="118"/>
      <c r="Y630" s="118"/>
      <c r="Z630" s="118"/>
      <c r="AA630" s="118"/>
      <c r="AB630" s="118"/>
    </row>
    <row r="631" spans="24:28">
      <c r="X631" s="118"/>
      <c r="Y631" s="118"/>
      <c r="Z631" s="118"/>
      <c r="AA631" s="118"/>
      <c r="AB631" s="118"/>
    </row>
    <row r="632" spans="24:28">
      <c r="X632" s="118"/>
      <c r="Y632" s="118"/>
      <c r="Z632" s="118"/>
      <c r="AA632" s="118"/>
      <c r="AB632" s="118"/>
    </row>
    <row r="633" spans="24:28">
      <c r="X633" s="118"/>
      <c r="Y633" s="118"/>
      <c r="Z633" s="118"/>
      <c r="AA633" s="118"/>
      <c r="AB633" s="118"/>
    </row>
    <row r="634" spans="24:28">
      <c r="X634" s="118"/>
      <c r="Y634" s="118"/>
      <c r="Z634" s="118"/>
      <c r="AA634" s="118"/>
      <c r="AB634" s="118"/>
    </row>
    <row r="635" spans="24:28">
      <c r="X635" s="118"/>
      <c r="Y635" s="118"/>
      <c r="Z635" s="118"/>
      <c r="AA635" s="118"/>
      <c r="AB635" s="118"/>
    </row>
    <row r="636" spans="24:28">
      <c r="X636" s="118"/>
      <c r="Y636" s="118"/>
      <c r="Z636" s="118"/>
      <c r="AA636" s="118"/>
      <c r="AB636" s="118"/>
    </row>
    <row r="637" spans="24:28">
      <c r="X637" s="118"/>
      <c r="Y637" s="118"/>
      <c r="Z637" s="118"/>
      <c r="AA637" s="118"/>
      <c r="AB637" s="118"/>
    </row>
    <row r="638" spans="24:28">
      <c r="X638" s="118"/>
      <c r="Y638" s="118"/>
      <c r="Z638" s="118"/>
      <c r="AA638" s="118"/>
      <c r="AB638" s="118"/>
    </row>
    <row r="639" spans="24:28">
      <c r="X639" s="118"/>
      <c r="Y639" s="118"/>
      <c r="Z639" s="118"/>
      <c r="AA639" s="118"/>
      <c r="AB639" s="118"/>
    </row>
    <row r="640" spans="24:28">
      <c r="X640" s="118"/>
      <c r="Y640" s="118"/>
      <c r="Z640" s="118"/>
      <c r="AA640" s="118"/>
      <c r="AB640" s="118"/>
    </row>
    <row r="641" spans="24:28">
      <c r="X641" s="118"/>
      <c r="Y641" s="118"/>
      <c r="Z641" s="118"/>
      <c r="AA641" s="118"/>
      <c r="AB641" s="118"/>
    </row>
    <row r="642" spans="24:28">
      <c r="X642" s="118"/>
      <c r="Y642" s="118"/>
      <c r="Z642" s="118"/>
      <c r="AA642" s="118"/>
      <c r="AB642" s="118"/>
    </row>
    <row r="643" spans="24:28">
      <c r="X643" s="118"/>
      <c r="Y643" s="118"/>
      <c r="Z643" s="118"/>
      <c r="AA643" s="118"/>
      <c r="AB643" s="118"/>
    </row>
    <row r="644" spans="24:28">
      <c r="X644" s="118"/>
      <c r="Y644" s="118"/>
      <c r="Z644" s="118"/>
      <c r="AA644" s="118"/>
      <c r="AB644" s="118"/>
    </row>
    <row r="645" spans="24:28">
      <c r="X645" s="118"/>
      <c r="Y645" s="118"/>
      <c r="Z645" s="118"/>
      <c r="AA645" s="118"/>
      <c r="AB645" s="118"/>
    </row>
    <row r="646" spans="24:28">
      <c r="X646" s="118"/>
      <c r="Y646" s="118"/>
      <c r="Z646" s="118"/>
      <c r="AA646" s="118"/>
      <c r="AB646" s="118"/>
    </row>
    <row r="647" spans="24:28">
      <c r="X647" s="118"/>
      <c r="Y647" s="118"/>
      <c r="Z647" s="118"/>
      <c r="AA647" s="118"/>
      <c r="AB647" s="118"/>
    </row>
  </sheetData>
  <mergeCells count="2">
    <mergeCell ref="A18:AC18"/>
    <mergeCell ref="G80:G84"/>
  </mergeCells>
  <pageMargins left="0.59055118110236227" right="0.39370078740157483" top="0.39370078740157483" bottom="0.51181102362204722" header="0" footer="0.15748031496062992"/>
  <pageSetup paperSize="9" scale="35" fitToHeight="0" orientation="portrait" r:id="rId1"/>
  <headerFooter alignWithMargins="0"/>
  <colBreaks count="1" manualBreakCount="1">
    <brk id="29" max="60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FF"/>
    <pageSetUpPr fitToPage="1"/>
  </sheetPr>
  <dimension ref="A1:GG593"/>
  <sheetViews>
    <sheetView showGridLines="0" tabSelected="1" view="pageBreakPreview" zoomScaleNormal="115" zoomScaleSheetLayoutView="100" workbookViewId="0">
      <pane ySplit="2" topLeftCell="A3" activePane="bottomLeft" state="frozen"/>
      <selection activeCell="X39" sqref="X39"/>
      <selection pane="bottomLeft" activeCell="K1" sqref="K1:Y1048576"/>
    </sheetView>
  </sheetViews>
  <sheetFormatPr defaultColWidth="17.88671875" defaultRowHeight="13.8"/>
  <cols>
    <col min="1" max="5" width="4" style="265" bestFit="1" customWidth="1"/>
    <col min="6" max="6" width="3" style="265" bestFit="1" customWidth="1"/>
    <col min="7" max="7" width="70.5546875" style="269" customWidth="1"/>
    <col min="8" max="9" width="21.77734375" style="268" customWidth="1"/>
    <col min="10" max="10" width="13.33203125" style="265" customWidth="1"/>
    <col min="11" max="174" width="10.33203125" style="218" customWidth="1"/>
    <col min="175" max="183" width="9.109375" style="218" customWidth="1"/>
    <col min="184" max="184" width="1" style="218" customWidth="1"/>
    <col min="185" max="188" width="3.33203125" style="218" customWidth="1"/>
    <col min="189" max="189" width="1.88671875" style="218" customWidth="1"/>
    <col min="190" max="16384" width="17.88671875" style="218"/>
  </cols>
  <sheetData>
    <row r="1" spans="1:10" s="216" customFormat="1" ht="13.5" customHeight="1" thickBot="1">
      <c r="A1" s="527" t="s">
        <v>120</v>
      </c>
      <c r="B1" s="528"/>
      <c r="C1" s="528"/>
      <c r="D1" s="528"/>
      <c r="E1" s="528"/>
      <c r="F1" s="529"/>
      <c r="G1" s="530" t="s">
        <v>121</v>
      </c>
      <c r="H1" s="532" t="s">
        <v>2272</v>
      </c>
      <c r="I1" s="532" t="s">
        <v>2273</v>
      </c>
      <c r="J1" s="530" t="s">
        <v>122</v>
      </c>
    </row>
    <row r="2" spans="1:10" ht="42.6" customHeight="1" thickBot="1">
      <c r="A2" s="217" t="s">
        <v>123</v>
      </c>
      <c r="B2" s="217" t="s">
        <v>124</v>
      </c>
      <c r="C2" s="217" t="s">
        <v>125</v>
      </c>
      <c r="D2" s="217" t="s">
        <v>126</v>
      </c>
      <c r="E2" s="217" t="s">
        <v>127</v>
      </c>
      <c r="F2" s="217" t="s">
        <v>128</v>
      </c>
      <c r="G2" s="531"/>
      <c r="H2" s="533"/>
      <c r="I2" s="533"/>
      <c r="J2" s="531"/>
    </row>
    <row r="3" spans="1:10" s="224" customFormat="1" ht="13.5" customHeight="1">
      <c r="A3" s="219">
        <v>600</v>
      </c>
      <c r="B3" s="220">
        <v>0</v>
      </c>
      <c r="C3" s="220">
        <v>0</v>
      </c>
      <c r="D3" s="220">
        <v>0</v>
      </c>
      <c r="E3" s="220">
        <v>0</v>
      </c>
      <c r="F3" s="220">
        <v>0</v>
      </c>
      <c r="G3" s="221" t="s">
        <v>129</v>
      </c>
      <c r="H3" s="222">
        <v>0</v>
      </c>
      <c r="I3" s="222">
        <v>0</v>
      </c>
      <c r="J3" s="223" t="s">
        <v>1529</v>
      </c>
    </row>
    <row r="4" spans="1:10">
      <c r="A4" s="225">
        <v>600</v>
      </c>
      <c r="B4" s="226">
        <v>100</v>
      </c>
      <c r="C4" s="226"/>
      <c r="D4" s="226"/>
      <c r="E4" s="226"/>
      <c r="F4" s="226"/>
      <c r="G4" s="227" t="s">
        <v>130</v>
      </c>
      <c r="H4" s="228">
        <v>0</v>
      </c>
      <c r="I4" s="228">
        <v>0</v>
      </c>
      <c r="J4" s="229" t="s">
        <v>1531</v>
      </c>
    </row>
    <row r="5" spans="1:10">
      <c r="A5" s="225">
        <v>600</v>
      </c>
      <c r="B5" s="226">
        <v>100</v>
      </c>
      <c r="C5" s="226">
        <v>100</v>
      </c>
      <c r="D5" s="226"/>
      <c r="E5" s="226"/>
      <c r="F5" s="226"/>
      <c r="G5" s="227" t="s">
        <v>131</v>
      </c>
      <c r="H5" s="228">
        <v>0</v>
      </c>
      <c r="I5" s="228">
        <v>0</v>
      </c>
      <c r="J5" s="229" t="s">
        <v>132</v>
      </c>
    </row>
    <row r="6" spans="1:10">
      <c r="A6" s="225">
        <v>600</v>
      </c>
      <c r="B6" s="226">
        <v>100</v>
      </c>
      <c r="C6" s="226">
        <v>100</v>
      </c>
      <c r="D6" s="230">
        <v>100</v>
      </c>
      <c r="E6" s="230"/>
      <c r="F6" s="230"/>
      <c r="G6" s="231" t="s">
        <v>2120</v>
      </c>
      <c r="H6" s="232">
        <v>2584413</v>
      </c>
      <c r="I6" s="232">
        <v>10337650</v>
      </c>
      <c r="J6" s="229" t="s">
        <v>133</v>
      </c>
    </row>
    <row r="7" spans="1:10">
      <c r="A7" s="225">
        <v>600</v>
      </c>
      <c r="B7" s="226">
        <v>100</v>
      </c>
      <c r="C7" s="226">
        <v>100</v>
      </c>
      <c r="D7" s="230">
        <v>200</v>
      </c>
      <c r="E7" s="230"/>
      <c r="F7" s="230"/>
      <c r="G7" s="231" t="s">
        <v>134</v>
      </c>
      <c r="H7" s="232">
        <v>2901222</v>
      </c>
      <c r="I7" s="232">
        <v>11604889</v>
      </c>
      <c r="J7" s="229" t="s">
        <v>135</v>
      </c>
    </row>
    <row r="8" spans="1:10">
      <c r="A8" s="225">
        <v>600</v>
      </c>
      <c r="B8" s="226">
        <v>100</v>
      </c>
      <c r="C8" s="226">
        <v>100</v>
      </c>
      <c r="D8" s="230">
        <v>300</v>
      </c>
      <c r="E8" s="230"/>
      <c r="F8" s="230"/>
      <c r="G8" s="231" t="s">
        <v>2121</v>
      </c>
      <c r="H8" s="233">
        <v>0</v>
      </c>
      <c r="I8" s="233">
        <v>0</v>
      </c>
      <c r="J8" s="229" t="s">
        <v>136</v>
      </c>
    </row>
    <row r="9" spans="1:10">
      <c r="A9" s="225">
        <v>600</v>
      </c>
      <c r="B9" s="226">
        <v>100</v>
      </c>
      <c r="C9" s="226">
        <v>100</v>
      </c>
      <c r="D9" s="230">
        <v>300</v>
      </c>
      <c r="E9" s="230">
        <v>10</v>
      </c>
      <c r="F9" s="230"/>
      <c r="G9" s="231" t="s">
        <v>137</v>
      </c>
      <c r="H9" s="232">
        <v>582171</v>
      </c>
      <c r="I9" s="232">
        <v>2328685</v>
      </c>
      <c r="J9" s="229" t="s">
        <v>138</v>
      </c>
    </row>
    <row r="10" spans="1:10">
      <c r="A10" s="225">
        <v>600</v>
      </c>
      <c r="B10" s="226">
        <v>100</v>
      </c>
      <c r="C10" s="226">
        <v>100</v>
      </c>
      <c r="D10" s="230">
        <v>300</v>
      </c>
      <c r="E10" s="230">
        <v>20</v>
      </c>
      <c r="F10" s="230"/>
      <c r="G10" s="231" t="s">
        <v>139</v>
      </c>
      <c r="H10" s="232">
        <v>1275243</v>
      </c>
      <c r="I10" s="232">
        <v>5100973</v>
      </c>
      <c r="J10" s="229" t="s">
        <v>140</v>
      </c>
    </row>
    <row r="11" spans="1:10">
      <c r="A11" s="225">
        <v>600</v>
      </c>
      <c r="B11" s="226">
        <v>100</v>
      </c>
      <c r="C11" s="226">
        <v>100</v>
      </c>
      <c r="D11" s="230">
        <v>400</v>
      </c>
      <c r="E11" s="230"/>
      <c r="F11" s="230"/>
      <c r="G11" s="231" t="s">
        <v>141</v>
      </c>
      <c r="H11" s="232">
        <v>0</v>
      </c>
      <c r="I11" s="232">
        <v>0</v>
      </c>
      <c r="J11" s="229" t="s">
        <v>142</v>
      </c>
    </row>
    <row r="12" spans="1:10">
      <c r="A12" s="225">
        <v>600</v>
      </c>
      <c r="B12" s="226">
        <v>100</v>
      </c>
      <c r="C12" s="226">
        <v>200</v>
      </c>
      <c r="D12" s="226"/>
      <c r="E12" s="226"/>
      <c r="F12" s="226"/>
      <c r="G12" s="227" t="s">
        <v>143</v>
      </c>
      <c r="H12" s="233">
        <v>0</v>
      </c>
      <c r="I12" s="233">
        <v>0</v>
      </c>
      <c r="J12" s="229" t="s">
        <v>144</v>
      </c>
    </row>
    <row r="13" spans="1:10">
      <c r="A13" s="225">
        <v>600</v>
      </c>
      <c r="B13" s="226">
        <v>100</v>
      </c>
      <c r="C13" s="226">
        <v>200</v>
      </c>
      <c r="D13" s="230">
        <v>100</v>
      </c>
      <c r="E13" s="230"/>
      <c r="F13" s="230"/>
      <c r="G13" s="231" t="s">
        <v>145</v>
      </c>
      <c r="H13" s="232">
        <v>0</v>
      </c>
      <c r="I13" s="232">
        <v>0</v>
      </c>
      <c r="J13" s="234"/>
    </row>
    <row r="14" spans="1:10">
      <c r="A14" s="225">
        <v>600</v>
      </c>
      <c r="B14" s="226">
        <v>100</v>
      </c>
      <c r="C14" s="226">
        <v>200</v>
      </c>
      <c r="D14" s="230">
        <v>200</v>
      </c>
      <c r="E14" s="230"/>
      <c r="F14" s="230"/>
      <c r="G14" s="231" t="s">
        <v>146</v>
      </c>
      <c r="H14" s="232">
        <v>0</v>
      </c>
      <c r="I14" s="232">
        <v>0</v>
      </c>
      <c r="J14" s="235"/>
    </row>
    <row r="15" spans="1:10">
      <c r="A15" s="225">
        <v>600</v>
      </c>
      <c r="B15" s="226">
        <v>100</v>
      </c>
      <c r="C15" s="226">
        <v>200</v>
      </c>
      <c r="D15" s="230">
        <v>300</v>
      </c>
      <c r="E15" s="230"/>
      <c r="F15" s="230"/>
      <c r="G15" s="231" t="s">
        <v>147</v>
      </c>
      <c r="H15" s="232">
        <v>0</v>
      </c>
      <c r="I15" s="232">
        <v>0</v>
      </c>
      <c r="J15" s="234"/>
    </row>
    <row r="16" spans="1:10">
      <c r="A16" s="225">
        <v>600</v>
      </c>
      <c r="B16" s="226">
        <v>200</v>
      </c>
      <c r="C16" s="226"/>
      <c r="D16" s="226"/>
      <c r="E16" s="226"/>
      <c r="F16" s="226"/>
      <c r="G16" s="227" t="s">
        <v>148</v>
      </c>
      <c r="H16" s="233">
        <v>0</v>
      </c>
      <c r="I16" s="233">
        <v>0</v>
      </c>
      <c r="J16" s="229" t="s">
        <v>149</v>
      </c>
    </row>
    <row r="17" spans="1:10">
      <c r="A17" s="225">
        <v>600</v>
      </c>
      <c r="B17" s="226">
        <v>200</v>
      </c>
      <c r="C17" s="226">
        <v>100</v>
      </c>
      <c r="D17" s="226"/>
      <c r="E17" s="226"/>
      <c r="F17" s="226"/>
      <c r="G17" s="227" t="s">
        <v>150</v>
      </c>
      <c r="H17" s="233">
        <v>0</v>
      </c>
      <c r="I17" s="233">
        <v>0</v>
      </c>
      <c r="J17" s="229" t="s">
        <v>151</v>
      </c>
    </row>
    <row r="18" spans="1:10">
      <c r="A18" s="225">
        <v>600</v>
      </c>
      <c r="B18" s="226">
        <v>200</v>
      </c>
      <c r="C18" s="226">
        <v>100</v>
      </c>
      <c r="D18" s="226">
        <v>100</v>
      </c>
      <c r="E18" s="226"/>
      <c r="F18" s="226"/>
      <c r="G18" s="227" t="s">
        <v>152</v>
      </c>
      <c r="H18" s="233">
        <v>0</v>
      </c>
      <c r="I18" s="233">
        <v>0</v>
      </c>
      <c r="J18" s="229" t="s">
        <v>153</v>
      </c>
    </row>
    <row r="19" spans="1:10">
      <c r="A19" s="225">
        <v>600</v>
      </c>
      <c r="B19" s="226">
        <v>200</v>
      </c>
      <c r="C19" s="226">
        <v>100</v>
      </c>
      <c r="D19" s="226">
        <v>100</v>
      </c>
      <c r="E19" s="230">
        <v>10</v>
      </c>
      <c r="F19" s="230"/>
      <c r="G19" s="231" t="s">
        <v>154</v>
      </c>
      <c r="H19" s="232">
        <v>0</v>
      </c>
      <c r="I19" s="232">
        <v>0</v>
      </c>
      <c r="J19" s="234"/>
    </row>
    <row r="20" spans="1:10">
      <c r="A20" s="225">
        <v>600</v>
      </c>
      <c r="B20" s="226">
        <v>200</v>
      </c>
      <c r="C20" s="226">
        <v>100</v>
      </c>
      <c r="D20" s="226">
        <v>100</v>
      </c>
      <c r="E20" s="230">
        <v>20</v>
      </c>
      <c r="F20" s="230"/>
      <c r="G20" s="231" t="s">
        <v>155</v>
      </c>
      <c r="H20" s="232">
        <v>0</v>
      </c>
      <c r="I20" s="232">
        <v>0</v>
      </c>
      <c r="J20" s="234"/>
    </row>
    <row r="21" spans="1:10">
      <c r="A21" s="225">
        <v>600</v>
      </c>
      <c r="B21" s="226">
        <v>200</v>
      </c>
      <c r="C21" s="226">
        <v>100</v>
      </c>
      <c r="D21" s="226">
        <v>100</v>
      </c>
      <c r="E21" s="230">
        <v>30</v>
      </c>
      <c r="F21" s="230"/>
      <c r="G21" s="231" t="s">
        <v>156</v>
      </c>
      <c r="H21" s="232">
        <v>0</v>
      </c>
      <c r="I21" s="232">
        <v>0</v>
      </c>
      <c r="J21" s="234"/>
    </row>
    <row r="22" spans="1:10">
      <c r="A22" s="225">
        <v>600</v>
      </c>
      <c r="B22" s="226">
        <v>200</v>
      </c>
      <c r="C22" s="226">
        <v>100</v>
      </c>
      <c r="D22" s="226">
        <v>100</v>
      </c>
      <c r="E22" s="230">
        <v>40</v>
      </c>
      <c r="F22" s="230"/>
      <c r="G22" s="231" t="s">
        <v>157</v>
      </c>
      <c r="H22" s="232">
        <v>0</v>
      </c>
      <c r="I22" s="232">
        <v>0</v>
      </c>
      <c r="J22" s="234"/>
    </row>
    <row r="23" spans="1:10">
      <c r="A23" s="225">
        <v>600</v>
      </c>
      <c r="B23" s="226">
        <v>200</v>
      </c>
      <c r="C23" s="226">
        <v>100</v>
      </c>
      <c r="D23" s="226">
        <v>100</v>
      </c>
      <c r="E23" s="230">
        <v>80</v>
      </c>
      <c r="F23" s="230"/>
      <c r="G23" s="231" t="s">
        <v>158</v>
      </c>
      <c r="H23" s="232">
        <v>26000</v>
      </c>
      <c r="I23" s="232">
        <v>104000</v>
      </c>
      <c r="J23" s="234"/>
    </row>
    <row r="24" spans="1:10">
      <c r="A24" s="225">
        <v>600</v>
      </c>
      <c r="B24" s="226">
        <v>200</v>
      </c>
      <c r="C24" s="226">
        <v>100</v>
      </c>
      <c r="D24" s="226">
        <v>100</v>
      </c>
      <c r="E24" s="230">
        <v>90</v>
      </c>
      <c r="F24" s="230"/>
      <c r="G24" s="231" t="s">
        <v>159</v>
      </c>
      <c r="H24" s="232">
        <v>0</v>
      </c>
      <c r="I24" s="232">
        <v>0</v>
      </c>
      <c r="J24" s="234"/>
    </row>
    <row r="25" spans="1:10" ht="27.6">
      <c r="A25" s="225">
        <v>600</v>
      </c>
      <c r="B25" s="226">
        <v>200</v>
      </c>
      <c r="C25" s="226">
        <v>100</v>
      </c>
      <c r="D25" s="236">
        <v>200</v>
      </c>
      <c r="E25" s="236"/>
      <c r="F25" s="236"/>
      <c r="G25" s="231" t="s">
        <v>2237</v>
      </c>
      <c r="H25" s="232">
        <v>0</v>
      </c>
      <c r="I25" s="232">
        <v>0</v>
      </c>
      <c r="J25" s="229" t="s">
        <v>160</v>
      </c>
    </row>
    <row r="26" spans="1:10" ht="27.6">
      <c r="A26" s="225">
        <v>600</v>
      </c>
      <c r="B26" s="226">
        <v>200</v>
      </c>
      <c r="C26" s="226">
        <v>100</v>
      </c>
      <c r="D26" s="236">
        <v>300</v>
      </c>
      <c r="E26" s="236"/>
      <c r="F26" s="236"/>
      <c r="G26" s="231" t="s">
        <v>2238</v>
      </c>
      <c r="H26" s="232">
        <v>0</v>
      </c>
      <c r="I26" s="232">
        <v>0</v>
      </c>
      <c r="J26" s="229" t="s">
        <v>161</v>
      </c>
    </row>
    <row r="27" spans="1:10">
      <c r="A27" s="225">
        <v>600</v>
      </c>
      <c r="B27" s="226">
        <v>200</v>
      </c>
      <c r="C27" s="226">
        <v>100</v>
      </c>
      <c r="D27" s="236">
        <v>400</v>
      </c>
      <c r="E27" s="236"/>
      <c r="F27" s="236"/>
      <c r="G27" s="231" t="s">
        <v>162</v>
      </c>
      <c r="H27" s="232">
        <v>0</v>
      </c>
      <c r="I27" s="232">
        <v>0</v>
      </c>
      <c r="J27" s="229" t="s">
        <v>163</v>
      </c>
    </row>
    <row r="28" spans="1:10">
      <c r="A28" s="225">
        <v>600</v>
      </c>
      <c r="B28" s="226">
        <v>200</v>
      </c>
      <c r="C28" s="226">
        <v>200</v>
      </c>
      <c r="D28" s="226"/>
      <c r="E28" s="226"/>
      <c r="F28" s="226"/>
      <c r="G28" s="227" t="s">
        <v>164</v>
      </c>
      <c r="H28" s="233">
        <v>0</v>
      </c>
      <c r="I28" s="233">
        <v>0</v>
      </c>
      <c r="J28" s="229" t="s">
        <v>165</v>
      </c>
    </row>
    <row r="29" spans="1:10" ht="27.6">
      <c r="A29" s="225">
        <v>600</v>
      </c>
      <c r="B29" s="226">
        <v>200</v>
      </c>
      <c r="C29" s="226">
        <v>200</v>
      </c>
      <c r="D29" s="236">
        <v>100</v>
      </c>
      <c r="E29" s="236"/>
      <c r="F29" s="236"/>
      <c r="G29" s="231" t="s">
        <v>166</v>
      </c>
      <c r="H29" s="232">
        <v>0</v>
      </c>
      <c r="I29" s="232">
        <v>0</v>
      </c>
      <c r="J29" s="229" t="s">
        <v>167</v>
      </c>
    </row>
    <row r="30" spans="1:10" ht="27.6" customHeight="1">
      <c r="A30" s="225">
        <v>600</v>
      </c>
      <c r="B30" s="226">
        <v>200</v>
      </c>
      <c r="C30" s="226">
        <v>200</v>
      </c>
      <c r="D30" s="236">
        <v>200</v>
      </c>
      <c r="E30" s="236"/>
      <c r="F30" s="236"/>
      <c r="G30" s="231" t="s">
        <v>168</v>
      </c>
      <c r="H30" s="232">
        <v>0</v>
      </c>
      <c r="I30" s="232">
        <v>0</v>
      </c>
      <c r="J30" s="229" t="s">
        <v>169</v>
      </c>
    </row>
    <row r="31" spans="1:10">
      <c r="A31" s="225">
        <v>600</v>
      </c>
      <c r="B31" s="226">
        <v>200</v>
      </c>
      <c r="C31" s="226">
        <v>300</v>
      </c>
      <c r="D31" s="226"/>
      <c r="E31" s="226"/>
      <c r="F31" s="226"/>
      <c r="G31" s="227" t="s">
        <v>170</v>
      </c>
      <c r="H31" s="233">
        <v>0</v>
      </c>
      <c r="I31" s="233">
        <v>0</v>
      </c>
      <c r="J31" s="229" t="s">
        <v>171</v>
      </c>
    </row>
    <row r="32" spans="1:10">
      <c r="A32" s="225">
        <v>600</v>
      </c>
      <c r="B32" s="226">
        <v>200</v>
      </c>
      <c r="C32" s="226">
        <v>300</v>
      </c>
      <c r="D32" s="226">
        <v>50</v>
      </c>
      <c r="E32" s="226"/>
      <c r="F32" s="226"/>
      <c r="G32" s="231" t="s">
        <v>172</v>
      </c>
      <c r="H32" s="237">
        <v>0</v>
      </c>
      <c r="I32" s="237">
        <v>0</v>
      </c>
      <c r="J32" s="238" t="s">
        <v>173</v>
      </c>
    </row>
    <row r="33" spans="1:10">
      <c r="A33" s="225">
        <v>600</v>
      </c>
      <c r="B33" s="226">
        <v>200</v>
      </c>
      <c r="C33" s="226">
        <v>300</v>
      </c>
      <c r="D33" s="226">
        <v>100</v>
      </c>
      <c r="E33" s="226"/>
      <c r="F33" s="226"/>
      <c r="G33" s="227" t="s">
        <v>174</v>
      </c>
      <c r="H33" s="233">
        <v>0</v>
      </c>
      <c r="I33" s="233">
        <v>0</v>
      </c>
      <c r="J33" s="229" t="s">
        <v>175</v>
      </c>
    </row>
    <row r="34" spans="1:10">
      <c r="A34" s="225">
        <v>600</v>
      </c>
      <c r="B34" s="226">
        <v>200</v>
      </c>
      <c r="C34" s="226">
        <v>300</v>
      </c>
      <c r="D34" s="226">
        <v>100</v>
      </c>
      <c r="E34" s="230">
        <v>10</v>
      </c>
      <c r="F34" s="230"/>
      <c r="G34" s="231" t="s">
        <v>176</v>
      </c>
      <c r="H34" s="232">
        <v>0</v>
      </c>
      <c r="I34" s="232">
        <v>0</v>
      </c>
      <c r="J34" s="234"/>
    </row>
    <row r="35" spans="1:10">
      <c r="A35" s="225">
        <v>600</v>
      </c>
      <c r="B35" s="226">
        <v>200</v>
      </c>
      <c r="C35" s="226">
        <v>300</v>
      </c>
      <c r="D35" s="226">
        <v>100</v>
      </c>
      <c r="E35" s="230">
        <v>20</v>
      </c>
      <c r="F35" s="230"/>
      <c r="G35" s="231" t="s">
        <v>177</v>
      </c>
      <c r="H35" s="232">
        <v>0</v>
      </c>
      <c r="I35" s="232">
        <v>0</v>
      </c>
      <c r="J35" s="234"/>
    </row>
    <row r="36" spans="1:10">
      <c r="A36" s="225">
        <v>600</v>
      </c>
      <c r="B36" s="226">
        <v>200</v>
      </c>
      <c r="C36" s="226">
        <v>300</v>
      </c>
      <c r="D36" s="226">
        <v>100</v>
      </c>
      <c r="E36" s="230">
        <v>30</v>
      </c>
      <c r="F36" s="230"/>
      <c r="G36" s="231" t="s">
        <v>178</v>
      </c>
      <c r="H36" s="232">
        <v>0</v>
      </c>
      <c r="I36" s="232">
        <v>0</v>
      </c>
      <c r="J36" s="234"/>
    </row>
    <row r="37" spans="1:10">
      <c r="A37" s="225">
        <v>600</v>
      </c>
      <c r="B37" s="226">
        <v>200</v>
      </c>
      <c r="C37" s="226">
        <v>300</v>
      </c>
      <c r="D37" s="226">
        <v>100</v>
      </c>
      <c r="E37" s="230">
        <v>40</v>
      </c>
      <c r="F37" s="230"/>
      <c r="G37" s="231" t="s">
        <v>179</v>
      </c>
      <c r="H37" s="232">
        <v>0</v>
      </c>
      <c r="I37" s="232">
        <v>0</v>
      </c>
      <c r="J37" s="234"/>
    </row>
    <row r="38" spans="1:10">
      <c r="A38" s="225">
        <v>600</v>
      </c>
      <c r="B38" s="226">
        <v>200</v>
      </c>
      <c r="C38" s="226">
        <v>300</v>
      </c>
      <c r="D38" s="226">
        <v>100</v>
      </c>
      <c r="E38" s="230">
        <v>80</v>
      </c>
      <c r="F38" s="239"/>
      <c r="G38" s="231" t="s">
        <v>180</v>
      </c>
      <c r="H38" s="232">
        <v>0</v>
      </c>
      <c r="I38" s="232">
        <v>0</v>
      </c>
      <c r="J38" s="234"/>
    </row>
    <row r="39" spans="1:10" ht="27.6">
      <c r="A39" s="225">
        <v>600</v>
      </c>
      <c r="B39" s="226">
        <v>200</v>
      </c>
      <c r="C39" s="226">
        <v>300</v>
      </c>
      <c r="D39" s="226">
        <v>100</v>
      </c>
      <c r="E39" s="230">
        <v>90</v>
      </c>
      <c r="F39" s="230"/>
      <c r="G39" s="231" t="s">
        <v>181</v>
      </c>
      <c r="H39" s="232">
        <v>0</v>
      </c>
      <c r="I39" s="232">
        <v>0</v>
      </c>
      <c r="J39" s="234"/>
    </row>
    <row r="40" spans="1:10">
      <c r="A40" s="225">
        <v>600</v>
      </c>
      <c r="B40" s="226">
        <v>200</v>
      </c>
      <c r="C40" s="226">
        <v>300</v>
      </c>
      <c r="D40" s="226">
        <v>200</v>
      </c>
      <c r="E40" s="236"/>
      <c r="F40" s="236"/>
      <c r="G40" s="231" t="s">
        <v>182</v>
      </c>
      <c r="H40" s="232">
        <v>0</v>
      </c>
      <c r="I40" s="232">
        <v>0</v>
      </c>
      <c r="J40" s="229" t="s">
        <v>183</v>
      </c>
    </row>
    <row r="41" spans="1:10">
      <c r="A41" s="225">
        <v>600</v>
      </c>
      <c r="B41" s="226">
        <v>200</v>
      </c>
      <c r="C41" s="226">
        <v>300</v>
      </c>
      <c r="D41" s="226">
        <v>300</v>
      </c>
      <c r="E41" s="236"/>
      <c r="F41" s="236"/>
      <c r="G41" s="231" t="s">
        <v>184</v>
      </c>
      <c r="H41" s="232">
        <v>0</v>
      </c>
      <c r="I41" s="232">
        <v>0</v>
      </c>
      <c r="J41" s="229" t="s">
        <v>185</v>
      </c>
    </row>
    <row r="42" spans="1:10" ht="41.4">
      <c r="A42" s="225">
        <v>600</v>
      </c>
      <c r="B42" s="226">
        <v>200</v>
      </c>
      <c r="C42" s="226">
        <v>300</v>
      </c>
      <c r="D42" s="236">
        <v>400</v>
      </c>
      <c r="E42" s="236"/>
      <c r="F42" s="236"/>
      <c r="G42" s="231" t="s">
        <v>186</v>
      </c>
      <c r="H42" s="232">
        <v>0</v>
      </c>
      <c r="I42" s="232">
        <v>0</v>
      </c>
      <c r="J42" s="229" t="s">
        <v>187</v>
      </c>
    </row>
    <row r="43" spans="1:10">
      <c r="A43" s="225">
        <v>600</v>
      </c>
      <c r="B43" s="226">
        <v>300</v>
      </c>
      <c r="C43" s="226"/>
      <c r="D43" s="226"/>
      <c r="E43" s="226"/>
      <c r="F43" s="226"/>
      <c r="G43" s="227" t="s">
        <v>188</v>
      </c>
      <c r="H43" s="233">
        <v>0</v>
      </c>
      <c r="I43" s="233">
        <v>0</v>
      </c>
      <c r="J43" s="229" t="s">
        <v>189</v>
      </c>
    </row>
    <row r="44" spans="1:10">
      <c r="A44" s="225">
        <v>600</v>
      </c>
      <c r="B44" s="226">
        <v>300</v>
      </c>
      <c r="C44" s="236">
        <v>100</v>
      </c>
      <c r="D44" s="236"/>
      <c r="E44" s="236"/>
      <c r="F44" s="236"/>
      <c r="G44" s="231" t="s">
        <v>190</v>
      </c>
      <c r="H44" s="232">
        <v>644722</v>
      </c>
      <c r="I44" s="232">
        <v>2578887</v>
      </c>
      <c r="J44" s="229" t="s">
        <v>191</v>
      </c>
    </row>
    <row r="45" spans="1:10">
      <c r="A45" s="225">
        <v>600</v>
      </c>
      <c r="B45" s="226">
        <v>300</v>
      </c>
      <c r="C45" s="236">
        <v>200</v>
      </c>
      <c r="D45" s="236"/>
      <c r="E45" s="236"/>
      <c r="F45" s="236"/>
      <c r="G45" s="231" t="s">
        <v>192</v>
      </c>
      <c r="H45" s="232">
        <v>693617</v>
      </c>
      <c r="I45" s="232">
        <v>2774468</v>
      </c>
      <c r="J45" s="229" t="s">
        <v>193</v>
      </c>
    </row>
    <row r="46" spans="1:10">
      <c r="A46" s="225">
        <v>600</v>
      </c>
      <c r="B46" s="226">
        <v>300</v>
      </c>
      <c r="C46" s="226">
        <v>300</v>
      </c>
      <c r="D46" s="226"/>
      <c r="E46" s="226"/>
      <c r="F46" s="226"/>
      <c r="G46" s="227" t="s">
        <v>194</v>
      </c>
      <c r="H46" s="240">
        <v>0</v>
      </c>
      <c r="I46" s="240">
        <v>0</v>
      </c>
      <c r="J46" s="229" t="s">
        <v>195</v>
      </c>
    </row>
    <row r="47" spans="1:10">
      <c r="A47" s="225">
        <v>600</v>
      </c>
      <c r="B47" s="226">
        <v>300</v>
      </c>
      <c r="C47" s="226">
        <v>300</v>
      </c>
      <c r="D47" s="230">
        <v>100</v>
      </c>
      <c r="E47" s="230"/>
      <c r="F47" s="230"/>
      <c r="G47" s="231" t="s">
        <v>196</v>
      </c>
      <c r="H47" s="232">
        <v>128159</v>
      </c>
      <c r="I47" s="232">
        <v>512635</v>
      </c>
      <c r="J47" s="234"/>
    </row>
    <row r="48" spans="1:10">
      <c r="A48" s="225">
        <v>600</v>
      </c>
      <c r="B48" s="226">
        <v>300</v>
      </c>
      <c r="C48" s="226">
        <v>300</v>
      </c>
      <c r="D48" s="230">
        <v>900</v>
      </c>
      <c r="E48" s="230"/>
      <c r="F48" s="230"/>
      <c r="G48" s="231" t="s">
        <v>197</v>
      </c>
      <c r="H48" s="232">
        <v>265037</v>
      </c>
      <c r="I48" s="232">
        <v>1060149</v>
      </c>
      <c r="J48" s="234"/>
    </row>
    <row r="49" spans="1:11">
      <c r="A49" s="225">
        <v>600</v>
      </c>
      <c r="B49" s="226">
        <v>300</v>
      </c>
      <c r="C49" s="236">
        <v>400</v>
      </c>
      <c r="D49" s="236"/>
      <c r="E49" s="236"/>
      <c r="F49" s="236"/>
      <c r="G49" s="231" t="s">
        <v>198</v>
      </c>
      <c r="H49" s="232">
        <v>75125</v>
      </c>
      <c r="I49" s="232">
        <v>300500</v>
      </c>
      <c r="J49" s="229" t="s">
        <v>199</v>
      </c>
    </row>
    <row r="50" spans="1:11">
      <c r="A50" s="225">
        <v>600</v>
      </c>
      <c r="B50" s="236">
        <v>400</v>
      </c>
      <c r="C50" s="236"/>
      <c r="D50" s="236"/>
      <c r="E50" s="236"/>
      <c r="F50" s="236"/>
      <c r="G50" s="231" t="s">
        <v>200</v>
      </c>
      <c r="H50" s="232">
        <v>0</v>
      </c>
      <c r="I50" s="232">
        <v>0</v>
      </c>
      <c r="J50" s="229" t="s">
        <v>201</v>
      </c>
    </row>
    <row r="51" spans="1:11" s="224" customFormat="1">
      <c r="A51" s="219">
        <v>610</v>
      </c>
      <c r="B51" s="220">
        <v>0</v>
      </c>
      <c r="C51" s="220">
        <v>0</v>
      </c>
      <c r="D51" s="220">
        <v>0</v>
      </c>
      <c r="E51" s="220">
        <v>0</v>
      </c>
      <c r="F51" s="220">
        <v>0</v>
      </c>
      <c r="G51" s="221" t="s">
        <v>202</v>
      </c>
      <c r="H51" s="240">
        <v>0</v>
      </c>
      <c r="I51" s="240">
        <v>0</v>
      </c>
      <c r="J51" s="223" t="s">
        <v>203</v>
      </c>
      <c r="K51" s="218"/>
    </row>
    <row r="52" spans="1:11" ht="27.6">
      <c r="A52" s="225">
        <v>610</v>
      </c>
      <c r="B52" s="236">
        <v>100</v>
      </c>
      <c r="C52" s="236"/>
      <c r="D52" s="236"/>
      <c r="E52" s="236"/>
      <c r="F52" s="236"/>
      <c r="G52" s="231" t="s">
        <v>204</v>
      </c>
      <c r="H52" s="232">
        <v>0</v>
      </c>
      <c r="I52" s="232">
        <v>0</v>
      </c>
      <c r="J52" s="229" t="s">
        <v>205</v>
      </c>
    </row>
    <row r="53" spans="1:11">
      <c r="A53" s="225">
        <v>610</v>
      </c>
      <c r="B53" s="236">
        <v>200</v>
      </c>
      <c r="C53" s="236"/>
      <c r="D53" s="236"/>
      <c r="E53" s="236"/>
      <c r="F53" s="236"/>
      <c r="G53" s="231" t="s">
        <v>206</v>
      </c>
      <c r="H53" s="232">
        <v>0</v>
      </c>
      <c r="I53" s="232">
        <v>0</v>
      </c>
      <c r="J53" s="229" t="s">
        <v>207</v>
      </c>
    </row>
    <row r="54" spans="1:11" s="224" customFormat="1" ht="27.6">
      <c r="A54" s="219">
        <v>620</v>
      </c>
      <c r="B54" s="220">
        <v>0</v>
      </c>
      <c r="C54" s="220">
        <v>0</v>
      </c>
      <c r="D54" s="220">
        <v>0</v>
      </c>
      <c r="E54" s="220">
        <v>0</v>
      </c>
      <c r="F54" s="220">
        <v>0</v>
      </c>
      <c r="G54" s="221" t="s">
        <v>208</v>
      </c>
      <c r="H54" s="240">
        <v>0</v>
      </c>
      <c r="I54" s="240">
        <v>0</v>
      </c>
      <c r="J54" s="220" t="s">
        <v>209</v>
      </c>
      <c r="K54" s="218"/>
    </row>
    <row r="55" spans="1:11" ht="27.6">
      <c r="A55" s="225">
        <v>620</v>
      </c>
      <c r="B55" s="236">
        <v>50</v>
      </c>
      <c r="C55" s="236"/>
      <c r="D55" s="236"/>
      <c r="E55" s="236"/>
      <c r="F55" s="236"/>
      <c r="G55" s="231" t="s">
        <v>210</v>
      </c>
      <c r="H55" s="232">
        <v>0</v>
      </c>
      <c r="I55" s="232">
        <v>0</v>
      </c>
      <c r="J55" s="241" t="s">
        <v>211</v>
      </c>
    </row>
    <row r="56" spans="1:11" ht="27.6">
      <c r="A56" s="225">
        <v>620</v>
      </c>
      <c r="B56" s="236">
        <v>100</v>
      </c>
      <c r="C56" s="236"/>
      <c r="D56" s="236"/>
      <c r="E56" s="236"/>
      <c r="F56" s="236"/>
      <c r="G56" s="231" t="s">
        <v>212</v>
      </c>
      <c r="H56" s="232">
        <v>0</v>
      </c>
      <c r="I56" s="232">
        <v>0</v>
      </c>
      <c r="J56" s="229" t="s">
        <v>213</v>
      </c>
    </row>
    <row r="57" spans="1:11" ht="27.6">
      <c r="A57" s="225">
        <v>620</v>
      </c>
      <c r="B57" s="236">
        <v>200</v>
      </c>
      <c r="C57" s="236"/>
      <c r="D57" s="236"/>
      <c r="E57" s="236"/>
      <c r="F57" s="236"/>
      <c r="G57" s="231" t="s">
        <v>214</v>
      </c>
      <c r="H57" s="232">
        <v>0</v>
      </c>
      <c r="I57" s="232">
        <v>0</v>
      </c>
      <c r="J57" s="229" t="s">
        <v>215</v>
      </c>
    </row>
    <row r="58" spans="1:11">
      <c r="A58" s="225">
        <v>620</v>
      </c>
      <c r="B58" s="236">
        <v>300</v>
      </c>
      <c r="C58" s="236"/>
      <c r="D58" s="236"/>
      <c r="E58" s="236"/>
      <c r="F58" s="236"/>
      <c r="G58" s="231" t="s">
        <v>216</v>
      </c>
      <c r="H58" s="232">
        <v>0</v>
      </c>
      <c r="I58" s="232">
        <v>0</v>
      </c>
      <c r="J58" s="229" t="s">
        <v>217</v>
      </c>
    </row>
    <row r="59" spans="1:11" ht="27.6" customHeight="1">
      <c r="A59" s="225">
        <v>620</v>
      </c>
      <c r="B59" s="236">
        <v>400</v>
      </c>
      <c r="C59" s="236"/>
      <c r="D59" s="236"/>
      <c r="E59" s="236"/>
      <c r="F59" s="236"/>
      <c r="G59" s="231" t="s">
        <v>218</v>
      </c>
      <c r="H59" s="232">
        <v>0</v>
      </c>
      <c r="I59" s="232">
        <v>0</v>
      </c>
      <c r="J59" s="229" t="s">
        <v>219</v>
      </c>
    </row>
    <row r="60" spans="1:11" s="224" customFormat="1">
      <c r="A60" s="219">
        <v>630</v>
      </c>
      <c r="B60" s="220">
        <v>0</v>
      </c>
      <c r="C60" s="220">
        <v>0</v>
      </c>
      <c r="D60" s="220">
        <v>0</v>
      </c>
      <c r="E60" s="220">
        <v>0</v>
      </c>
      <c r="F60" s="220">
        <v>0</v>
      </c>
      <c r="G60" s="221" t="s">
        <v>23</v>
      </c>
      <c r="H60" s="240">
        <v>0</v>
      </c>
      <c r="I60" s="240">
        <v>0</v>
      </c>
      <c r="J60" s="223" t="s">
        <v>220</v>
      </c>
      <c r="K60" s="218"/>
    </row>
    <row r="61" spans="1:11" ht="27.6">
      <c r="A61" s="225">
        <v>630</v>
      </c>
      <c r="B61" s="226">
        <v>100</v>
      </c>
      <c r="C61" s="226"/>
      <c r="D61" s="226"/>
      <c r="E61" s="226"/>
      <c r="F61" s="226"/>
      <c r="G61" s="227" t="s">
        <v>221</v>
      </c>
      <c r="H61" s="233">
        <v>0</v>
      </c>
      <c r="I61" s="233">
        <v>0</v>
      </c>
      <c r="J61" s="229" t="s">
        <v>222</v>
      </c>
    </row>
    <row r="62" spans="1:11" ht="27.6">
      <c r="A62" s="225">
        <v>630</v>
      </c>
      <c r="B62" s="226">
        <v>100</v>
      </c>
      <c r="C62" s="226">
        <v>100</v>
      </c>
      <c r="D62" s="226"/>
      <c r="E62" s="226"/>
      <c r="F62" s="226"/>
      <c r="G62" s="227" t="s">
        <v>223</v>
      </c>
      <c r="H62" s="233">
        <v>0</v>
      </c>
      <c r="I62" s="233">
        <v>0</v>
      </c>
      <c r="J62" s="229" t="s">
        <v>224</v>
      </c>
    </row>
    <row r="63" spans="1:11">
      <c r="A63" s="225">
        <v>630</v>
      </c>
      <c r="B63" s="226">
        <v>100</v>
      </c>
      <c r="C63" s="226">
        <v>100</v>
      </c>
      <c r="D63" s="226">
        <v>100</v>
      </c>
      <c r="E63" s="226"/>
      <c r="F63" s="226"/>
      <c r="G63" s="227" t="s">
        <v>225</v>
      </c>
      <c r="H63" s="233">
        <v>0</v>
      </c>
      <c r="I63" s="233">
        <v>0</v>
      </c>
      <c r="J63" s="229" t="s">
        <v>226</v>
      </c>
    </row>
    <row r="64" spans="1:11">
      <c r="A64" s="225">
        <v>630</v>
      </c>
      <c r="B64" s="226">
        <v>100</v>
      </c>
      <c r="C64" s="226">
        <v>100</v>
      </c>
      <c r="D64" s="226">
        <v>100</v>
      </c>
      <c r="E64" s="226">
        <v>10</v>
      </c>
      <c r="F64" s="226"/>
      <c r="G64" s="231" t="s">
        <v>227</v>
      </c>
      <c r="H64" s="242">
        <v>4601051</v>
      </c>
      <c r="I64" s="242">
        <v>18404205</v>
      </c>
      <c r="J64" s="229"/>
    </row>
    <row r="65" spans="1:10">
      <c r="A65" s="225">
        <v>630</v>
      </c>
      <c r="B65" s="226">
        <v>100</v>
      </c>
      <c r="C65" s="226">
        <v>100</v>
      </c>
      <c r="D65" s="226">
        <v>100</v>
      </c>
      <c r="E65" s="226">
        <v>20</v>
      </c>
      <c r="F65" s="226"/>
      <c r="G65" s="231" t="s">
        <v>228</v>
      </c>
      <c r="H65" s="242">
        <v>64198</v>
      </c>
      <c r="I65" s="242">
        <v>256792</v>
      </c>
      <c r="J65" s="229"/>
    </row>
    <row r="66" spans="1:10">
      <c r="A66" s="225">
        <v>630</v>
      </c>
      <c r="B66" s="226">
        <v>100</v>
      </c>
      <c r="C66" s="226">
        <v>100</v>
      </c>
      <c r="D66" s="226">
        <v>200</v>
      </c>
      <c r="E66" s="226"/>
      <c r="F66" s="226"/>
      <c r="G66" s="227" t="s">
        <v>229</v>
      </c>
      <c r="H66" s="233">
        <v>0</v>
      </c>
      <c r="I66" s="233">
        <v>0</v>
      </c>
      <c r="J66" s="229" t="s">
        <v>230</v>
      </c>
    </row>
    <row r="67" spans="1:10">
      <c r="A67" s="225">
        <v>630</v>
      </c>
      <c r="B67" s="226">
        <v>100</v>
      </c>
      <c r="C67" s="226">
        <v>100</v>
      </c>
      <c r="D67" s="226">
        <v>200</v>
      </c>
      <c r="E67" s="230">
        <v>10</v>
      </c>
      <c r="F67" s="230"/>
      <c r="G67" s="231" t="s">
        <v>231</v>
      </c>
      <c r="H67" s="232">
        <v>1199762</v>
      </c>
      <c r="I67" s="232">
        <v>4799047</v>
      </c>
      <c r="J67" s="234"/>
    </row>
    <row r="68" spans="1:10">
      <c r="A68" s="225">
        <v>630</v>
      </c>
      <c r="B68" s="226">
        <v>100</v>
      </c>
      <c r="C68" s="226">
        <v>100</v>
      </c>
      <c r="D68" s="226">
        <v>200</v>
      </c>
      <c r="E68" s="230">
        <v>20</v>
      </c>
      <c r="F68" s="230"/>
      <c r="G68" s="231" t="s">
        <v>232</v>
      </c>
      <c r="H68" s="232">
        <v>129896</v>
      </c>
      <c r="I68" s="232">
        <v>519582</v>
      </c>
      <c r="J68" s="234"/>
    </row>
    <row r="69" spans="1:10">
      <c r="A69" s="225">
        <v>630</v>
      </c>
      <c r="B69" s="226">
        <v>100</v>
      </c>
      <c r="C69" s="226">
        <v>100</v>
      </c>
      <c r="D69" s="226">
        <v>250</v>
      </c>
      <c r="E69" s="226"/>
      <c r="F69" s="226"/>
      <c r="G69" s="227" t="s">
        <v>2119</v>
      </c>
      <c r="H69" s="232">
        <v>0</v>
      </c>
      <c r="I69" s="232">
        <v>0</v>
      </c>
      <c r="J69" s="229" t="s">
        <v>233</v>
      </c>
    </row>
    <row r="70" spans="1:10">
      <c r="A70" s="225">
        <v>630</v>
      </c>
      <c r="B70" s="226">
        <v>100</v>
      </c>
      <c r="C70" s="226">
        <v>100</v>
      </c>
      <c r="D70" s="226">
        <v>300</v>
      </c>
      <c r="E70" s="236"/>
      <c r="F70" s="236"/>
      <c r="G70" s="231" t="s">
        <v>234</v>
      </c>
      <c r="H70" s="232">
        <v>0</v>
      </c>
      <c r="I70" s="232">
        <v>0</v>
      </c>
      <c r="J70" s="229" t="s">
        <v>235</v>
      </c>
    </row>
    <row r="71" spans="1:10">
      <c r="A71" s="225">
        <v>630</v>
      </c>
      <c r="B71" s="226">
        <v>100</v>
      </c>
      <c r="C71" s="226">
        <v>100</v>
      </c>
      <c r="D71" s="226">
        <v>400</v>
      </c>
      <c r="E71" s="236"/>
      <c r="F71" s="236"/>
      <c r="G71" s="231" t="s">
        <v>236</v>
      </c>
      <c r="H71" s="232">
        <v>177178</v>
      </c>
      <c r="I71" s="232">
        <v>708713</v>
      </c>
      <c r="J71" s="229" t="s">
        <v>237</v>
      </c>
    </row>
    <row r="72" spans="1:10">
      <c r="A72" s="225">
        <v>630</v>
      </c>
      <c r="B72" s="226">
        <v>100</v>
      </c>
      <c r="C72" s="226">
        <v>100</v>
      </c>
      <c r="D72" s="226">
        <v>500</v>
      </c>
      <c r="E72" s="236"/>
      <c r="F72" s="236"/>
      <c r="G72" s="231" t="s">
        <v>238</v>
      </c>
      <c r="H72" s="232">
        <v>0</v>
      </c>
      <c r="I72" s="232">
        <v>0</v>
      </c>
      <c r="J72" s="229" t="s">
        <v>239</v>
      </c>
    </row>
    <row r="73" spans="1:10">
      <c r="A73" s="225">
        <v>630</v>
      </c>
      <c r="B73" s="226">
        <v>100</v>
      </c>
      <c r="C73" s="226">
        <v>100</v>
      </c>
      <c r="D73" s="226">
        <v>600</v>
      </c>
      <c r="E73" s="236"/>
      <c r="F73" s="236"/>
      <c r="G73" s="231" t="s">
        <v>240</v>
      </c>
      <c r="H73" s="232">
        <v>0</v>
      </c>
      <c r="I73" s="232">
        <v>0</v>
      </c>
      <c r="J73" s="229" t="s">
        <v>241</v>
      </c>
    </row>
    <row r="74" spans="1:10">
      <c r="A74" s="225">
        <v>630</v>
      </c>
      <c r="B74" s="226">
        <v>100</v>
      </c>
      <c r="C74" s="226">
        <v>100</v>
      </c>
      <c r="D74" s="226">
        <v>700</v>
      </c>
      <c r="E74" s="236"/>
      <c r="F74" s="236"/>
      <c r="G74" s="231" t="s">
        <v>242</v>
      </c>
      <c r="H74" s="232">
        <v>0</v>
      </c>
      <c r="I74" s="232">
        <v>0</v>
      </c>
      <c r="J74" s="229" t="s">
        <v>243</v>
      </c>
    </row>
    <row r="75" spans="1:10">
      <c r="A75" s="225">
        <v>630</v>
      </c>
      <c r="B75" s="226">
        <v>100</v>
      </c>
      <c r="C75" s="226">
        <v>100</v>
      </c>
      <c r="D75" s="226">
        <v>800</v>
      </c>
      <c r="E75" s="236"/>
      <c r="F75" s="236"/>
      <c r="G75" s="231" t="s">
        <v>244</v>
      </c>
      <c r="H75" s="232">
        <v>0</v>
      </c>
      <c r="I75" s="232">
        <v>0</v>
      </c>
      <c r="J75" s="229" t="s">
        <v>245</v>
      </c>
    </row>
    <row r="76" spans="1:10">
      <c r="A76" s="225">
        <v>630</v>
      </c>
      <c r="B76" s="226">
        <v>100</v>
      </c>
      <c r="C76" s="226">
        <v>100</v>
      </c>
      <c r="D76" s="236">
        <v>810</v>
      </c>
      <c r="E76" s="236"/>
      <c r="F76" s="236"/>
      <c r="G76" s="231" t="s">
        <v>246</v>
      </c>
      <c r="H76" s="232">
        <v>0</v>
      </c>
      <c r="I76" s="232">
        <v>0</v>
      </c>
      <c r="J76" s="229" t="s">
        <v>247</v>
      </c>
    </row>
    <row r="77" spans="1:10">
      <c r="A77" s="225">
        <v>630</v>
      </c>
      <c r="B77" s="226">
        <v>100</v>
      </c>
      <c r="C77" s="226">
        <v>100</v>
      </c>
      <c r="D77" s="236">
        <v>820</v>
      </c>
      <c r="E77" s="236"/>
      <c r="F77" s="236"/>
      <c r="G77" s="231" t="s">
        <v>248</v>
      </c>
      <c r="H77" s="232">
        <v>0</v>
      </c>
      <c r="I77" s="232">
        <v>0</v>
      </c>
      <c r="J77" s="229" t="s">
        <v>249</v>
      </c>
    </row>
    <row r="78" spans="1:10">
      <c r="A78" s="225">
        <v>630</v>
      </c>
      <c r="B78" s="226">
        <v>100</v>
      </c>
      <c r="C78" s="226">
        <v>100</v>
      </c>
      <c r="D78" s="236">
        <v>830</v>
      </c>
      <c r="E78" s="236"/>
      <c r="F78" s="236"/>
      <c r="G78" s="231" t="s">
        <v>250</v>
      </c>
      <c r="H78" s="232">
        <v>0</v>
      </c>
      <c r="I78" s="232">
        <v>0</v>
      </c>
      <c r="J78" s="229" t="s">
        <v>251</v>
      </c>
    </row>
    <row r="79" spans="1:10">
      <c r="A79" s="225">
        <v>630</v>
      </c>
      <c r="B79" s="226">
        <v>100</v>
      </c>
      <c r="C79" s="226">
        <v>100</v>
      </c>
      <c r="D79" s="236">
        <v>840</v>
      </c>
      <c r="E79" s="236"/>
      <c r="F79" s="236"/>
      <c r="G79" s="231" t="s">
        <v>252</v>
      </c>
      <c r="H79" s="232">
        <v>0</v>
      </c>
      <c r="I79" s="232">
        <v>0</v>
      </c>
      <c r="J79" s="229" t="s">
        <v>253</v>
      </c>
    </row>
    <row r="80" spans="1:10">
      <c r="A80" s="225">
        <v>630</v>
      </c>
      <c r="B80" s="226">
        <v>100</v>
      </c>
      <c r="C80" s="226">
        <v>100</v>
      </c>
      <c r="D80" s="236">
        <v>850</v>
      </c>
      <c r="E80" s="236"/>
      <c r="F80" s="236"/>
      <c r="G80" s="231" t="s">
        <v>254</v>
      </c>
      <c r="H80" s="232">
        <v>0</v>
      </c>
      <c r="I80" s="232">
        <v>0</v>
      </c>
      <c r="J80" s="229" t="s">
        <v>255</v>
      </c>
    </row>
    <row r="81" spans="1:10">
      <c r="A81" s="225">
        <v>630</v>
      </c>
      <c r="B81" s="226">
        <v>100</v>
      </c>
      <c r="C81" s="226">
        <v>100</v>
      </c>
      <c r="D81" s="226">
        <v>900</v>
      </c>
      <c r="E81" s="226"/>
      <c r="F81" s="226"/>
      <c r="G81" s="227" t="s">
        <v>256</v>
      </c>
      <c r="H81" s="233">
        <v>0</v>
      </c>
      <c r="I81" s="233">
        <v>0</v>
      </c>
      <c r="J81" s="229" t="s">
        <v>257</v>
      </c>
    </row>
    <row r="82" spans="1:10">
      <c r="A82" s="225">
        <v>630</v>
      </c>
      <c r="B82" s="226">
        <v>100</v>
      </c>
      <c r="C82" s="226">
        <v>100</v>
      </c>
      <c r="D82" s="226">
        <v>900</v>
      </c>
      <c r="E82" s="236">
        <v>10</v>
      </c>
      <c r="F82" s="236"/>
      <c r="G82" s="231" t="s">
        <v>258</v>
      </c>
      <c r="H82" s="232">
        <v>3750</v>
      </c>
      <c r="I82" s="232">
        <v>15000</v>
      </c>
      <c r="J82" s="229"/>
    </row>
    <row r="83" spans="1:10">
      <c r="A83" s="225">
        <v>630</v>
      </c>
      <c r="B83" s="226">
        <v>100</v>
      </c>
      <c r="C83" s="226">
        <v>100</v>
      </c>
      <c r="D83" s="226">
        <v>900</v>
      </c>
      <c r="E83" s="236">
        <v>90</v>
      </c>
      <c r="F83" s="236"/>
      <c r="G83" s="231" t="s">
        <v>256</v>
      </c>
      <c r="H83" s="232">
        <v>6817</v>
      </c>
      <c r="I83" s="232">
        <v>27270</v>
      </c>
      <c r="J83" s="229"/>
    </row>
    <row r="84" spans="1:10" ht="27.6">
      <c r="A84" s="225">
        <v>630</v>
      </c>
      <c r="B84" s="226">
        <v>100</v>
      </c>
      <c r="C84" s="236">
        <v>200</v>
      </c>
      <c r="D84" s="236"/>
      <c r="E84" s="236"/>
      <c r="F84" s="236"/>
      <c r="G84" s="231" t="s">
        <v>259</v>
      </c>
      <c r="H84" s="232">
        <v>0</v>
      </c>
      <c r="I84" s="232">
        <v>0</v>
      </c>
      <c r="J84" s="229" t="s">
        <v>260</v>
      </c>
    </row>
    <row r="85" spans="1:10" ht="27.6">
      <c r="A85" s="225">
        <v>630</v>
      </c>
      <c r="B85" s="226">
        <v>100</v>
      </c>
      <c r="C85" s="226">
        <v>300</v>
      </c>
      <c r="D85" s="226"/>
      <c r="E85" s="226"/>
      <c r="F85" s="226"/>
      <c r="G85" s="227" t="s">
        <v>261</v>
      </c>
      <c r="H85" s="233">
        <v>0</v>
      </c>
      <c r="I85" s="233">
        <v>0</v>
      </c>
      <c r="J85" s="229" t="s">
        <v>262</v>
      </c>
    </row>
    <row r="86" spans="1:10">
      <c r="A86" s="225">
        <v>630</v>
      </c>
      <c r="B86" s="226">
        <v>100</v>
      </c>
      <c r="C86" s="226">
        <v>300</v>
      </c>
      <c r="D86" s="226">
        <v>100</v>
      </c>
      <c r="E86" s="226"/>
      <c r="F86" s="226"/>
      <c r="G86" s="227" t="s">
        <v>225</v>
      </c>
      <c r="H86" s="233">
        <v>0</v>
      </c>
      <c r="I86" s="233">
        <v>0</v>
      </c>
      <c r="J86" s="229" t="s">
        <v>263</v>
      </c>
    </row>
    <row r="87" spans="1:10">
      <c r="A87" s="225">
        <v>630</v>
      </c>
      <c r="B87" s="226">
        <v>100</v>
      </c>
      <c r="C87" s="226">
        <v>300</v>
      </c>
      <c r="D87" s="226">
        <v>100</v>
      </c>
      <c r="E87" s="230">
        <v>10</v>
      </c>
      <c r="F87" s="230"/>
      <c r="G87" s="231" t="s">
        <v>264</v>
      </c>
      <c r="H87" s="232">
        <v>1106452</v>
      </c>
      <c r="I87" s="232">
        <v>4425810</v>
      </c>
      <c r="J87" s="234"/>
    </row>
    <row r="88" spans="1:10">
      <c r="A88" s="225">
        <v>630</v>
      </c>
      <c r="B88" s="226">
        <v>100</v>
      </c>
      <c r="C88" s="226">
        <v>300</v>
      </c>
      <c r="D88" s="226">
        <v>100</v>
      </c>
      <c r="E88" s="230">
        <v>20</v>
      </c>
      <c r="F88" s="230"/>
      <c r="G88" s="231" t="s">
        <v>228</v>
      </c>
      <c r="H88" s="232">
        <v>0</v>
      </c>
      <c r="I88" s="232">
        <v>0</v>
      </c>
      <c r="J88" s="234"/>
    </row>
    <row r="89" spans="1:10">
      <c r="A89" s="225">
        <v>630</v>
      </c>
      <c r="B89" s="226">
        <v>100</v>
      </c>
      <c r="C89" s="226">
        <v>300</v>
      </c>
      <c r="D89" s="226">
        <v>150</v>
      </c>
      <c r="E89" s="226"/>
      <c r="F89" s="226"/>
      <c r="G89" s="227" t="s">
        <v>265</v>
      </c>
      <c r="H89" s="233">
        <v>0</v>
      </c>
      <c r="I89" s="233">
        <v>0</v>
      </c>
      <c r="J89" s="229" t="s">
        <v>266</v>
      </c>
    </row>
    <row r="90" spans="1:10">
      <c r="A90" s="225">
        <v>630</v>
      </c>
      <c r="B90" s="226">
        <v>100</v>
      </c>
      <c r="C90" s="226">
        <v>300</v>
      </c>
      <c r="D90" s="226">
        <v>150</v>
      </c>
      <c r="E90" s="230">
        <v>100</v>
      </c>
      <c r="F90" s="230"/>
      <c r="G90" s="231" t="s">
        <v>267</v>
      </c>
      <c r="H90" s="232">
        <v>210468</v>
      </c>
      <c r="I90" s="232">
        <v>841871</v>
      </c>
      <c r="J90" s="234"/>
    </row>
    <row r="91" spans="1:10">
      <c r="A91" s="225">
        <v>630</v>
      </c>
      <c r="B91" s="226">
        <v>100</v>
      </c>
      <c r="C91" s="226">
        <v>300</v>
      </c>
      <c r="D91" s="226">
        <v>150</v>
      </c>
      <c r="E91" s="230">
        <v>200</v>
      </c>
      <c r="F91" s="230"/>
      <c r="G91" s="231" t="s">
        <v>232</v>
      </c>
      <c r="H91" s="232">
        <v>11125</v>
      </c>
      <c r="I91" s="232">
        <v>44500</v>
      </c>
      <c r="J91" s="234"/>
    </row>
    <row r="92" spans="1:10">
      <c r="A92" s="225">
        <v>630</v>
      </c>
      <c r="B92" s="226">
        <v>100</v>
      </c>
      <c r="C92" s="226">
        <v>300</v>
      </c>
      <c r="D92" s="236">
        <v>160</v>
      </c>
      <c r="E92" s="230"/>
      <c r="F92" s="230"/>
      <c r="G92" s="231" t="s">
        <v>268</v>
      </c>
      <c r="H92" s="232">
        <v>0</v>
      </c>
      <c r="I92" s="232">
        <v>0</v>
      </c>
      <c r="J92" s="229" t="s">
        <v>269</v>
      </c>
    </row>
    <row r="93" spans="1:10">
      <c r="A93" s="225">
        <v>630</v>
      </c>
      <c r="B93" s="226">
        <v>100</v>
      </c>
      <c r="C93" s="226">
        <v>300</v>
      </c>
      <c r="D93" s="236">
        <v>200</v>
      </c>
      <c r="E93" s="236"/>
      <c r="F93" s="236"/>
      <c r="G93" s="231" t="s">
        <v>270</v>
      </c>
      <c r="H93" s="232">
        <v>0</v>
      </c>
      <c r="I93" s="232">
        <v>0</v>
      </c>
      <c r="J93" s="229" t="s">
        <v>271</v>
      </c>
    </row>
    <row r="94" spans="1:10">
      <c r="A94" s="225">
        <v>630</v>
      </c>
      <c r="B94" s="226">
        <v>100</v>
      </c>
      <c r="C94" s="226">
        <v>300</v>
      </c>
      <c r="D94" s="236">
        <v>250</v>
      </c>
      <c r="E94" s="236"/>
      <c r="F94" s="236"/>
      <c r="G94" s="231" t="s">
        <v>236</v>
      </c>
      <c r="H94" s="232">
        <v>0</v>
      </c>
      <c r="I94" s="232">
        <v>0</v>
      </c>
      <c r="J94" s="229" t="s">
        <v>272</v>
      </c>
    </row>
    <row r="95" spans="1:10">
      <c r="A95" s="225">
        <v>630</v>
      </c>
      <c r="B95" s="226">
        <v>100</v>
      </c>
      <c r="C95" s="226">
        <v>300</v>
      </c>
      <c r="D95" s="236">
        <v>300</v>
      </c>
      <c r="E95" s="236"/>
      <c r="F95" s="236"/>
      <c r="G95" s="231" t="s">
        <v>273</v>
      </c>
      <c r="H95" s="232">
        <v>0</v>
      </c>
      <c r="I95" s="232">
        <v>0</v>
      </c>
      <c r="J95" s="229" t="s">
        <v>274</v>
      </c>
    </row>
    <row r="96" spans="1:10">
      <c r="A96" s="225">
        <v>630</v>
      </c>
      <c r="B96" s="226">
        <v>100</v>
      </c>
      <c r="C96" s="226">
        <v>300</v>
      </c>
      <c r="D96" s="236">
        <v>350</v>
      </c>
      <c r="E96" s="236"/>
      <c r="F96" s="236"/>
      <c r="G96" s="231" t="s">
        <v>275</v>
      </c>
      <c r="H96" s="232">
        <v>0</v>
      </c>
      <c r="I96" s="232">
        <v>0</v>
      </c>
      <c r="J96" s="229" t="s">
        <v>276</v>
      </c>
    </row>
    <row r="97" spans="1:10">
      <c r="A97" s="225">
        <v>630</v>
      </c>
      <c r="B97" s="226">
        <v>100</v>
      </c>
      <c r="C97" s="226">
        <v>300</v>
      </c>
      <c r="D97" s="236">
        <v>400</v>
      </c>
      <c r="E97" s="236"/>
      <c r="F97" s="236"/>
      <c r="G97" s="231" t="s">
        <v>277</v>
      </c>
      <c r="H97" s="232">
        <v>0</v>
      </c>
      <c r="I97" s="232">
        <v>0</v>
      </c>
      <c r="J97" s="229" t="s">
        <v>278</v>
      </c>
    </row>
    <row r="98" spans="1:10">
      <c r="A98" s="225">
        <v>630</v>
      </c>
      <c r="B98" s="226">
        <v>100</v>
      </c>
      <c r="C98" s="226">
        <v>300</v>
      </c>
      <c r="D98" s="236">
        <v>450</v>
      </c>
      <c r="E98" s="236"/>
      <c r="F98" s="236"/>
      <c r="G98" s="231" t="s">
        <v>279</v>
      </c>
      <c r="H98" s="232">
        <v>0</v>
      </c>
      <c r="I98" s="232">
        <v>0</v>
      </c>
      <c r="J98" s="229" t="s">
        <v>280</v>
      </c>
    </row>
    <row r="99" spans="1:10">
      <c r="A99" s="225">
        <v>630</v>
      </c>
      <c r="B99" s="226">
        <v>100</v>
      </c>
      <c r="C99" s="226">
        <v>300</v>
      </c>
      <c r="D99" s="236">
        <v>510</v>
      </c>
      <c r="E99" s="236"/>
      <c r="F99" s="236"/>
      <c r="G99" s="231" t="s">
        <v>281</v>
      </c>
      <c r="H99" s="232">
        <v>0</v>
      </c>
      <c r="I99" s="232">
        <v>0</v>
      </c>
      <c r="J99" s="229" t="s">
        <v>282</v>
      </c>
    </row>
    <row r="100" spans="1:10">
      <c r="A100" s="225">
        <v>630</v>
      </c>
      <c r="B100" s="226">
        <v>100</v>
      </c>
      <c r="C100" s="226">
        <v>300</v>
      </c>
      <c r="D100" s="236">
        <v>520</v>
      </c>
      <c r="E100" s="236"/>
      <c r="F100" s="236"/>
      <c r="G100" s="231" t="s">
        <v>283</v>
      </c>
      <c r="H100" s="232">
        <v>0</v>
      </c>
      <c r="I100" s="232">
        <v>0</v>
      </c>
      <c r="J100" s="229" t="s">
        <v>284</v>
      </c>
    </row>
    <row r="101" spans="1:10">
      <c r="A101" s="225">
        <v>630</v>
      </c>
      <c r="B101" s="226">
        <v>100</v>
      </c>
      <c r="C101" s="226">
        <v>300</v>
      </c>
      <c r="D101" s="236">
        <v>550</v>
      </c>
      <c r="E101" s="236"/>
      <c r="F101" s="236"/>
      <c r="G101" s="231" t="s">
        <v>285</v>
      </c>
      <c r="H101" s="232">
        <v>0</v>
      </c>
      <c r="I101" s="232">
        <v>0</v>
      </c>
      <c r="J101" s="229" t="s">
        <v>286</v>
      </c>
    </row>
    <row r="102" spans="1:10">
      <c r="A102" s="225">
        <v>630</v>
      </c>
      <c r="B102" s="226">
        <v>100</v>
      </c>
      <c r="C102" s="226">
        <v>300</v>
      </c>
      <c r="D102" s="236">
        <v>600</v>
      </c>
      <c r="E102" s="236"/>
      <c r="F102" s="236"/>
      <c r="G102" s="231" t="s">
        <v>288</v>
      </c>
      <c r="H102" s="232">
        <v>0</v>
      </c>
      <c r="I102" s="232">
        <v>0</v>
      </c>
      <c r="J102" s="229" t="s">
        <v>287</v>
      </c>
    </row>
    <row r="103" spans="1:10" ht="27.6">
      <c r="A103" s="225">
        <v>630</v>
      </c>
      <c r="B103" s="226">
        <v>100</v>
      </c>
      <c r="C103" s="226">
        <v>300</v>
      </c>
      <c r="D103" s="236">
        <v>610</v>
      </c>
      <c r="E103" s="236"/>
      <c r="F103" s="236"/>
      <c r="G103" s="231" t="s">
        <v>289</v>
      </c>
      <c r="H103" s="232">
        <v>250</v>
      </c>
      <c r="I103" s="232">
        <v>1000</v>
      </c>
      <c r="J103" s="229" t="s">
        <v>290</v>
      </c>
    </row>
    <row r="104" spans="1:10" ht="27.6">
      <c r="A104" s="225">
        <v>630</v>
      </c>
      <c r="B104" s="226">
        <v>100</v>
      </c>
      <c r="C104" s="226">
        <v>300</v>
      </c>
      <c r="D104" s="226">
        <v>650</v>
      </c>
      <c r="E104" s="226"/>
      <c r="F104" s="226"/>
      <c r="G104" s="227" t="s">
        <v>291</v>
      </c>
      <c r="H104" s="233">
        <v>0</v>
      </c>
      <c r="I104" s="233">
        <v>0</v>
      </c>
      <c r="J104" s="229" t="s">
        <v>292</v>
      </c>
    </row>
    <row r="105" spans="1:10">
      <c r="A105" s="225">
        <v>630</v>
      </c>
      <c r="B105" s="226">
        <v>100</v>
      </c>
      <c r="C105" s="226">
        <v>300</v>
      </c>
      <c r="D105" s="226">
        <v>650</v>
      </c>
      <c r="E105" s="236">
        <v>10</v>
      </c>
      <c r="F105" s="236"/>
      <c r="G105" s="231" t="s">
        <v>293</v>
      </c>
      <c r="H105" s="232">
        <v>0</v>
      </c>
      <c r="I105" s="232">
        <v>0</v>
      </c>
      <c r="J105" s="229" t="s">
        <v>294</v>
      </c>
    </row>
    <row r="106" spans="1:10" ht="27.6">
      <c r="A106" s="225">
        <v>630</v>
      </c>
      <c r="B106" s="226">
        <v>100</v>
      </c>
      <c r="C106" s="226">
        <v>300</v>
      </c>
      <c r="D106" s="226">
        <v>650</v>
      </c>
      <c r="E106" s="226">
        <v>20</v>
      </c>
      <c r="F106" s="226"/>
      <c r="G106" s="227" t="s">
        <v>295</v>
      </c>
      <c r="H106" s="233">
        <v>0</v>
      </c>
      <c r="I106" s="233">
        <v>0</v>
      </c>
      <c r="J106" s="229" t="s">
        <v>296</v>
      </c>
    </row>
    <row r="107" spans="1:10">
      <c r="A107" s="225">
        <v>630</v>
      </c>
      <c r="B107" s="226">
        <v>100</v>
      </c>
      <c r="C107" s="226">
        <v>300</v>
      </c>
      <c r="D107" s="226">
        <v>650</v>
      </c>
      <c r="E107" s="226">
        <v>20</v>
      </c>
      <c r="F107" s="230">
        <v>10</v>
      </c>
      <c r="G107" s="231" t="s">
        <v>258</v>
      </c>
      <c r="H107" s="232">
        <v>0</v>
      </c>
      <c r="I107" s="232">
        <v>0</v>
      </c>
      <c r="J107" s="234"/>
    </row>
    <row r="108" spans="1:10" ht="27.6">
      <c r="A108" s="225">
        <v>630</v>
      </c>
      <c r="B108" s="226">
        <v>100</v>
      </c>
      <c r="C108" s="226">
        <v>300</v>
      </c>
      <c r="D108" s="226">
        <v>650</v>
      </c>
      <c r="E108" s="226">
        <v>20</v>
      </c>
      <c r="F108" s="230">
        <v>20</v>
      </c>
      <c r="G108" s="231" t="s">
        <v>295</v>
      </c>
      <c r="H108" s="232">
        <v>37632</v>
      </c>
      <c r="I108" s="232">
        <v>150527</v>
      </c>
      <c r="J108" s="234"/>
    </row>
    <row r="109" spans="1:10">
      <c r="A109" s="225">
        <v>630</v>
      </c>
      <c r="B109" s="226">
        <v>100</v>
      </c>
      <c r="C109" s="226">
        <v>300</v>
      </c>
      <c r="D109" s="236">
        <v>700</v>
      </c>
      <c r="E109" s="236"/>
      <c r="F109" s="236"/>
      <c r="G109" s="231" t="s">
        <v>297</v>
      </c>
      <c r="H109" s="232">
        <v>0</v>
      </c>
      <c r="I109" s="232">
        <v>0</v>
      </c>
      <c r="J109" s="229" t="s">
        <v>298</v>
      </c>
    </row>
    <row r="110" spans="1:10" ht="27.6">
      <c r="A110" s="225">
        <v>630</v>
      </c>
      <c r="B110" s="226">
        <v>100</v>
      </c>
      <c r="C110" s="226">
        <v>300</v>
      </c>
      <c r="D110" s="236">
        <v>800</v>
      </c>
      <c r="E110" s="236"/>
      <c r="F110" s="236"/>
      <c r="G110" s="231" t="s">
        <v>299</v>
      </c>
      <c r="H110" s="232">
        <v>0</v>
      </c>
      <c r="I110" s="232">
        <v>0</v>
      </c>
      <c r="J110" s="229" t="s">
        <v>300</v>
      </c>
    </row>
    <row r="111" spans="1:10" ht="27.6">
      <c r="A111" s="225">
        <v>630</v>
      </c>
      <c r="B111" s="226">
        <v>100</v>
      </c>
      <c r="C111" s="226">
        <v>300</v>
      </c>
      <c r="D111" s="236">
        <v>900</v>
      </c>
      <c r="E111" s="236"/>
      <c r="F111" s="236"/>
      <c r="G111" s="231" t="s">
        <v>301</v>
      </c>
      <c r="H111" s="232">
        <v>0</v>
      </c>
      <c r="I111" s="232">
        <v>0</v>
      </c>
      <c r="J111" s="229" t="s">
        <v>302</v>
      </c>
    </row>
    <row r="112" spans="1:10" ht="27.6">
      <c r="A112" s="225">
        <v>630</v>
      </c>
      <c r="B112" s="226">
        <v>200</v>
      </c>
      <c r="C112" s="226"/>
      <c r="D112" s="226"/>
      <c r="E112" s="226"/>
      <c r="F112" s="226"/>
      <c r="G112" s="227" t="s">
        <v>303</v>
      </c>
      <c r="H112" s="233">
        <v>0</v>
      </c>
      <c r="I112" s="233">
        <v>0</v>
      </c>
      <c r="J112" s="229" t="s">
        <v>304</v>
      </c>
    </row>
    <row r="113" spans="1:10">
      <c r="A113" s="225">
        <v>630</v>
      </c>
      <c r="B113" s="226">
        <v>200</v>
      </c>
      <c r="C113" s="236">
        <v>100</v>
      </c>
      <c r="D113" s="236"/>
      <c r="E113" s="236"/>
      <c r="F113" s="236"/>
      <c r="G113" s="231" t="s">
        <v>305</v>
      </c>
      <c r="H113" s="232">
        <v>0</v>
      </c>
      <c r="I113" s="232">
        <v>0</v>
      </c>
      <c r="J113" s="229" t="s">
        <v>306</v>
      </c>
    </row>
    <row r="114" spans="1:10">
      <c r="A114" s="225">
        <v>630</v>
      </c>
      <c r="B114" s="226">
        <v>200</v>
      </c>
      <c r="C114" s="236">
        <v>200</v>
      </c>
      <c r="D114" s="236"/>
      <c r="E114" s="236"/>
      <c r="F114" s="236"/>
      <c r="G114" s="231" t="s">
        <v>307</v>
      </c>
      <c r="H114" s="232">
        <v>0</v>
      </c>
      <c r="I114" s="232">
        <v>0</v>
      </c>
      <c r="J114" s="229" t="s">
        <v>308</v>
      </c>
    </row>
    <row r="115" spans="1:10" ht="27.6">
      <c r="A115" s="225">
        <v>630</v>
      </c>
      <c r="B115" s="226">
        <v>200</v>
      </c>
      <c r="C115" s="236">
        <v>250</v>
      </c>
      <c r="D115" s="236"/>
      <c r="E115" s="236"/>
      <c r="F115" s="236"/>
      <c r="G115" s="231" t="s">
        <v>309</v>
      </c>
      <c r="H115" s="232">
        <v>0</v>
      </c>
      <c r="I115" s="232">
        <v>0</v>
      </c>
      <c r="J115" s="229" t="s">
        <v>310</v>
      </c>
    </row>
    <row r="116" spans="1:10">
      <c r="A116" s="225">
        <v>630</v>
      </c>
      <c r="B116" s="226">
        <v>200</v>
      </c>
      <c r="C116" s="236">
        <v>300</v>
      </c>
      <c r="D116" s="236"/>
      <c r="E116" s="236"/>
      <c r="F116" s="236"/>
      <c r="G116" s="231" t="s">
        <v>311</v>
      </c>
      <c r="H116" s="232">
        <v>0</v>
      </c>
      <c r="I116" s="232">
        <v>0</v>
      </c>
      <c r="J116" s="229" t="s">
        <v>312</v>
      </c>
    </row>
    <row r="117" spans="1:10" ht="27.6">
      <c r="A117" s="225">
        <v>630</v>
      </c>
      <c r="B117" s="226">
        <v>200</v>
      </c>
      <c r="C117" s="236">
        <v>400</v>
      </c>
      <c r="D117" s="236"/>
      <c r="E117" s="236"/>
      <c r="F117" s="236"/>
      <c r="G117" s="231" t="s">
        <v>313</v>
      </c>
      <c r="H117" s="232">
        <v>0</v>
      </c>
      <c r="I117" s="232">
        <v>0</v>
      </c>
      <c r="J117" s="229" t="s">
        <v>314</v>
      </c>
    </row>
    <row r="118" spans="1:10">
      <c r="A118" s="225">
        <v>630</v>
      </c>
      <c r="B118" s="226">
        <v>300</v>
      </c>
      <c r="C118" s="226"/>
      <c r="D118" s="226"/>
      <c r="E118" s="226"/>
      <c r="F118" s="226"/>
      <c r="G118" s="227" t="s">
        <v>315</v>
      </c>
      <c r="H118" s="233">
        <v>0</v>
      </c>
      <c r="I118" s="233">
        <v>0</v>
      </c>
      <c r="J118" s="229" t="s">
        <v>316</v>
      </c>
    </row>
    <row r="119" spans="1:10">
      <c r="A119" s="225">
        <v>630</v>
      </c>
      <c r="B119" s="226">
        <v>300</v>
      </c>
      <c r="C119" s="243">
        <v>100</v>
      </c>
      <c r="D119" s="243"/>
      <c r="E119" s="243"/>
      <c r="F119" s="243"/>
      <c r="G119" s="227" t="s">
        <v>317</v>
      </c>
      <c r="H119" s="233">
        <v>0</v>
      </c>
      <c r="I119" s="233">
        <v>0</v>
      </c>
      <c r="J119" s="234"/>
    </row>
    <row r="120" spans="1:10">
      <c r="A120" s="225">
        <v>630</v>
      </c>
      <c r="B120" s="226">
        <v>300</v>
      </c>
      <c r="C120" s="243">
        <v>100</v>
      </c>
      <c r="D120" s="230">
        <v>100</v>
      </c>
      <c r="E120" s="230"/>
      <c r="F120" s="230"/>
      <c r="G120" s="231" t="s">
        <v>225</v>
      </c>
      <c r="H120" s="232">
        <v>206443</v>
      </c>
      <c r="I120" s="232">
        <v>825774</v>
      </c>
      <c r="J120" s="234"/>
    </row>
    <row r="121" spans="1:10">
      <c r="A121" s="225">
        <v>630</v>
      </c>
      <c r="B121" s="226">
        <v>300</v>
      </c>
      <c r="C121" s="243">
        <v>100</v>
      </c>
      <c r="D121" s="230">
        <v>200</v>
      </c>
      <c r="E121" s="230"/>
      <c r="F121" s="230"/>
      <c r="G121" s="231" t="s">
        <v>318</v>
      </c>
      <c r="H121" s="232">
        <v>0</v>
      </c>
      <c r="I121" s="232">
        <v>0</v>
      </c>
      <c r="J121" s="234"/>
    </row>
    <row r="122" spans="1:10">
      <c r="A122" s="225">
        <v>630</v>
      </c>
      <c r="B122" s="226">
        <v>300</v>
      </c>
      <c r="C122" s="243">
        <v>100</v>
      </c>
      <c r="D122" s="230">
        <v>300</v>
      </c>
      <c r="E122" s="230"/>
      <c r="F122" s="230"/>
      <c r="G122" s="231" t="s">
        <v>319</v>
      </c>
      <c r="H122" s="232">
        <v>0</v>
      </c>
      <c r="I122" s="232">
        <v>0</v>
      </c>
      <c r="J122" s="234"/>
    </row>
    <row r="123" spans="1:10">
      <c r="A123" s="225">
        <v>630</v>
      </c>
      <c r="B123" s="226">
        <v>300</v>
      </c>
      <c r="C123" s="243">
        <v>100</v>
      </c>
      <c r="D123" s="230">
        <v>400</v>
      </c>
      <c r="E123" s="230"/>
      <c r="F123" s="230"/>
      <c r="G123" s="231" t="s">
        <v>265</v>
      </c>
      <c r="H123" s="232">
        <v>120182</v>
      </c>
      <c r="I123" s="232">
        <v>480726</v>
      </c>
      <c r="J123" s="234"/>
    </row>
    <row r="124" spans="1:10">
      <c r="A124" s="225">
        <v>630</v>
      </c>
      <c r="B124" s="226">
        <v>300</v>
      </c>
      <c r="C124" s="243">
        <v>100</v>
      </c>
      <c r="D124" s="230">
        <v>500</v>
      </c>
      <c r="E124" s="230"/>
      <c r="F124" s="230"/>
      <c r="G124" s="231" t="s">
        <v>320</v>
      </c>
      <c r="H124" s="232">
        <v>0</v>
      </c>
      <c r="I124" s="232">
        <v>0</v>
      </c>
      <c r="J124" s="234"/>
    </row>
    <row r="125" spans="1:10">
      <c r="A125" s="225">
        <v>630</v>
      </c>
      <c r="B125" s="226">
        <v>300</v>
      </c>
      <c r="C125" s="243">
        <v>100</v>
      </c>
      <c r="D125" s="230">
        <v>600</v>
      </c>
      <c r="E125" s="230"/>
      <c r="F125" s="230"/>
      <c r="G125" s="231" t="s">
        <v>321</v>
      </c>
      <c r="H125" s="232">
        <v>0</v>
      </c>
      <c r="I125" s="232">
        <v>0</v>
      </c>
      <c r="J125" s="234"/>
    </row>
    <row r="126" spans="1:10">
      <c r="A126" s="225">
        <v>630</v>
      </c>
      <c r="B126" s="226">
        <v>300</v>
      </c>
      <c r="C126" s="243">
        <v>100</v>
      </c>
      <c r="D126" s="230">
        <v>900</v>
      </c>
      <c r="E126" s="230"/>
      <c r="F126" s="230"/>
      <c r="G126" s="231" t="s">
        <v>322</v>
      </c>
      <c r="H126" s="232">
        <v>0</v>
      </c>
      <c r="I126" s="232">
        <v>0</v>
      </c>
      <c r="J126" s="234"/>
    </row>
    <row r="127" spans="1:10">
      <c r="A127" s="225">
        <v>630</v>
      </c>
      <c r="B127" s="226">
        <v>300</v>
      </c>
      <c r="C127" s="243">
        <v>200</v>
      </c>
      <c r="D127" s="243"/>
      <c r="E127" s="243"/>
      <c r="F127" s="243"/>
      <c r="G127" s="227" t="s">
        <v>323</v>
      </c>
      <c r="H127" s="233">
        <v>0</v>
      </c>
      <c r="I127" s="233">
        <v>0</v>
      </c>
      <c r="J127" s="234"/>
    </row>
    <row r="128" spans="1:10">
      <c r="A128" s="225">
        <v>630</v>
      </c>
      <c r="B128" s="226">
        <v>300</v>
      </c>
      <c r="C128" s="243">
        <v>200</v>
      </c>
      <c r="D128" s="230">
        <v>50</v>
      </c>
      <c r="E128" s="230"/>
      <c r="F128" s="230"/>
      <c r="G128" s="231" t="s">
        <v>324</v>
      </c>
      <c r="H128" s="232">
        <v>0</v>
      </c>
      <c r="I128" s="232">
        <v>0</v>
      </c>
      <c r="J128" s="234"/>
    </row>
    <row r="129" spans="1:10">
      <c r="A129" s="225">
        <v>630</v>
      </c>
      <c r="B129" s="226">
        <v>300</v>
      </c>
      <c r="C129" s="243">
        <v>200</v>
      </c>
      <c r="D129" s="230">
        <v>100</v>
      </c>
      <c r="E129" s="230"/>
      <c r="F129" s="230"/>
      <c r="G129" s="231" t="s">
        <v>325</v>
      </c>
      <c r="H129" s="232">
        <v>0</v>
      </c>
      <c r="I129" s="232">
        <v>0</v>
      </c>
      <c r="J129" s="234"/>
    </row>
    <row r="130" spans="1:10">
      <c r="A130" s="225">
        <v>630</v>
      </c>
      <c r="B130" s="226">
        <v>300</v>
      </c>
      <c r="C130" s="243">
        <v>200</v>
      </c>
      <c r="D130" s="230">
        <v>150</v>
      </c>
      <c r="E130" s="230"/>
      <c r="F130" s="230"/>
      <c r="G130" s="231" t="s">
        <v>326</v>
      </c>
      <c r="H130" s="232">
        <v>0</v>
      </c>
      <c r="I130" s="232">
        <v>0</v>
      </c>
      <c r="J130" s="234"/>
    </row>
    <row r="131" spans="1:10">
      <c r="A131" s="225">
        <v>630</v>
      </c>
      <c r="B131" s="226">
        <v>300</v>
      </c>
      <c r="C131" s="243">
        <v>200</v>
      </c>
      <c r="D131" s="230">
        <v>200</v>
      </c>
      <c r="E131" s="230"/>
      <c r="F131" s="230"/>
      <c r="G131" s="231" t="s">
        <v>327</v>
      </c>
      <c r="H131" s="232">
        <v>0</v>
      </c>
      <c r="I131" s="232">
        <v>0</v>
      </c>
      <c r="J131" s="234"/>
    </row>
    <row r="132" spans="1:10">
      <c r="A132" s="225">
        <v>630</v>
      </c>
      <c r="B132" s="226">
        <v>300</v>
      </c>
      <c r="C132" s="243">
        <v>200</v>
      </c>
      <c r="D132" s="230">
        <v>250</v>
      </c>
      <c r="E132" s="230"/>
      <c r="F132" s="230"/>
      <c r="G132" s="231" t="s">
        <v>328</v>
      </c>
      <c r="H132" s="232">
        <v>0</v>
      </c>
      <c r="I132" s="232">
        <v>0</v>
      </c>
      <c r="J132" s="234"/>
    </row>
    <row r="133" spans="1:10">
      <c r="A133" s="225">
        <v>630</v>
      </c>
      <c r="B133" s="226">
        <v>300</v>
      </c>
      <c r="C133" s="243">
        <v>200</v>
      </c>
      <c r="D133" s="230">
        <v>300</v>
      </c>
      <c r="E133" s="230"/>
      <c r="F133" s="230"/>
      <c r="G133" s="231" t="s">
        <v>329</v>
      </c>
      <c r="H133" s="232">
        <v>0</v>
      </c>
      <c r="I133" s="232">
        <v>0</v>
      </c>
      <c r="J133" s="234"/>
    </row>
    <row r="134" spans="1:10">
      <c r="A134" s="225">
        <v>630</v>
      </c>
      <c r="B134" s="226">
        <v>300</v>
      </c>
      <c r="C134" s="243">
        <v>200</v>
      </c>
      <c r="D134" s="230">
        <v>350</v>
      </c>
      <c r="E134" s="230"/>
      <c r="F134" s="230"/>
      <c r="G134" s="231" t="s">
        <v>330</v>
      </c>
      <c r="H134" s="232">
        <v>0</v>
      </c>
      <c r="I134" s="232">
        <v>0</v>
      </c>
      <c r="J134" s="234"/>
    </row>
    <row r="135" spans="1:10">
      <c r="A135" s="225">
        <v>630</v>
      </c>
      <c r="B135" s="226">
        <v>300</v>
      </c>
      <c r="C135" s="243">
        <v>200</v>
      </c>
      <c r="D135" s="230">
        <v>400</v>
      </c>
      <c r="E135" s="230"/>
      <c r="F135" s="230"/>
      <c r="G135" s="231" t="s">
        <v>331</v>
      </c>
      <c r="H135" s="232">
        <v>0</v>
      </c>
      <c r="I135" s="232">
        <v>0</v>
      </c>
      <c r="J135" s="234"/>
    </row>
    <row r="136" spans="1:10">
      <c r="A136" s="225">
        <v>630</v>
      </c>
      <c r="B136" s="226">
        <v>300</v>
      </c>
      <c r="C136" s="243">
        <v>200</v>
      </c>
      <c r="D136" s="230">
        <v>450</v>
      </c>
      <c r="E136" s="230"/>
      <c r="F136" s="230"/>
      <c r="G136" s="231" t="s">
        <v>332</v>
      </c>
      <c r="H136" s="232">
        <v>0</v>
      </c>
      <c r="I136" s="232">
        <v>0</v>
      </c>
      <c r="J136" s="234"/>
    </row>
    <row r="137" spans="1:10">
      <c r="A137" s="225">
        <v>630</v>
      </c>
      <c r="B137" s="226">
        <v>300</v>
      </c>
      <c r="C137" s="243">
        <v>200</v>
      </c>
      <c r="D137" s="230">
        <v>500</v>
      </c>
      <c r="E137" s="230"/>
      <c r="F137" s="230"/>
      <c r="G137" s="231" t="s">
        <v>333</v>
      </c>
      <c r="H137" s="232">
        <v>0</v>
      </c>
      <c r="I137" s="232">
        <v>0</v>
      </c>
      <c r="J137" s="234"/>
    </row>
    <row r="138" spans="1:10">
      <c r="A138" s="225">
        <v>630</v>
      </c>
      <c r="B138" s="226">
        <v>300</v>
      </c>
      <c r="C138" s="243">
        <v>200</v>
      </c>
      <c r="D138" s="230">
        <v>550</v>
      </c>
      <c r="E138" s="230"/>
      <c r="F138" s="230"/>
      <c r="G138" s="231" t="s">
        <v>334</v>
      </c>
      <c r="H138" s="232">
        <v>0</v>
      </c>
      <c r="I138" s="232">
        <v>0</v>
      </c>
      <c r="J138" s="234"/>
    </row>
    <row r="139" spans="1:10">
      <c r="A139" s="225">
        <v>630</v>
      </c>
      <c r="B139" s="226">
        <v>300</v>
      </c>
      <c r="C139" s="243">
        <v>200</v>
      </c>
      <c r="D139" s="230">
        <v>600</v>
      </c>
      <c r="E139" s="230"/>
      <c r="F139" s="230"/>
      <c r="G139" s="231" t="s">
        <v>335</v>
      </c>
      <c r="H139" s="232">
        <v>0</v>
      </c>
      <c r="I139" s="232">
        <v>0</v>
      </c>
      <c r="J139" s="234"/>
    </row>
    <row r="140" spans="1:10">
      <c r="A140" s="225">
        <v>630</v>
      </c>
      <c r="B140" s="226">
        <v>300</v>
      </c>
      <c r="C140" s="243">
        <v>200</v>
      </c>
      <c r="D140" s="230">
        <v>650</v>
      </c>
      <c r="E140" s="230"/>
      <c r="F140" s="230"/>
      <c r="G140" s="231" t="s">
        <v>336</v>
      </c>
      <c r="H140" s="232">
        <v>0</v>
      </c>
      <c r="I140" s="232">
        <v>0</v>
      </c>
      <c r="J140" s="234"/>
    </row>
    <row r="141" spans="1:10">
      <c r="A141" s="225">
        <v>630</v>
      </c>
      <c r="B141" s="226">
        <v>300</v>
      </c>
      <c r="C141" s="243">
        <v>200</v>
      </c>
      <c r="D141" s="230">
        <v>700</v>
      </c>
      <c r="E141" s="230"/>
      <c r="F141" s="230"/>
      <c r="G141" s="231" t="s">
        <v>337</v>
      </c>
      <c r="H141" s="232">
        <v>0</v>
      </c>
      <c r="I141" s="232">
        <v>0</v>
      </c>
      <c r="J141" s="234"/>
    </row>
    <row r="142" spans="1:10">
      <c r="A142" s="225">
        <v>630</v>
      </c>
      <c r="B142" s="226">
        <v>300</v>
      </c>
      <c r="C142" s="243">
        <v>200</v>
      </c>
      <c r="D142" s="243">
        <v>750</v>
      </c>
      <c r="E142" s="243"/>
      <c r="F142" s="243"/>
      <c r="G142" s="227" t="s">
        <v>338</v>
      </c>
      <c r="H142" s="233">
        <v>0</v>
      </c>
      <c r="I142" s="233">
        <v>0</v>
      </c>
      <c r="J142" s="234"/>
    </row>
    <row r="143" spans="1:10">
      <c r="A143" s="225">
        <v>630</v>
      </c>
      <c r="B143" s="226">
        <v>300</v>
      </c>
      <c r="C143" s="243">
        <v>200</v>
      </c>
      <c r="D143" s="243">
        <v>750</v>
      </c>
      <c r="E143" s="230">
        <v>10</v>
      </c>
      <c r="F143" s="230"/>
      <c r="G143" s="231" t="s">
        <v>339</v>
      </c>
      <c r="H143" s="232">
        <v>0</v>
      </c>
      <c r="I143" s="232">
        <v>0</v>
      </c>
      <c r="J143" s="234"/>
    </row>
    <row r="144" spans="1:10">
      <c r="A144" s="225">
        <v>630</v>
      </c>
      <c r="B144" s="226">
        <v>300</v>
      </c>
      <c r="C144" s="243">
        <v>200</v>
      </c>
      <c r="D144" s="243">
        <v>750</v>
      </c>
      <c r="E144" s="230">
        <v>20</v>
      </c>
      <c r="F144" s="230"/>
      <c r="G144" s="231" t="s">
        <v>340</v>
      </c>
      <c r="H144" s="232">
        <v>0</v>
      </c>
      <c r="I144" s="232">
        <v>0</v>
      </c>
      <c r="J144" s="234"/>
    </row>
    <row r="145" spans="1:10">
      <c r="A145" s="225">
        <v>630</v>
      </c>
      <c r="B145" s="226">
        <v>300</v>
      </c>
      <c r="C145" s="243">
        <v>200</v>
      </c>
      <c r="D145" s="230">
        <v>900</v>
      </c>
      <c r="E145" s="230"/>
      <c r="F145" s="230"/>
      <c r="G145" s="231" t="s">
        <v>341</v>
      </c>
      <c r="H145" s="232">
        <v>0</v>
      </c>
      <c r="I145" s="232">
        <v>0</v>
      </c>
      <c r="J145" s="234"/>
    </row>
    <row r="146" spans="1:10">
      <c r="A146" s="225">
        <v>630</v>
      </c>
      <c r="B146" s="226">
        <v>300</v>
      </c>
      <c r="C146" s="230">
        <v>300</v>
      </c>
      <c r="D146" s="230"/>
      <c r="E146" s="230"/>
      <c r="F146" s="230"/>
      <c r="G146" s="231" t="s">
        <v>342</v>
      </c>
      <c r="H146" s="232">
        <v>0</v>
      </c>
      <c r="I146" s="232">
        <v>0</v>
      </c>
      <c r="J146" s="234"/>
    </row>
    <row r="147" spans="1:10">
      <c r="A147" s="225">
        <v>630</v>
      </c>
      <c r="B147" s="226">
        <v>300</v>
      </c>
      <c r="C147" s="230">
        <v>400</v>
      </c>
      <c r="D147" s="230"/>
      <c r="E147" s="230"/>
      <c r="F147" s="230"/>
      <c r="G147" s="231" t="s">
        <v>343</v>
      </c>
      <c r="H147" s="232">
        <v>0</v>
      </c>
      <c r="I147" s="232">
        <v>0</v>
      </c>
      <c r="J147" s="234"/>
    </row>
    <row r="148" spans="1:10">
      <c r="A148" s="225">
        <v>630</v>
      </c>
      <c r="B148" s="226">
        <v>300</v>
      </c>
      <c r="C148" s="230">
        <v>500</v>
      </c>
      <c r="D148" s="230"/>
      <c r="E148" s="230"/>
      <c r="F148" s="230"/>
      <c r="G148" s="231" t="s">
        <v>344</v>
      </c>
      <c r="H148" s="232">
        <v>3000</v>
      </c>
      <c r="I148" s="232">
        <v>12000</v>
      </c>
      <c r="J148" s="234"/>
    </row>
    <row r="149" spans="1:10">
      <c r="A149" s="225">
        <v>630</v>
      </c>
      <c r="B149" s="226">
        <v>300</v>
      </c>
      <c r="C149" s="230">
        <v>600</v>
      </c>
      <c r="D149" s="230"/>
      <c r="E149" s="230"/>
      <c r="F149" s="230"/>
      <c r="G149" s="231" t="s">
        <v>345</v>
      </c>
      <c r="H149" s="232">
        <v>0</v>
      </c>
      <c r="I149" s="232">
        <v>0</v>
      </c>
      <c r="J149" s="234"/>
    </row>
    <row r="150" spans="1:10">
      <c r="A150" s="225">
        <v>630</v>
      </c>
      <c r="B150" s="226">
        <v>300</v>
      </c>
      <c r="C150" s="230">
        <v>700</v>
      </c>
      <c r="D150" s="230"/>
      <c r="E150" s="230"/>
      <c r="F150" s="230"/>
      <c r="G150" s="231" t="s">
        <v>346</v>
      </c>
      <c r="H150" s="232">
        <v>3000</v>
      </c>
      <c r="I150" s="232">
        <v>12000</v>
      </c>
      <c r="J150" s="234"/>
    </row>
    <row r="151" spans="1:10">
      <c r="A151" s="225">
        <v>630</v>
      </c>
      <c r="B151" s="226">
        <v>300</v>
      </c>
      <c r="C151" s="230">
        <v>800</v>
      </c>
      <c r="D151" s="230"/>
      <c r="E151" s="230"/>
      <c r="F151" s="230"/>
      <c r="G151" s="231" t="s">
        <v>347</v>
      </c>
      <c r="H151" s="232">
        <v>0</v>
      </c>
      <c r="I151" s="232">
        <v>0</v>
      </c>
      <c r="J151" s="234"/>
    </row>
    <row r="152" spans="1:10">
      <c r="A152" s="225">
        <v>630</v>
      </c>
      <c r="B152" s="226">
        <v>300</v>
      </c>
      <c r="C152" s="243">
        <v>900</v>
      </c>
      <c r="D152" s="243"/>
      <c r="E152" s="243"/>
      <c r="F152" s="243"/>
      <c r="G152" s="227" t="s">
        <v>348</v>
      </c>
      <c r="H152" s="233">
        <v>0</v>
      </c>
      <c r="I152" s="233">
        <v>0</v>
      </c>
      <c r="J152" s="234"/>
    </row>
    <row r="153" spans="1:10">
      <c r="A153" s="225">
        <v>630</v>
      </c>
      <c r="B153" s="226">
        <v>300</v>
      </c>
      <c r="C153" s="243">
        <v>900</v>
      </c>
      <c r="D153" s="230">
        <v>100</v>
      </c>
      <c r="E153" s="230"/>
      <c r="F153" s="230"/>
      <c r="G153" s="231" t="s">
        <v>349</v>
      </c>
      <c r="H153" s="232">
        <v>0</v>
      </c>
      <c r="I153" s="232">
        <v>0</v>
      </c>
      <c r="J153" s="234"/>
    </row>
    <row r="154" spans="1:10">
      <c r="A154" s="225">
        <v>630</v>
      </c>
      <c r="B154" s="226">
        <v>300</v>
      </c>
      <c r="C154" s="243">
        <v>900</v>
      </c>
      <c r="D154" s="230">
        <v>900</v>
      </c>
      <c r="E154" s="230"/>
      <c r="F154" s="230"/>
      <c r="G154" s="231" t="s">
        <v>350</v>
      </c>
      <c r="H154" s="232">
        <v>0</v>
      </c>
      <c r="I154" s="232">
        <v>0</v>
      </c>
      <c r="J154" s="234"/>
    </row>
    <row r="155" spans="1:10">
      <c r="A155" s="225">
        <v>630</v>
      </c>
      <c r="B155" s="226">
        <v>400</v>
      </c>
      <c r="C155" s="243"/>
      <c r="D155" s="226"/>
      <c r="E155" s="226"/>
      <c r="F155" s="226"/>
      <c r="G155" s="227" t="s">
        <v>351</v>
      </c>
      <c r="H155" s="233">
        <v>0</v>
      </c>
      <c r="I155" s="233">
        <v>0</v>
      </c>
      <c r="J155" s="229"/>
    </row>
    <row r="156" spans="1:10">
      <c r="A156" s="225">
        <v>630</v>
      </c>
      <c r="B156" s="226">
        <v>400</v>
      </c>
      <c r="C156" s="236">
        <v>100</v>
      </c>
      <c r="D156" s="236"/>
      <c r="E156" s="236"/>
      <c r="F156" s="236"/>
      <c r="G156" s="231" t="s">
        <v>352</v>
      </c>
      <c r="H156" s="232">
        <v>8867</v>
      </c>
      <c r="I156" s="232">
        <v>35468</v>
      </c>
      <c r="J156" s="229" t="s">
        <v>353</v>
      </c>
    </row>
    <row r="157" spans="1:10">
      <c r="A157" s="225">
        <v>630</v>
      </c>
      <c r="B157" s="226">
        <v>400</v>
      </c>
      <c r="C157" s="236">
        <v>200</v>
      </c>
      <c r="D157" s="236"/>
      <c r="E157" s="236"/>
      <c r="F157" s="236"/>
      <c r="G157" s="231" t="s">
        <v>354</v>
      </c>
      <c r="H157" s="232">
        <v>152481</v>
      </c>
      <c r="I157" s="232">
        <v>609924</v>
      </c>
      <c r="J157" s="229" t="s">
        <v>355</v>
      </c>
    </row>
    <row r="158" spans="1:10">
      <c r="A158" s="225">
        <v>630</v>
      </c>
      <c r="B158" s="226">
        <v>400</v>
      </c>
      <c r="C158" s="236">
        <v>300</v>
      </c>
      <c r="D158" s="236"/>
      <c r="E158" s="236"/>
      <c r="F158" s="236"/>
      <c r="G158" s="231" t="s">
        <v>356</v>
      </c>
      <c r="H158" s="232">
        <v>0</v>
      </c>
      <c r="I158" s="232">
        <v>0</v>
      </c>
      <c r="J158" s="229" t="s">
        <v>357</v>
      </c>
    </row>
    <row r="159" spans="1:10" ht="27.6">
      <c r="A159" s="225">
        <v>630</v>
      </c>
      <c r="B159" s="226">
        <v>400</v>
      </c>
      <c r="C159" s="236">
        <v>400</v>
      </c>
      <c r="D159" s="236"/>
      <c r="E159" s="236"/>
      <c r="F159" s="236"/>
      <c r="G159" s="231" t="s">
        <v>358</v>
      </c>
      <c r="H159" s="232">
        <v>27525</v>
      </c>
      <c r="I159" s="232">
        <v>110101</v>
      </c>
      <c r="J159" s="229" t="s">
        <v>359</v>
      </c>
    </row>
    <row r="160" spans="1:10" ht="27.6">
      <c r="A160" s="225">
        <v>630</v>
      </c>
      <c r="B160" s="226">
        <v>400</v>
      </c>
      <c r="C160" s="226">
        <v>500</v>
      </c>
      <c r="D160" s="236"/>
      <c r="E160" s="236"/>
      <c r="F160" s="236"/>
      <c r="G160" s="231" t="s">
        <v>360</v>
      </c>
      <c r="H160" s="232">
        <v>30934</v>
      </c>
      <c r="I160" s="232">
        <v>123737</v>
      </c>
      <c r="J160" s="229" t="s">
        <v>361</v>
      </c>
    </row>
    <row r="161" spans="1:10">
      <c r="A161" s="225">
        <v>630</v>
      </c>
      <c r="B161" s="226">
        <v>400</v>
      </c>
      <c r="C161" s="236">
        <v>600</v>
      </c>
      <c r="D161" s="236"/>
      <c r="E161" s="236"/>
      <c r="F161" s="236"/>
      <c r="G161" s="231" t="s">
        <v>362</v>
      </c>
      <c r="H161" s="232">
        <v>316</v>
      </c>
      <c r="I161" s="232">
        <v>1265</v>
      </c>
      <c r="J161" s="229" t="s">
        <v>363</v>
      </c>
    </row>
    <row r="162" spans="1:10" ht="27.6">
      <c r="A162" s="225">
        <v>630</v>
      </c>
      <c r="B162" s="226">
        <v>400</v>
      </c>
      <c r="C162" s="226">
        <v>700</v>
      </c>
      <c r="D162" s="236"/>
      <c r="E162" s="236"/>
      <c r="F162" s="236"/>
      <c r="G162" s="231" t="s">
        <v>364</v>
      </c>
      <c r="H162" s="232">
        <v>0</v>
      </c>
      <c r="I162" s="232">
        <v>0</v>
      </c>
      <c r="J162" s="229" t="s">
        <v>365</v>
      </c>
    </row>
    <row r="163" spans="1:10">
      <c r="A163" s="219">
        <v>640</v>
      </c>
      <c r="B163" s="220">
        <v>0</v>
      </c>
      <c r="C163" s="220">
        <v>0</v>
      </c>
      <c r="D163" s="220">
        <v>0</v>
      </c>
      <c r="E163" s="220">
        <v>0</v>
      </c>
      <c r="F163" s="220">
        <v>0</v>
      </c>
      <c r="G163" s="221" t="s">
        <v>366</v>
      </c>
      <c r="H163" s="240">
        <v>0</v>
      </c>
      <c r="I163" s="240">
        <v>0</v>
      </c>
      <c r="J163" s="223"/>
    </row>
    <row r="164" spans="1:10" s="224" customFormat="1">
      <c r="A164" s="225">
        <v>640</v>
      </c>
      <c r="B164" s="236">
        <v>100</v>
      </c>
      <c r="C164" s="236"/>
      <c r="D164" s="236"/>
      <c r="E164" s="236"/>
      <c r="F164" s="236"/>
      <c r="G164" s="231" t="s">
        <v>367</v>
      </c>
      <c r="H164" s="232">
        <v>28750</v>
      </c>
      <c r="I164" s="232">
        <v>115000</v>
      </c>
      <c r="J164" s="229" t="s">
        <v>368</v>
      </c>
    </row>
    <row r="165" spans="1:10">
      <c r="A165" s="225">
        <v>640</v>
      </c>
      <c r="B165" s="226">
        <v>200</v>
      </c>
      <c r="C165" s="226"/>
      <c r="D165" s="226"/>
      <c r="E165" s="226"/>
      <c r="F165" s="226"/>
      <c r="G165" s="227" t="s">
        <v>369</v>
      </c>
      <c r="H165" s="233">
        <v>0</v>
      </c>
      <c r="I165" s="233">
        <v>0</v>
      </c>
      <c r="J165" s="229"/>
    </row>
    <row r="166" spans="1:10" ht="27.6">
      <c r="A166" s="225">
        <v>640</v>
      </c>
      <c r="B166" s="226">
        <v>200</v>
      </c>
      <c r="C166" s="236">
        <v>100</v>
      </c>
      <c r="D166" s="236"/>
      <c r="E166" s="236"/>
      <c r="F166" s="236"/>
      <c r="G166" s="231" t="s">
        <v>370</v>
      </c>
      <c r="H166" s="232">
        <v>0</v>
      </c>
      <c r="I166" s="232">
        <v>0</v>
      </c>
      <c r="J166" s="229" t="s">
        <v>371</v>
      </c>
    </row>
    <row r="167" spans="1:10">
      <c r="A167" s="225">
        <v>640</v>
      </c>
      <c r="B167" s="226">
        <v>200</v>
      </c>
      <c r="C167" s="236">
        <v>200</v>
      </c>
      <c r="D167" s="236"/>
      <c r="E167" s="236"/>
      <c r="F167" s="236"/>
      <c r="G167" s="231" t="s">
        <v>372</v>
      </c>
      <c r="H167" s="232">
        <v>0</v>
      </c>
      <c r="I167" s="232">
        <v>0</v>
      </c>
      <c r="J167" s="229" t="s">
        <v>373</v>
      </c>
    </row>
    <row r="168" spans="1:10">
      <c r="A168" s="225">
        <v>640</v>
      </c>
      <c r="B168" s="226">
        <v>300</v>
      </c>
      <c r="C168" s="226"/>
      <c r="D168" s="226"/>
      <c r="E168" s="226"/>
      <c r="F168" s="226"/>
      <c r="G168" s="227" t="s">
        <v>374</v>
      </c>
      <c r="H168" s="233">
        <v>0</v>
      </c>
      <c r="I168" s="233">
        <v>0</v>
      </c>
      <c r="J168" s="229"/>
    </row>
    <row r="169" spans="1:10" ht="27.6">
      <c r="A169" s="225">
        <v>640</v>
      </c>
      <c r="B169" s="226">
        <v>300</v>
      </c>
      <c r="C169" s="226">
        <v>100</v>
      </c>
      <c r="D169" s="236"/>
      <c r="E169" s="236"/>
      <c r="F169" s="236"/>
      <c r="G169" s="231" t="s">
        <v>375</v>
      </c>
      <c r="H169" s="232">
        <v>0</v>
      </c>
      <c r="I169" s="232">
        <v>0</v>
      </c>
      <c r="J169" s="229" t="s">
        <v>376</v>
      </c>
    </row>
    <row r="170" spans="1:10">
      <c r="A170" s="225">
        <v>640</v>
      </c>
      <c r="B170" s="226">
        <v>300</v>
      </c>
      <c r="C170" s="226">
        <v>200</v>
      </c>
      <c r="D170" s="236"/>
      <c r="E170" s="236"/>
      <c r="F170" s="236"/>
      <c r="G170" s="231" t="s">
        <v>377</v>
      </c>
      <c r="H170" s="232">
        <v>0</v>
      </c>
      <c r="I170" s="232">
        <v>0</v>
      </c>
      <c r="J170" s="229" t="s">
        <v>378</v>
      </c>
    </row>
    <row r="171" spans="1:10">
      <c r="A171" s="225">
        <v>640</v>
      </c>
      <c r="B171" s="226">
        <v>300</v>
      </c>
      <c r="C171" s="226">
        <v>300</v>
      </c>
      <c r="D171" s="236"/>
      <c r="E171" s="236"/>
      <c r="F171" s="236"/>
      <c r="G171" s="227" t="s">
        <v>379</v>
      </c>
      <c r="H171" s="233">
        <v>0</v>
      </c>
      <c r="I171" s="233">
        <v>0</v>
      </c>
      <c r="J171" s="229" t="s">
        <v>380</v>
      </c>
    </row>
    <row r="172" spans="1:10">
      <c r="A172" s="225">
        <v>640</v>
      </c>
      <c r="B172" s="226">
        <v>300</v>
      </c>
      <c r="C172" s="226">
        <v>300</v>
      </c>
      <c r="D172" s="236">
        <v>100</v>
      </c>
      <c r="E172" s="236"/>
      <c r="F172" s="236"/>
      <c r="G172" s="231" t="s">
        <v>342</v>
      </c>
      <c r="H172" s="232">
        <v>35500</v>
      </c>
      <c r="I172" s="232">
        <v>142000</v>
      </c>
      <c r="J172" s="229"/>
    </row>
    <row r="173" spans="1:10">
      <c r="A173" s="225">
        <v>640</v>
      </c>
      <c r="B173" s="226">
        <v>300</v>
      </c>
      <c r="C173" s="226">
        <v>300</v>
      </c>
      <c r="D173" s="236">
        <v>200</v>
      </c>
      <c r="E173" s="236"/>
      <c r="F173" s="236"/>
      <c r="G173" s="231" t="s">
        <v>381</v>
      </c>
      <c r="H173" s="232">
        <v>0</v>
      </c>
      <c r="I173" s="232">
        <v>0</v>
      </c>
      <c r="J173" s="229"/>
    </row>
    <row r="174" spans="1:10">
      <c r="A174" s="225">
        <v>640</v>
      </c>
      <c r="B174" s="226">
        <v>300</v>
      </c>
      <c r="C174" s="226">
        <v>300</v>
      </c>
      <c r="D174" s="236">
        <v>900</v>
      </c>
      <c r="E174" s="236"/>
      <c r="F174" s="236"/>
      <c r="G174" s="231" t="s">
        <v>382</v>
      </c>
      <c r="H174" s="232">
        <v>26926</v>
      </c>
      <c r="I174" s="232">
        <v>107702</v>
      </c>
      <c r="J174" s="229"/>
    </row>
    <row r="175" spans="1:10">
      <c r="A175" s="225">
        <v>640</v>
      </c>
      <c r="B175" s="226">
        <v>300</v>
      </c>
      <c r="C175" s="226">
        <v>400</v>
      </c>
      <c r="D175" s="226"/>
      <c r="E175" s="226"/>
      <c r="F175" s="226"/>
      <c r="G175" s="227" t="s">
        <v>383</v>
      </c>
      <c r="H175" s="232">
        <v>0</v>
      </c>
      <c r="I175" s="232">
        <v>0</v>
      </c>
      <c r="J175" s="229" t="s">
        <v>384</v>
      </c>
    </row>
    <row r="176" spans="1:10">
      <c r="A176" s="225">
        <v>640</v>
      </c>
      <c r="B176" s="226">
        <v>400</v>
      </c>
      <c r="C176" s="226"/>
      <c r="D176" s="226"/>
      <c r="E176" s="226"/>
      <c r="F176" s="226"/>
      <c r="G176" s="227" t="s">
        <v>385</v>
      </c>
      <c r="H176" s="233">
        <v>0</v>
      </c>
      <c r="I176" s="233">
        <v>0</v>
      </c>
      <c r="J176" s="229" t="s">
        <v>386</v>
      </c>
    </row>
    <row r="177" spans="1:10" ht="27.6">
      <c r="A177" s="225">
        <v>640</v>
      </c>
      <c r="B177" s="226">
        <v>400</v>
      </c>
      <c r="C177" s="236">
        <v>100</v>
      </c>
      <c r="D177" s="236"/>
      <c r="E177" s="236"/>
      <c r="F177" s="236"/>
      <c r="G177" s="231" t="s">
        <v>387</v>
      </c>
      <c r="H177" s="232">
        <v>8737</v>
      </c>
      <c r="I177" s="232">
        <v>34950</v>
      </c>
      <c r="J177" s="229" t="s">
        <v>388</v>
      </c>
    </row>
    <row r="178" spans="1:10">
      <c r="A178" s="225">
        <v>640</v>
      </c>
      <c r="B178" s="226">
        <v>400</v>
      </c>
      <c r="C178" s="236">
        <v>200</v>
      </c>
      <c r="D178" s="236"/>
      <c r="E178" s="236"/>
      <c r="F178" s="236"/>
      <c r="G178" s="231" t="s">
        <v>389</v>
      </c>
      <c r="H178" s="232">
        <v>0</v>
      </c>
      <c r="I178" s="232">
        <v>0</v>
      </c>
      <c r="J178" s="229" t="s">
        <v>390</v>
      </c>
    </row>
    <row r="179" spans="1:10">
      <c r="A179" s="225">
        <v>640</v>
      </c>
      <c r="B179" s="226">
        <v>400</v>
      </c>
      <c r="C179" s="226">
        <v>300</v>
      </c>
      <c r="D179" s="226"/>
      <c r="E179" s="226"/>
      <c r="F179" s="226"/>
      <c r="G179" s="227" t="s">
        <v>391</v>
      </c>
      <c r="H179" s="233">
        <v>0</v>
      </c>
      <c r="I179" s="233">
        <v>0</v>
      </c>
      <c r="J179" s="229" t="s">
        <v>392</v>
      </c>
    </row>
    <row r="180" spans="1:10">
      <c r="A180" s="225">
        <v>640</v>
      </c>
      <c r="B180" s="226">
        <v>400</v>
      </c>
      <c r="C180" s="226">
        <v>300</v>
      </c>
      <c r="D180" s="230">
        <v>100</v>
      </c>
      <c r="E180" s="230"/>
      <c r="F180" s="230"/>
      <c r="G180" s="231" t="s">
        <v>393</v>
      </c>
      <c r="H180" s="232">
        <v>0</v>
      </c>
      <c r="I180" s="232">
        <v>0</v>
      </c>
      <c r="J180" s="234"/>
    </row>
    <row r="181" spans="1:10">
      <c r="A181" s="225">
        <v>640</v>
      </c>
      <c r="B181" s="226">
        <v>400</v>
      </c>
      <c r="C181" s="226">
        <v>300</v>
      </c>
      <c r="D181" s="230">
        <v>200</v>
      </c>
      <c r="E181" s="230"/>
      <c r="F181" s="230"/>
      <c r="G181" s="231" t="s">
        <v>394</v>
      </c>
      <c r="H181" s="232">
        <v>0</v>
      </c>
      <c r="I181" s="232">
        <v>0</v>
      </c>
      <c r="J181" s="234"/>
    </row>
    <row r="182" spans="1:10">
      <c r="A182" s="225">
        <v>640</v>
      </c>
      <c r="B182" s="226">
        <v>400</v>
      </c>
      <c r="C182" s="226">
        <v>300</v>
      </c>
      <c r="D182" s="230">
        <v>300</v>
      </c>
      <c r="E182" s="230"/>
      <c r="F182" s="230"/>
      <c r="G182" s="231" t="s">
        <v>395</v>
      </c>
      <c r="H182" s="232">
        <v>12500</v>
      </c>
      <c r="I182" s="232">
        <v>50000</v>
      </c>
      <c r="J182" s="234"/>
    </row>
    <row r="183" spans="1:10">
      <c r="A183" s="225">
        <v>640</v>
      </c>
      <c r="B183" s="226">
        <v>400</v>
      </c>
      <c r="C183" s="226">
        <v>300</v>
      </c>
      <c r="D183" s="230">
        <v>400</v>
      </c>
      <c r="E183" s="230"/>
      <c r="F183" s="230"/>
      <c r="G183" s="231" t="s">
        <v>396</v>
      </c>
      <c r="H183" s="232">
        <v>0</v>
      </c>
      <c r="I183" s="232">
        <v>0</v>
      </c>
      <c r="J183" s="234"/>
    </row>
    <row r="184" spans="1:10">
      <c r="A184" s="225">
        <v>640</v>
      </c>
      <c r="B184" s="226">
        <v>400</v>
      </c>
      <c r="C184" s="226">
        <v>300</v>
      </c>
      <c r="D184" s="230">
        <v>500</v>
      </c>
      <c r="E184" s="230"/>
      <c r="F184" s="230"/>
      <c r="G184" s="231" t="s">
        <v>397</v>
      </c>
      <c r="H184" s="232">
        <v>0</v>
      </c>
      <c r="I184" s="232">
        <v>0</v>
      </c>
      <c r="J184" s="234"/>
    </row>
    <row r="185" spans="1:10">
      <c r="A185" s="225">
        <v>640</v>
      </c>
      <c r="B185" s="226">
        <v>400</v>
      </c>
      <c r="C185" s="226">
        <v>300</v>
      </c>
      <c r="D185" s="230">
        <v>900</v>
      </c>
      <c r="E185" s="230"/>
      <c r="F185" s="230"/>
      <c r="G185" s="231" t="s">
        <v>391</v>
      </c>
      <c r="H185" s="232">
        <v>38000</v>
      </c>
      <c r="I185" s="232">
        <v>152000</v>
      </c>
      <c r="J185" s="234"/>
    </row>
    <row r="186" spans="1:10">
      <c r="A186" s="225">
        <v>640</v>
      </c>
      <c r="B186" s="226">
        <v>500</v>
      </c>
      <c r="C186" s="226"/>
      <c r="D186" s="226"/>
      <c r="E186" s="226"/>
      <c r="F186" s="226"/>
      <c r="G186" s="227" t="s">
        <v>398</v>
      </c>
      <c r="H186" s="233">
        <v>0</v>
      </c>
      <c r="I186" s="233">
        <v>0</v>
      </c>
      <c r="J186" s="229" t="s">
        <v>399</v>
      </c>
    </row>
    <row r="187" spans="1:10">
      <c r="A187" s="225">
        <v>640</v>
      </c>
      <c r="B187" s="226">
        <v>500</v>
      </c>
      <c r="C187" s="226">
        <v>100</v>
      </c>
      <c r="D187" s="226"/>
      <c r="E187" s="226"/>
      <c r="F187" s="226"/>
      <c r="G187" s="227" t="s">
        <v>400</v>
      </c>
      <c r="H187" s="233">
        <v>0</v>
      </c>
      <c r="I187" s="233">
        <v>0</v>
      </c>
      <c r="J187" s="229" t="s">
        <v>401</v>
      </c>
    </row>
    <row r="188" spans="1:10">
      <c r="A188" s="225">
        <v>640</v>
      </c>
      <c r="B188" s="226">
        <v>500</v>
      </c>
      <c r="C188" s="226">
        <v>100</v>
      </c>
      <c r="D188" s="236">
        <v>100</v>
      </c>
      <c r="E188" s="236"/>
      <c r="F188" s="236"/>
      <c r="G188" s="231" t="s">
        <v>402</v>
      </c>
      <c r="H188" s="232">
        <v>5459</v>
      </c>
      <c r="I188" s="232">
        <v>21837</v>
      </c>
      <c r="J188" s="229" t="s">
        <v>403</v>
      </c>
    </row>
    <row r="189" spans="1:10">
      <c r="A189" s="225">
        <v>640</v>
      </c>
      <c r="B189" s="226">
        <v>500</v>
      </c>
      <c r="C189" s="226">
        <v>100</v>
      </c>
      <c r="D189" s="236">
        <v>200</v>
      </c>
      <c r="E189" s="236"/>
      <c r="F189" s="236"/>
      <c r="G189" s="231" t="s">
        <v>404</v>
      </c>
      <c r="H189" s="232">
        <v>58560</v>
      </c>
      <c r="I189" s="232">
        <v>234241</v>
      </c>
      <c r="J189" s="229" t="s">
        <v>405</v>
      </c>
    </row>
    <row r="190" spans="1:10">
      <c r="A190" s="225">
        <v>640</v>
      </c>
      <c r="B190" s="226">
        <v>500</v>
      </c>
      <c r="C190" s="226">
        <v>100</v>
      </c>
      <c r="D190" s="236">
        <v>300</v>
      </c>
      <c r="E190" s="236"/>
      <c r="F190" s="236"/>
      <c r="G190" s="231" t="s">
        <v>406</v>
      </c>
      <c r="H190" s="232">
        <v>8189</v>
      </c>
      <c r="I190" s="232">
        <v>32755</v>
      </c>
      <c r="J190" s="229" t="s">
        <v>407</v>
      </c>
    </row>
    <row r="191" spans="1:10">
      <c r="A191" s="225">
        <v>640</v>
      </c>
      <c r="B191" s="226">
        <v>500</v>
      </c>
      <c r="C191" s="226">
        <v>150</v>
      </c>
      <c r="D191" s="236"/>
      <c r="E191" s="236"/>
      <c r="F191" s="236"/>
      <c r="G191" s="231" t="s">
        <v>408</v>
      </c>
      <c r="H191" s="232">
        <v>0</v>
      </c>
      <c r="I191" s="232">
        <v>0</v>
      </c>
      <c r="J191" s="229" t="s">
        <v>409</v>
      </c>
    </row>
    <row r="192" spans="1:10">
      <c r="A192" s="225">
        <v>640</v>
      </c>
      <c r="B192" s="226">
        <v>500</v>
      </c>
      <c r="C192" s="226">
        <v>200</v>
      </c>
      <c r="D192" s="226"/>
      <c r="E192" s="226"/>
      <c r="F192" s="226"/>
      <c r="G192" s="227" t="s">
        <v>410</v>
      </c>
      <c r="H192" s="233">
        <v>0</v>
      </c>
      <c r="I192" s="233">
        <v>0</v>
      </c>
      <c r="J192" s="229" t="s">
        <v>411</v>
      </c>
    </row>
    <row r="193" spans="1:10">
      <c r="A193" s="225">
        <v>640</v>
      </c>
      <c r="B193" s="226">
        <v>500</v>
      </c>
      <c r="C193" s="226">
        <v>200</v>
      </c>
      <c r="D193" s="230">
        <v>50</v>
      </c>
      <c r="E193" s="230"/>
      <c r="F193" s="230"/>
      <c r="G193" s="231" t="s">
        <v>412</v>
      </c>
      <c r="H193" s="232">
        <v>0</v>
      </c>
      <c r="I193" s="232">
        <v>0</v>
      </c>
      <c r="J193" s="234"/>
    </row>
    <row r="194" spans="1:10">
      <c r="A194" s="225">
        <v>640</v>
      </c>
      <c r="B194" s="226">
        <v>500</v>
      </c>
      <c r="C194" s="226">
        <v>200</v>
      </c>
      <c r="D194" s="230">
        <v>100</v>
      </c>
      <c r="E194" s="230"/>
      <c r="F194" s="230"/>
      <c r="G194" s="231" t="s">
        <v>413</v>
      </c>
      <c r="H194" s="232">
        <v>6637</v>
      </c>
      <c r="I194" s="232">
        <v>26549.000000000004</v>
      </c>
      <c r="J194" s="234"/>
    </row>
    <row r="195" spans="1:10">
      <c r="A195" s="225">
        <v>640</v>
      </c>
      <c r="B195" s="226">
        <v>500</v>
      </c>
      <c r="C195" s="226">
        <v>200</v>
      </c>
      <c r="D195" s="230">
        <v>150</v>
      </c>
      <c r="E195" s="230"/>
      <c r="F195" s="230"/>
      <c r="G195" s="231" t="s">
        <v>414</v>
      </c>
      <c r="H195" s="232">
        <v>0</v>
      </c>
      <c r="I195" s="232">
        <v>0</v>
      </c>
      <c r="J195" s="234"/>
    </row>
    <row r="196" spans="1:10">
      <c r="A196" s="225">
        <v>640</v>
      </c>
      <c r="B196" s="226">
        <v>500</v>
      </c>
      <c r="C196" s="226">
        <v>200</v>
      </c>
      <c r="D196" s="230">
        <v>200</v>
      </c>
      <c r="E196" s="230"/>
      <c r="F196" s="230"/>
      <c r="G196" s="231" t="s">
        <v>415</v>
      </c>
      <c r="H196" s="232">
        <v>2875</v>
      </c>
      <c r="I196" s="232">
        <v>11500</v>
      </c>
      <c r="J196" s="234"/>
    </row>
    <row r="197" spans="1:10">
      <c r="A197" s="225">
        <v>640</v>
      </c>
      <c r="B197" s="226">
        <v>500</v>
      </c>
      <c r="C197" s="226">
        <v>200</v>
      </c>
      <c r="D197" s="230">
        <v>250</v>
      </c>
      <c r="E197" s="230"/>
      <c r="F197" s="230"/>
      <c r="G197" s="231" t="s">
        <v>416</v>
      </c>
      <c r="H197" s="232">
        <v>0</v>
      </c>
      <c r="I197" s="232">
        <v>0</v>
      </c>
      <c r="J197" s="234"/>
    </row>
    <row r="198" spans="1:10">
      <c r="A198" s="225">
        <v>640</v>
      </c>
      <c r="B198" s="226">
        <v>500</v>
      </c>
      <c r="C198" s="226">
        <v>200</v>
      </c>
      <c r="D198" s="230">
        <v>300</v>
      </c>
      <c r="E198" s="230"/>
      <c r="F198" s="230"/>
      <c r="G198" s="231" t="s">
        <v>417</v>
      </c>
      <c r="H198" s="232">
        <v>12500</v>
      </c>
      <c r="I198" s="232">
        <v>50000</v>
      </c>
      <c r="J198" s="234"/>
    </row>
    <row r="199" spans="1:10">
      <c r="A199" s="225">
        <v>640</v>
      </c>
      <c r="B199" s="226">
        <v>500</v>
      </c>
      <c r="C199" s="226">
        <v>200</v>
      </c>
      <c r="D199" s="230">
        <v>350</v>
      </c>
      <c r="E199" s="230"/>
      <c r="F199" s="230"/>
      <c r="G199" s="231" t="s">
        <v>418</v>
      </c>
      <c r="H199" s="232">
        <v>0</v>
      </c>
      <c r="I199" s="232">
        <v>0</v>
      </c>
      <c r="J199" s="234"/>
    </row>
    <row r="200" spans="1:10">
      <c r="A200" s="225">
        <v>640</v>
      </c>
      <c r="B200" s="226">
        <v>500</v>
      </c>
      <c r="C200" s="226">
        <v>200</v>
      </c>
      <c r="D200" s="230">
        <v>400</v>
      </c>
      <c r="E200" s="230"/>
      <c r="F200" s="230"/>
      <c r="G200" s="231" t="s">
        <v>419</v>
      </c>
      <c r="H200" s="232">
        <v>3500</v>
      </c>
      <c r="I200" s="232">
        <v>14000</v>
      </c>
      <c r="J200" s="234"/>
    </row>
    <row r="201" spans="1:10">
      <c r="A201" s="225">
        <v>640</v>
      </c>
      <c r="B201" s="226">
        <v>500</v>
      </c>
      <c r="C201" s="226">
        <v>200</v>
      </c>
      <c r="D201" s="230">
        <v>450</v>
      </c>
      <c r="E201" s="230"/>
      <c r="F201" s="230"/>
      <c r="G201" s="231" t="s">
        <v>420</v>
      </c>
      <c r="H201" s="232">
        <v>375</v>
      </c>
      <c r="I201" s="232">
        <v>1500</v>
      </c>
      <c r="J201" s="234"/>
    </row>
    <row r="202" spans="1:10">
      <c r="A202" s="225">
        <v>640</v>
      </c>
      <c r="B202" s="226">
        <v>500</v>
      </c>
      <c r="C202" s="226">
        <v>200</v>
      </c>
      <c r="D202" s="230">
        <v>500</v>
      </c>
      <c r="E202" s="230"/>
      <c r="F202" s="230"/>
      <c r="G202" s="231" t="s">
        <v>421</v>
      </c>
      <c r="H202" s="232">
        <v>8782.0000000000018</v>
      </c>
      <c r="I202" s="232">
        <v>35128.000000000007</v>
      </c>
      <c r="J202" s="234"/>
    </row>
    <row r="203" spans="1:10">
      <c r="A203" s="225">
        <v>640</v>
      </c>
      <c r="B203" s="226">
        <v>500</v>
      </c>
      <c r="C203" s="226">
        <v>200</v>
      </c>
      <c r="D203" s="230">
        <v>550</v>
      </c>
      <c r="E203" s="230"/>
      <c r="F203" s="230"/>
      <c r="G203" s="231" t="s">
        <v>422</v>
      </c>
      <c r="H203" s="232">
        <v>0</v>
      </c>
      <c r="I203" s="232">
        <v>0</v>
      </c>
      <c r="J203" s="234"/>
    </row>
    <row r="204" spans="1:10">
      <c r="A204" s="225">
        <v>640</v>
      </c>
      <c r="B204" s="226">
        <v>500</v>
      </c>
      <c r="C204" s="226">
        <v>200</v>
      </c>
      <c r="D204" s="230">
        <v>600</v>
      </c>
      <c r="E204" s="230"/>
      <c r="F204" s="230"/>
      <c r="G204" s="231" t="s">
        <v>423</v>
      </c>
      <c r="H204" s="232">
        <v>0</v>
      </c>
      <c r="I204" s="232">
        <v>0</v>
      </c>
      <c r="J204" s="234"/>
    </row>
    <row r="205" spans="1:10">
      <c r="A205" s="225">
        <v>640</v>
      </c>
      <c r="B205" s="226">
        <v>500</v>
      </c>
      <c r="C205" s="226">
        <v>200</v>
      </c>
      <c r="D205" s="230">
        <v>900</v>
      </c>
      <c r="E205" s="230"/>
      <c r="F205" s="230"/>
      <c r="G205" s="231" t="s">
        <v>410</v>
      </c>
      <c r="H205" s="232">
        <v>10250</v>
      </c>
      <c r="I205" s="232">
        <v>41000</v>
      </c>
      <c r="J205" s="234"/>
    </row>
    <row r="206" spans="1:10">
      <c r="A206" s="219">
        <v>650</v>
      </c>
      <c r="B206" s="220">
        <v>0</v>
      </c>
      <c r="C206" s="220">
        <v>0</v>
      </c>
      <c r="D206" s="220">
        <v>0</v>
      </c>
      <c r="E206" s="220">
        <v>0</v>
      </c>
      <c r="F206" s="220">
        <v>0</v>
      </c>
      <c r="G206" s="221" t="s">
        <v>424</v>
      </c>
      <c r="H206" s="240">
        <v>0</v>
      </c>
      <c r="I206" s="240">
        <v>0</v>
      </c>
      <c r="J206" s="223" t="s">
        <v>425</v>
      </c>
    </row>
    <row r="207" spans="1:10" s="224" customFormat="1" ht="27.6">
      <c r="A207" s="225">
        <v>650</v>
      </c>
      <c r="B207" s="236">
        <v>100</v>
      </c>
      <c r="C207" s="236"/>
      <c r="D207" s="236"/>
      <c r="E207" s="236"/>
      <c r="F207" s="236"/>
      <c r="G207" s="231" t="s">
        <v>2122</v>
      </c>
      <c r="H207" s="232">
        <v>452618</v>
      </c>
      <c r="I207" s="232">
        <v>1810473</v>
      </c>
      <c r="J207" s="229" t="s">
        <v>426</v>
      </c>
    </row>
    <row r="208" spans="1:10">
      <c r="A208" s="225">
        <v>650</v>
      </c>
      <c r="B208" s="236">
        <v>200</v>
      </c>
      <c r="C208" s="236"/>
      <c r="D208" s="236"/>
      <c r="E208" s="236"/>
      <c r="F208" s="236"/>
      <c r="G208" s="231" t="s">
        <v>427</v>
      </c>
      <c r="H208" s="232">
        <v>2250</v>
      </c>
      <c r="I208" s="232">
        <v>9000</v>
      </c>
      <c r="J208" s="229" t="s">
        <v>428</v>
      </c>
    </row>
    <row r="209" spans="1:10">
      <c r="A209" s="225">
        <v>650</v>
      </c>
      <c r="B209" s="236">
        <v>300</v>
      </c>
      <c r="C209" s="236"/>
      <c r="D209" s="236"/>
      <c r="E209" s="236"/>
      <c r="F209" s="236"/>
      <c r="G209" s="231" t="s">
        <v>429</v>
      </c>
      <c r="H209" s="232">
        <v>0</v>
      </c>
      <c r="I209" s="232">
        <v>0</v>
      </c>
      <c r="J209" s="229" t="s">
        <v>430</v>
      </c>
    </row>
    <row r="210" spans="1:10">
      <c r="A210" s="219">
        <v>660</v>
      </c>
      <c r="B210" s="220">
        <v>0</v>
      </c>
      <c r="C210" s="220">
        <v>0</v>
      </c>
      <c r="D210" s="220">
        <v>0</v>
      </c>
      <c r="E210" s="220">
        <v>0</v>
      </c>
      <c r="F210" s="220">
        <v>0</v>
      </c>
      <c r="G210" s="221" t="s">
        <v>431</v>
      </c>
      <c r="H210" s="240">
        <v>0</v>
      </c>
      <c r="I210" s="240">
        <v>0</v>
      </c>
      <c r="J210" s="223" t="s">
        <v>432</v>
      </c>
    </row>
    <row r="211" spans="1:10" s="224" customFormat="1">
      <c r="A211" s="225">
        <v>660</v>
      </c>
      <c r="B211" s="236">
        <v>100</v>
      </c>
      <c r="C211" s="236"/>
      <c r="D211" s="236"/>
      <c r="E211" s="236"/>
      <c r="F211" s="236"/>
      <c r="G211" s="231" t="s">
        <v>433</v>
      </c>
      <c r="H211" s="232">
        <v>170335</v>
      </c>
      <c r="I211" s="232">
        <v>681342</v>
      </c>
      <c r="J211" s="229" t="s">
        <v>434</v>
      </c>
    </row>
    <row r="212" spans="1:10">
      <c r="A212" s="225">
        <v>660</v>
      </c>
      <c r="B212" s="236">
        <v>200</v>
      </c>
      <c r="C212" s="236"/>
      <c r="D212" s="236"/>
      <c r="E212" s="236"/>
      <c r="F212" s="236"/>
      <c r="G212" s="231" t="s">
        <v>435</v>
      </c>
      <c r="H212" s="232">
        <v>185193</v>
      </c>
      <c r="I212" s="232">
        <v>740773</v>
      </c>
      <c r="J212" s="229" t="s">
        <v>436</v>
      </c>
    </row>
    <row r="213" spans="1:10">
      <c r="A213" s="225">
        <v>660</v>
      </c>
      <c r="B213" s="236">
        <v>300</v>
      </c>
      <c r="C213" s="236"/>
      <c r="D213" s="236"/>
      <c r="E213" s="236"/>
      <c r="F213" s="236"/>
      <c r="G213" s="231" t="s">
        <v>437</v>
      </c>
      <c r="H213" s="232">
        <v>0</v>
      </c>
      <c r="I213" s="232">
        <v>0</v>
      </c>
      <c r="J213" s="229" t="s">
        <v>438</v>
      </c>
    </row>
    <row r="214" spans="1:10" ht="27.6" customHeight="1">
      <c r="A214" s="225">
        <v>660</v>
      </c>
      <c r="B214" s="236">
        <v>400</v>
      </c>
      <c r="C214" s="236"/>
      <c r="D214" s="236"/>
      <c r="E214" s="236"/>
      <c r="F214" s="236"/>
      <c r="G214" s="231" t="s">
        <v>439</v>
      </c>
      <c r="H214" s="232">
        <v>0</v>
      </c>
      <c r="I214" s="232">
        <v>0</v>
      </c>
      <c r="J214" s="229" t="s">
        <v>440</v>
      </c>
    </row>
    <row r="215" spans="1:10" ht="27.6">
      <c r="A215" s="225">
        <v>660</v>
      </c>
      <c r="B215" s="236">
        <v>500</v>
      </c>
      <c r="C215" s="236"/>
      <c r="D215" s="236"/>
      <c r="E215" s="236"/>
      <c r="F215" s="236"/>
      <c r="G215" s="231" t="s">
        <v>441</v>
      </c>
      <c r="H215" s="232">
        <v>0</v>
      </c>
      <c r="I215" s="232">
        <v>0</v>
      </c>
      <c r="J215" s="229" t="s">
        <v>442</v>
      </c>
    </row>
    <row r="216" spans="1:10">
      <c r="A216" s="225">
        <v>660</v>
      </c>
      <c r="B216" s="236">
        <v>600</v>
      </c>
      <c r="C216" s="236"/>
      <c r="D216" s="236"/>
      <c r="E216" s="236"/>
      <c r="F216" s="236"/>
      <c r="G216" s="231" t="s">
        <v>443</v>
      </c>
      <c r="H216" s="232">
        <v>157684</v>
      </c>
      <c r="I216" s="232">
        <v>630737</v>
      </c>
      <c r="J216" s="229" t="s">
        <v>444</v>
      </c>
    </row>
    <row r="217" spans="1:10">
      <c r="A217" s="244">
        <v>670</v>
      </c>
      <c r="B217" s="245">
        <v>0</v>
      </c>
      <c r="C217" s="245">
        <v>0</v>
      </c>
      <c r="D217" s="245">
        <v>0</v>
      </c>
      <c r="E217" s="245">
        <v>0</v>
      </c>
      <c r="F217" s="245">
        <v>0</v>
      </c>
      <c r="G217" s="246" t="s">
        <v>30</v>
      </c>
      <c r="H217" s="232">
        <v>0</v>
      </c>
      <c r="I217" s="232">
        <v>0</v>
      </c>
      <c r="J217" s="241" t="s">
        <v>445</v>
      </c>
    </row>
    <row r="218" spans="1:10" s="224" customFormat="1">
      <c r="A218" s="219">
        <v>680</v>
      </c>
      <c r="B218" s="220">
        <v>0</v>
      </c>
      <c r="C218" s="220">
        <v>0</v>
      </c>
      <c r="D218" s="220">
        <v>0</v>
      </c>
      <c r="E218" s="220">
        <v>0</v>
      </c>
      <c r="F218" s="220">
        <v>0</v>
      </c>
      <c r="G218" s="221" t="s">
        <v>31</v>
      </c>
      <c r="H218" s="240">
        <v>0</v>
      </c>
      <c r="I218" s="240">
        <v>0</v>
      </c>
      <c r="J218" s="223" t="s">
        <v>446</v>
      </c>
    </row>
    <row r="219" spans="1:10" s="224" customFormat="1">
      <c r="A219" s="225">
        <v>680</v>
      </c>
      <c r="B219" s="226">
        <v>100</v>
      </c>
      <c r="C219" s="226"/>
      <c r="D219" s="226"/>
      <c r="E219" s="226"/>
      <c r="F219" s="226"/>
      <c r="G219" s="227" t="s">
        <v>447</v>
      </c>
      <c r="H219" s="233">
        <v>0</v>
      </c>
      <c r="I219" s="233">
        <v>0</v>
      </c>
      <c r="J219" s="229" t="s">
        <v>448</v>
      </c>
    </row>
    <row r="220" spans="1:10">
      <c r="A220" s="225">
        <v>680</v>
      </c>
      <c r="B220" s="226">
        <v>100</v>
      </c>
      <c r="C220" s="230">
        <v>100</v>
      </c>
      <c r="D220" s="230"/>
      <c r="E220" s="230"/>
      <c r="F220" s="230"/>
      <c r="G220" s="231" t="s">
        <v>449</v>
      </c>
      <c r="H220" s="232">
        <v>0</v>
      </c>
      <c r="I220" s="232">
        <v>0</v>
      </c>
      <c r="J220" s="234"/>
    </row>
    <row r="221" spans="1:10">
      <c r="A221" s="225">
        <v>680</v>
      </c>
      <c r="B221" s="226">
        <v>100</v>
      </c>
      <c r="C221" s="230">
        <v>200</v>
      </c>
      <c r="D221" s="230"/>
      <c r="E221" s="230"/>
      <c r="F221" s="230"/>
      <c r="G221" s="231" t="s">
        <v>450</v>
      </c>
      <c r="H221" s="232">
        <v>0</v>
      </c>
      <c r="I221" s="232">
        <v>0</v>
      </c>
      <c r="J221" s="234"/>
    </row>
    <row r="222" spans="1:10">
      <c r="A222" s="225">
        <v>680</v>
      </c>
      <c r="B222" s="226">
        <v>100</v>
      </c>
      <c r="C222" s="230">
        <v>900</v>
      </c>
      <c r="D222" s="230"/>
      <c r="E222" s="230"/>
      <c r="F222" s="230"/>
      <c r="G222" s="231" t="s">
        <v>451</v>
      </c>
      <c r="H222" s="232">
        <v>0</v>
      </c>
      <c r="I222" s="232">
        <v>0</v>
      </c>
      <c r="J222" s="234"/>
    </row>
    <row r="223" spans="1:10">
      <c r="A223" s="225">
        <v>680</v>
      </c>
      <c r="B223" s="226">
        <v>200</v>
      </c>
      <c r="C223" s="226"/>
      <c r="D223" s="226"/>
      <c r="E223" s="226"/>
      <c r="F223" s="226"/>
      <c r="G223" s="227" t="s">
        <v>452</v>
      </c>
      <c r="H223" s="233">
        <v>0</v>
      </c>
      <c r="I223" s="233">
        <v>0</v>
      </c>
      <c r="J223" s="229" t="s">
        <v>453</v>
      </c>
    </row>
    <row r="224" spans="1:10">
      <c r="A224" s="225">
        <v>680</v>
      </c>
      <c r="B224" s="226">
        <v>200</v>
      </c>
      <c r="C224" s="230">
        <v>100</v>
      </c>
      <c r="D224" s="230"/>
      <c r="E224" s="230"/>
      <c r="F224" s="230"/>
      <c r="G224" s="231" t="s">
        <v>454</v>
      </c>
      <c r="H224" s="232">
        <v>0</v>
      </c>
      <c r="I224" s="232">
        <v>0</v>
      </c>
      <c r="J224" s="234"/>
    </row>
    <row r="225" spans="1:10">
      <c r="A225" s="225">
        <v>680</v>
      </c>
      <c r="B225" s="226">
        <v>200</v>
      </c>
      <c r="C225" s="230">
        <v>200</v>
      </c>
      <c r="D225" s="230"/>
      <c r="E225" s="230"/>
      <c r="F225" s="230"/>
      <c r="G225" s="231" t="s">
        <v>455</v>
      </c>
      <c r="H225" s="232">
        <v>5000</v>
      </c>
      <c r="I225" s="232">
        <v>20000</v>
      </c>
      <c r="J225" s="234"/>
    </row>
    <row r="226" spans="1:10">
      <c r="A226" s="225">
        <v>680</v>
      </c>
      <c r="B226" s="226">
        <v>200</v>
      </c>
      <c r="C226" s="230">
        <v>900</v>
      </c>
      <c r="D226" s="230"/>
      <c r="E226" s="230"/>
      <c r="F226" s="230"/>
      <c r="G226" s="231" t="s">
        <v>456</v>
      </c>
      <c r="H226" s="232">
        <v>0</v>
      </c>
      <c r="I226" s="232">
        <v>0</v>
      </c>
      <c r="J226" s="234"/>
    </row>
    <row r="227" spans="1:10">
      <c r="A227" s="225">
        <v>680</v>
      </c>
      <c r="B227" s="247">
        <v>300</v>
      </c>
      <c r="C227" s="226"/>
      <c r="D227" s="226"/>
      <c r="E227" s="226"/>
      <c r="F227" s="226"/>
      <c r="G227" s="248" t="s">
        <v>457</v>
      </c>
      <c r="H227" s="233">
        <v>0</v>
      </c>
      <c r="I227" s="233">
        <v>0</v>
      </c>
      <c r="J227" s="229" t="s">
        <v>458</v>
      </c>
    </row>
    <row r="228" spans="1:10">
      <c r="A228" s="225">
        <v>680</v>
      </c>
      <c r="B228" s="247">
        <v>300</v>
      </c>
      <c r="C228" s="230">
        <v>100</v>
      </c>
      <c r="D228" s="230"/>
      <c r="E228" s="230"/>
      <c r="F228" s="230"/>
      <c r="G228" s="231" t="s">
        <v>459</v>
      </c>
      <c r="H228" s="232">
        <v>0</v>
      </c>
      <c r="I228" s="232">
        <v>0</v>
      </c>
      <c r="J228" s="234"/>
    </row>
    <row r="229" spans="1:10">
      <c r="A229" s="225">
        <v>680</v>
      </c>
      <c r="B229" s="247">
        <v>300</v>
      </c>
      <c r="C229" s="230">
        <v>200</v>
      </c>
      <c r="D229" s="230"/>
      <c r="E229" s="230"/>
      <c r="F229" s="230"/>
      <c r="G229" s="231" t="s">
        <v>460</v>
      </c>
      <c r="H229" s="232">
        <v>0</v>
      </c>
      <c r="I229" s="232">
        <v>0</v>
      </c>
      <c r="J229" s="234"/>
    </row>
    <row r="230" spans="1:10">
      <c r="A230" s="225">
        <v>680</v>
      </c>
      <c r="B230" s="226">
        <v>300</v>
      </c>
      <c r="C230" s="230">
        <v>900</v>
      </c>
      <c r="D230" s="230"/>
      <c r="E230" s="230"/>
      <c r="F230" s="230"/>
      <c r="G230" s="231" t="s">
        <v>457</v>
      </c>
      <c r="H230" s="232">
        <v>47186</v>
      </c>
      <c r="I230" s="232">
        <v>188745</v>
      </c>
      <c r="J230" s="234"/>
    </row>
    <row r="231" spans="1:10">
      <c r="A231" s="219">
        <v>690</v>
      </c>
      <c r="B231" s="220">
        <v>0</v>
      </c>
      <c r="C231" s="220">
        <v>0</v>
      </c>
      <c r="D231" s="220">
        <v>0</v>
      </c>
      <c r="E231" s="220">
        <v>0</v>
      </c>
      <c r="F231" s="220">
        <v>0</v>
      </c>
      <c r="G231" s="221" t="s">
        <v>461</v>
      </c>
      <c r="H231" s="240">
        <v>0</v>
      </c>
      <c r="I231" s="240">
        <v>0</v>
      </c>
      <c r="J231" s="223" t="s">
        <v>462</v>
      </c>
    </row>
    <row r="232" spans="1:10">
      <c r="A232" s="249">
        <v>690</v>
      </c>
      <c r="B232" s="230">
        <v>100</v>
      </c>
      <c r="C232" s="230"/>
      <c r="D232" s="230"/>
      <c r="E232" s="230"/>
      <c r="F232" s="230"/>
      <c r="G232" s="231" t="s">
        <v>463</v>
      </c>
      <c r="H232" s="232">
        <v>0</v>
      </c>
      <c r="I232" s="232">
        <v>0</v>
      </c>
      <c r="J232" s="234" t="s">
        <v>464</v>
      </c>
    </row>
    <row r="233" spans="1:10">
      <c r="A233" s="249">
        <v>690</v>
      </c>
      <c r="B233" s="243">
        <v>200</v>
      </c>
      <c r="C233" s="243"/>
      <c r="D233" s="243"/>
      <c r="E233" s="243"/>
      <c r="F233" s="243"/>
      <c r="G233" s="227" t="s">
        <v>465</v>
      </c>
      <c r="H233" s="233">
        <v>0</v>
      </c>
      <c r="I233" s="233">
        <v>0</v>
      </c>
      <c r="J233" s="234" t="s">
        <v>466</v>
      </c>
    </row>
    <row r="234" spans="1:10">
      <c r="A234" s="249">
        <v>690</v>
      </c>
      <c r="B234" s="243">
        <v>200</v>
      </c>
      <c r="C234" s="230">
        <v>100</v>
      </c>
      <c r="D234" s="230"/>
      <c r="E234" s="230"/>
      <c r="F234" s="230"/>
      <c r="G234" s="250" t="s">
        <v>467</v>
      </c>
      <c r="H234" s="232">
        <v>0</v>
      </c>
      <c r="I234" s="232">
        <v>0</v>
      </c>
      <c r="J234" s="234"/>
    </row>
    <row r="235" spans="1:10">
      <c r="A235" s="249">
        <v>690</v>
      </c>
      <c r="B235" s="243">
        <v>200</v>
      </c>
      <c r="C235" s="251">
        <v>200</v>
      </c>
      <c r="D235" s="251"/>
      <c r="E235" s="251"/>
      <c r="F235" s="251"/>
      <c r="G235" s="252" t="s">
        <v>468</v>
      </c>
      <c r="H235" s="232">
        <v>0</v>
      </c>
      <c r="I235" s="232">
        <v>0</v>
      </c>
      <c r="J235" s="234"/>
    </row>
    <row r="236" spans="1:10">
      <c r="A236" s="249">
        <v>690</v>
      </c>
      <c r="B236" s="243">
        <v>300</v>
      </c>
      <c r="C236" s="243"/>
      <c r="D236" s="243"/>
      <c r="E236" s="243"/>
      <c r="F236" s="243"/>
      <c r="G236" s="227" t="s">
        <v>469</v>
      </c>
      <c r="H236" s="233">
        <v>0</v>
      </c>
      <c r="I236" s="233">
        <v>0</v>
      </c>
      <c r="J236" s="234" t="s">
        <v>470</v>
      </c>
    </row>
    <row r="237" spans="1:10">
      <c r="A237" s="249">
        <v>690</v>
      </c>
      <c r="B237" s="243">
        <v>300</v>
      </c>
      <c r="C237" s="230">
        <v>100</v>
      </c>
      <c r="D237" s="230"/>
      <c r="E237" s="230"/>
      <c r="F237" s="230"/>
      <c r="G237" s="250" t="s">
        <v>471</v>
      </c>
      <c r="H237" s="232">
        <v>0</v>
      </c>
      <c r="I237" s="232">
        <v>0</v>
      </c>
      <c r="J237" s="234"/>
    </row>
    <row r="238" spans="1:10">
      <c r="A238" s="249">
        <v>690</v>
      </c>
      <c r="B238" s="243">
        <v>300</v>
      </c>
      <c r="C238" s="230">
        <v>200</v>
      </c>
      <c r="D238" s="230"/>
      <c r="E238" s="230"/>
      <c r="F238" s="230"/>
      <c r="G238" s="250" t="s">
        <v>472</v>
      </c>
      <c r="H238" s="232">
        <v>0</v>
      </c>
      <c r="I238" s="232">
        <v>0</v>
      </c>
      <c r="J238" s="234"/>
    </row>
    <row r="239" spans="1:10">
      <c r="A239" s="253">
        <v>690</v>
      </c>
      <c r="B239" s="254">
        <v>300</v>
      </c>
      <c r="C239" s="251">
        <v>900</v>
      </c>
      <c r="D239" s="251"/>
      <c r="E239" s="251"/>
      <c r="F239" s="251"/>
      <c r="G239" s="252" t="s">
        <v>469</v>
      </c>
      <c r="H239" s="232">
        <v>0</v>
      </c>
      <c r="I239" s="232">
        <v>0</v>
      </c>
      <c r="J239" s="234"/>
    </row>
    <row r="240" spans="1:10">
      <c r="A240" s="255">
        <v>700</v>
      </c>
      <c r="B240" s="256">
        <v>0</v>
      </c>
      <c r="C240" s="256">
        <v>0</v>
      </c>
      <c r="D240" s="256">
        <v>0</v>
      </c>
      <c r="E240" s="256">
        <v>0</v>
      </c>
      <c r="F240" s="256">
        <v>0</v>
      </c>
      <c r="G240" s="221" t="s">
        <v>473</v>
      </c>
      <c r="H240" s="240">
        <v>0</v>
      </c>
      <c r="I240" s="240">
        <v>0</v>
      </c>
      <c r="J240" s="223" t="s">
        <v>474</v>
      </c>
    </row>
    <row r="241" spans="1:189">
      <c r="A241" s="249">
        <v>700</v>
      </c>
      <c r="B241" s="230">
        <v>100</v>
      </c>
      <c r="C241" s="230"/>
      <c r="D241" s="230"/>
      <c r="E241" s="230"/>
      <c r="F241" s="230"/>
      <c r="G241" s="231" t="s">
        <v>475</v>
      </c>
      <c r="H241" s="232">
        <v>0</v>
      </c>
      <c r="I241" s="232">
        <v>0</v>
      </c>
      <c r="J241" s="234" t="s">
        <v>476</v>
      </c>
    </row>
    <row r="242" spans="1:189">
      <c r="A242" s="249">
        <v>700</v>
      </c>
      <c r="B242" s="230">
        <v>200</v>
      </c>
      <c r="C242" s="230"/>
      <c r="D242" s="230"/>
      <c r="E242" s="230"/>
      <c r="F242" s="230"/>
      <c r="G242" s="231" t="s">
        <v>477</v>
      </c>
      <c r="H242" s="232">
        <v>0</v>
      </c>
      <c r="I242" s="232">
        <v>0</v>
      </c>
      <c r="J242" s="234" t="s">
        <v>478</v>
      </c>
    </row>
    <row r="243" spans="1:189">
      <c r="A243" s="249">
        <v>700</v>
      </c>
      <c r="B243" s="230">
        <v>300</v>
      </c>
      <c r="C243" s="230"/>
      <c r="D243" s="230"/>
      <c r="E243" s="230"/>
      <c r="F243" s="230"/>
      <c r="G243" s="231" t="s">
        <v>479</v>
      </c>
      <c r="H243" s="232">
        <v>0</v>
      </c>
      <c r="I243" s="232">
        <v>0</v>
      </c>
      <c r="J243" s="234" t="s">
        <v>480</v>
      </c>
    </row>
    <row r="244" spans="1:189">
      <c r="A244" s="249">
        <v>700</v>
      </c>
      <c r="B244" s="230">
        <v>400</v>
      </c>
      <c r="C244" s="230"/>
      <c r="D244" s="230"/>
      <c r="E244" s="230"/>
      <c r="F244" s="230"/>
      <c r="G244" s="231" t="s">
        <v>481</v>
      </c>
      <c r="H244" s="232">
        <v>0</v>
      </c>
      <c r="I244" s="232">
        <v>0</v>
      </c>
      <c r="J244" s="234" t="s">
        <v>482</v>
      </c>
    </row>
    <row r="245" spans="1:189">
      <c r="A245" s="249">
        <v>700</v>
      </c>
      <c r="B245" s="230">
        <v>500</v>
      </c>
      <c r="C245" s="230"/>
      <c r="D245" s="230"/>
      <c r="E245" s="230"/>
      <c r="F245" s="230"/>
      <c r="G245" s="231" t="s">
        <v>483</v>
      </c>
      <c r="H245" s="232">
        <v>0</v>
      </c>
      <c r="I245" s="232">
        <v>0</v>
      </c>
      <c r="J245" s="234" t="s">
        <v>484</v>
      </c>
    </row>
    <row r="246" spans="1:189" s="257" customFormat="1">
      <c r="A246" s="244">
        <v>710</v>
      </c>
      <c r="B246" s="245">
        <v>0</v>
      </c>
      <c r="C246" s="245">
        <v>0</v>
      </c>
      <c r="D246" s="245">
        <v>0</v>
      </c>
      <c r="E246" s="245">
        <v>0</v>
      </c>
      <c r="F246" s="245">
        <v>0</v>
      </c>
      <c r="G246" s="246" t="s">
        <v>485</v>
      </c>
      <c r="H246" s="232">
        <v>0</v>
      </c>
      <c r="I246" s="232">
        <v>0</v>
      </c>
      <c r="J246" s="241" t="s">
        <v>486</v>
      </c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8"/>
      <c r="DZ246" s="218"/>
      <c r="EA246" s="218"/>
      <c r="EB246" s="218"/>
      <c r="EC246" s="218"/>
      <c r="ED246" s="218"/>
      <c r="EE246" s="218"/>
      <c r="EF246" s="218"/>
      <c r="EG246" s="218"/>
      <c r="EH246" s="218"/>
      <c r="EI246" s="218"/>
      <c r="EJ246" s="218"/>
      <c r="EK246" s="218"/>
      <c r="EL246" s="218"/>
      <c r="EM246" s="218"/>
      <c r="EN246" s="218"/>
      <c r="EO246" s="218"/>
      <c r="EP246" s="218"/>
      <c r="EQ246" s="218"/>
      <c r="ER246" s="218"/>
      <c r="ES246" s="218"/>
      <c r="ET246" s="218"/>
      <c r="EU246" s="218"/>
      <c r="EV246" s="218"/>
      <c r="EW246" s="218"/>
      <c r="EX246" s="218"/>
      <c r="EY246" s="218"/>
      <c r="EZ246" s="218"/>
      <c r="FA246" s="218"/>
      <c r="FB246" s="218"/>
      <c r="FC246" s="218"/>
      <c r="FD246" s="218"/>
      <c r="FE246" s="218"/>
      <c r="FF246" s="218"/>
      <c r="FG246" s="218"/>
      <c r="FH246" s="218"/>
      <c r="FI246" s="218"/>
      <c r="FJ246" s="218"/>
      <c r="FK246" s="218"/>
      <c r="FL246" s="218"/>
      <c r="FM246" s="218"/>
      <c r="FN246" s="218"/>
      <c r="FO246" s="218"/>
      <c r="FP246" s="218"/>
      <c r="FQ246" s="218"/>
      <c r="FR246" s="218"/>
      <c r="FS246" s="218"/>
      <c r="FT246" s="218"/>
      <c r="FU246" s="218"/>
      <c r="FV246" s="218"/>
      <c r="FW246" s="218"/>
      <c r="FX246" s="218"/>
      <c r="FY246" s="218"/>
      <c r="FZ246" s="218"/>
      <c r="GA246" s="218"/>
      <c r="GB246" s="218"/>
      <c r="GC246" s="218"/>
      <c r="GD246" s="218"/>
      <c r="GE246" s="218"/>
      <c r="GF246" s="218"/>
      <c r="GG246" s="218"/>
    </row>
    <row r="247" spans="1:189" s="257" customFormat="1">
      <c r="A247" s="219">
        <v>720</v>
      </c>
      <c r="B247" s="220">
        <v>0</v>
      </c>
      <c r="C247" s="220">
        <v>0</v>
      </c>
      <c r="D247" s="220">
        <v>0</v>
      </c>
      <c r="E247" s="220">
        <v>0</v>
      </c>
      <c r="F247" s="220">
        <v>0</v>
      </c>
      <c r="G247" s="221" t="s">
        <v>99</v>
      </c>
      <c r="H247" s="240">
        <v>0</v>
      </c>
      <c r="I247" s="240">
        <v>0</v>
      </c>
      <c r="J247" s="223" t="s">
        <v>487</v>
      </c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8"/>
      <c r="DZ247" s="218"/>
      <c r="EA247" s="218"/>
      <c r="EB247" s="218"/>
      <c r="EC247" s="218"/>
      <c r="ED247" s="218"/>
      <c r="EE247" s="218"/>
      <c r="EF247" s="218"/>
      <c r="EG247" s="218"/>
      <c r="EH247" s="218"/>
      <c r="EI247" s="218"/>
      <c r="EJ247" s="218"/>
      <c r="EK247" s="218"/>
      <c r="EL247" s="218"/>
      <c r="EM247" s="218"/>
      <c r="EN247" s="218"/>
      <c r="EO247" s="218"/>
      <c r="EP247" s="218"/>
      <c r="EQ247" s="218"/>
      <c r="ER247" s="218"/>
      <c r="ES247" s="218"/>
      <c r="ET247" s="218"/>
      <c r="EU247" s="218"/>
      <c r="EV247" s="218"/>
      <c r="EW247" s="218"/>
      <c r="EX247" s="218"/>
      <c r="EY247" s="218"/>
      <c r="EZ247" s="218"/>
      <c r="FA247" s="218"/>
      <c r="FB247" s="218"/>
      <c r="FC247" s="218"/>
      <c r="FD247" s="218"/>
      <c r="FE247" s="218"/>
      <c r="FF247" s="218"/>
      <c r="FG247" s="218"/>
      <c r="FH247" s="218"/>
      <c r="FI247" s="218"/>
      <c r="FJ247" s="218"/>
      <c r="FK247" s="218"/>
      <c r="FL247" s="218"/>
      <c r="FM247" s="218"/>
      <c r="FN247" s="218"/>
      <c r="FO247" s="218"/>
      <c r="FP247" s="218"/>
      <c r="FQ247" s="218"/>
      <c r="FR247" s="218"/>
      <c r="FS247" s="218"/>
      <c r="FT247" s="218"/>
      <c r="FU247" s="218"/>
      <c r="FV247" s="218"/>
      <c r="FW247" s="218"/>
      <c r="FX247" s="218"/>
      <c r="FY247" s="218"/>
      <c r="FZ247" s="218"/>
      <c r="GA247" s="218"/>
      <c r="GB247" s="218"/>
      <c r="GC247" s="218"/>
      <c r="GD247" s="218"/>
      <c r="GE247" s="218"/>
      <c r="GF247" s="218"/>
      <c r="GG247" s="218"/>
    </row>
    <row r="248" spans="1:189" s="257" customFormat="1">
      <c r="A248" s="249">
        <v>720</v>
      </c>
      <c r="B248" s="230">
        <v>100</v>
      </c>
      <c r="C248" s="230"/>
      <c r="D248" s="230"/>
      <c r="E248" s="230"/>
      <c r="F248" s="230"/>
      <c r="G248" s="231" t="s">
        <v>488</v>
      </c>
      <c r="H248" s="232">
        <v>0</v>
      </c>
      <c r="I248" s="232">
        <v>0</v>
      </c>
      <c r="J248" s="234" t="s">
        <v>489</v>
      </c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8"/>
      <c r="DZ248" s="218"/>
      <c r="EA248" s="218"/>
      <c r="EB248" s="218"/>
      <c r="EC248" s="218"/>
      <c r="ED248" s="218"/>
      <c r="EE248" s="218"/>
      <c r="EF248" s="218"/>
      <c r="EG248" s="218"/>
      <c r="EH248" s="218"/>
      <c r="EI248" s="218"/>
      <c r="EJ248" s="218"/>
      <c r="EK248" s="218"/>
      <c r="EL248" s="218"/>
      <c r="EM248" s="218"/>
      <c r="EN248" s="218"/>
      <c r="EO248" s="218"/>
      <c r="EP248" s="218"/>
      <c r="EQ248" s="218"/>
      <c r="ER248" s="218"/>
      <c r="ES248" s="218"/>
      <c r="ET248" s="218"/>
      <c r="EU248" s="218"/>
      <c r="EV248" s="218"/>
      <c r="EW248" s="218"/>
      <c r="EX248" s="218"/>
      <c r="EY248" s="218"/>
      <c r="EZ248" s="218"/>
      <c r="FA248" s="218"/>
      <c r="FB248" s="218"/>
      <c r="FC248" s="218"/>
      <c r="FD248" s="218"/>
      <c r="FE248" s="218"/>
      <c r="FF248" s="218"/>
      <c r="FG248" s="218"/>
      <c r="FH248" s="218"/>
      <c r="FI248" s="218"/>
      <c r="FJ248" s="218"/>
      <c r="FK248" s="218"/>
      <c r="FL248" s="218"/>
      <c r="FM248" s="218"/>
      <c r="FN248" s="218"/>
      <c r="FO248" s="218"/>
      <c r="FP248" s="218"/>
      <c r="FQ248" s="218"/>
      <c r="FR248" s="218"/>
      <c r="FS248" s="218"/>
      <c r="FT248" s="218"/>
      <c r="FU248" s="218"/>
      <c r="FV248" s="218"/>
      <c r="FW248" s="218"/>
      <c r="FX248" s="218"/>
      <c r="FY248" s="218"/>
      <c r="FZ248" s="218"/>
      <c r="GA248" s="218"/>
      <c r="GB248" s="218"/>
      <c r="GC248" s="218"/>
      <c r="GD248" s="218"/>
      <c r="GE248" s="218"/>
      <c r="GF248" s="218"/>
      <c r="GG248" s="218"/>
    </row>
    <row r="249" spans="1:189" s="257" customFormat="1">
      <c r="A249" s="249">
        <v>720</v>
      </c>
      <c r="B249" s="243">
        <v>200</v>
      </c>
      <c r="C249" s="243"/>
      <c r="D249" s="243"/>
      <c r="E249" s="243"/>
      <c r="F249" s="243"/>
      <c r="G249" s="227" t="s">
        <v>490</v>
      </c>
      <c r="H249" s="233">
        <v>0</v>
      </c>
      <c r="I249" s="233">
        <v>0</v>
      </c>
      <c r="J249" s="234" t="s">
        <v>491</v>
      </c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8"/>
      <c r="DZ249" s="218"/>
      <c r="EA249" s="218"/>
      <c r="EB249" s="218"/>
      <c r="EC249" s="218"/>
      <c r="ED249" s="218"/>
      <c r="EE249" s="218"/>
      <c r="EF249" s="218"/>
      <c r="EG249" s="218"/>
      <c r="EH249" s="218"/>
      <c r="EI249" s="218"/>
      <c r="EJ249" s="218"/>
      <c r="EK249" s="218"/>
      <c r="EL249" s="218"/>
      <c r="EM249" s="218"/>
      <c r="EN249" s="218"/>
      <c r="EO249" s="218"/>
      <c r="EP249" s="218"/>
      <c r="EQ249" s="218"/>
      <c r="ER249" s="218"/>
      <c r="ES249" s="218"/>
      <c r="ET249" s="218"/>
      <c r="EU249" s="218"/>
      <c r="EV249" s="218"/>
      <c r="EW249" s="218"/>
      <c r="EX249" s="218"/>
      <c r="EY249" s="218"/>
      <c r="EZ249" s="218"/>
      <c r="FA249" s="218"/>
      <c r="FB249" s="218"/>
      <c r="FC249" s="218"/>
      <c r="FD249" s="218"/>
      <c r="FE249" s="218"/>
      <c r="FF249" s="218"/>
      <c r="FG249" s="218"/>
      <c r="FH249" s="218"/>
      <c r="FI249" s="218"/>
      <c r="FJ249" s="218"/>
      <c r="FK249" s="218"/>
      <c r="FL249" s="218"/>
      <c r="FM249" s="218"/>
      <c r="FN249" s="218"/>
      <c r="FO249" s="218"/>
      <c r="FP249" s="218"/>
      <c r="FQ249" s="218"/>
      <c r="FR249" s="218"/>
      <c r="FS249" s="218"/>
      <c r="FT249" s="218"/>
      <c r="FU249" s="218"/>
      <c r="FV249" s="218"/>
      <c r="FW249" s="218"/>
      <c r="FX249" s="218"/>
      <c r="FY249" s="218"/>
      <c r="FZ249" s="218"/>
      <c r="GA249" s="218"/>
      <c r="GB249" s="218"/>
      <c r="GC249" s="218"/>
      <c r="GD249" s="218"/>
      <c r="GE249" s="218"/>
      <c r="GF249" s="218"/>
      <c r="GG249" s="218"/>
    </row>
    <row r="250" spans="1:189" s="257" customFormat="1">
      <c r="A250" s="249">
        <v>720</v>
      </c>
      <c r="B250" s="243">
        <v>200</v>
      </c>
      <c r="C250" s="243">
        <v>100</v>
      </c>
      <c r="D250" s="243"/>
      <c r="E250" s="243"/>
      <c r="F250" s="243"/>
      <c r="G250" s="227" t="s">
        <v>492</v>
      </c>
      <c r="H250" s="232">
        <v>0</v>
      </c>
      <c r="I250" s="232">
        <v>0</v>
      </c>
      <c r="J250" s="234" t="s">
        <v>493</v>
      </c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8"/>
      <c r="DZ250" s="218"/>
      <c r="EA250" s="218"/>
      <c r="EB250" s="218"/>
      <c r="EC250" s="218"/>
      <c r="ED250" s="218"/>
      <c r="EE250" s="218"/>
      <c r="EF250" s="218"/>
      <c r="EG250" s="218"/>
      <c r="EH250" s="218"/>
      <c r="EI250" s="218"/>
      <c r="EJ250" s="218"/>
      <c r="EK250" s="218"/>
      <c r="EL250" s="218"/>
      <c r="EM250" s="218"/>
      <c r="EN250" s="218"/>
      <c r="EO250" s="218"/>
      <c r="EP250" s="218"/>
      <c r="EQ250" s="218"/>
      <c r="ER250" s="218"/>
      <c r="ES250" s="218"/>
      <c r="ET250" s="218"/>
      <c r="EU250" s="218"/>
      <c r="EV250" s="218"/>
      <c r="EW250" s="218"/>
      <c r="EX250" s="218"/>
      <c r="EY250" s="218"/>
      <c r="EZ250" s="218"/>
      <c r="FA250" s="218"/>
      <c r="FB250" s="218"/>
      <c r="FC250" s="218"/>
      <c r="FD250" s="218"/>
      <c r="FE250" s="218"/>
      <c r="FF250" s="218"/>
      <c r="FG250" s="218"/>
      <c r="FH250" s="218"/>
      <c r="FI250" s="218"/>
      <c r="FJ250" s="218"/>
      <c r="FK250" s="218"/>
      <c r="FL250" s="218"/>
      <c r="FM250" s="218"/>
      <c r="FN250" s="218"/>
      <c r="FO250" s="218"/>
      <c r="FP250" s="218"/>
      <c r="FQ250" s="218"/>
      <c r="FR250" s="218"/>
      <c r="FS250" s="218"/>
      <c r="FT250" s="218"/>
      <c r="FU250" s="218"/>
      <c r="FV250" s="218"/>
      <c r="FW250" s="218"/>
      <c r="FX250" s="218"/>
      <c r="FY250" s="218"/>
      <c r="FZ250" s="218"/>
      <c r="GA250" s="218"/>
      <c r="GB250" s="218"/>
      <c r="GC250" s="218"/>
      <c r="GD250" s="218"/>
      <c r="GE250" s="218"/>
      <c r="GF250" s="218"/>
      <c r="GG250" s="218"/>
    </row>
    <row r="251" spans="1:189" s="257" customFormat="1">
      <c r="A251" s="249">
        <v>720</v>
      </c>
      <c r="B251" s="243">
        <v>200</v>
      </c>
      <c r="C251" s="243">
        <v>200</v>
      </c>
      <c r="D251" s="243"/>
      <c r="E251" s="243"/>
      <c r="F251" s="243"/>
      <c r="G251" s="227" t="s">
        <v>494</v>
      </c>
      <c r="H251" s="233">
        <v>0</v>
      </c>
      <c r="I251" s="233">
        <v>0</v>
      </c>
      <c r="J251" s="234" t="s">
        <v>495</v>
      </c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8"/>
      <c r="DZ251" s="218"/>
      <c r="EA251" s="218"/>
      <c r="EB251" s="218"/>
      <c r="EC251" s="218"/>
      <c r="ED251" s="218"/>
      <c r="EE251" s="218"/>
      <c r="EF251" s="218"/>
      <c r="EG251" s="218"/>
      <c r="EH251" s="218"/>
      <c r="EI251" s="218"/>
      <c r="EJ251" s="218"/>
      <c r="EK251" s="218"/>
      <c r="EL251" s="218"/>
      <c r="EM251" s="218"/>
      <c r="EN251" s="218"/>
      <c r="EO251" s="218"/>
      <c r="EP251" s="218"/>
      <c r="EQ251" s="218"/>
      <c r="ER251" s="218"/>
      <c r="ES251" s="218"/>
      <c r="ET251" s="218"/>
      <c r="EU251" s="218"/>
      <c r="EV251" s="218"/>
      <c r="EW251" s="218"/>
      <c r="EX251" s="218"/>
      <c r="EY251" s="218"/>
      <c r="EZ251" s="218"/>
      <c r="FA251" s="218"/>
      <c r="FB251" s="218"/>
      <c r="FC251" s="218"/>
      <c r="FD251" s="218"/>
      <c r="FE251" s="218"/>
      <c r="FF251" s="218"/>
      <c r="FG251" s="218"/>
      <c r="FH251" s="218"/>
      <c r="FI251" s="218"/>
      <c r="FJ251" s="218"/>
      <c r="FK251" s="218"/>
      <c r="FL251" s="218"/>
      <c r="FM251" s="218"/>
      <c r="FN251" s="218"/>
      <c r="FO251" s="218"/>
      <c r="FP251" s="218"/>
      <c r="FQ251" s="218"/>
      <c r="FR251" s="218"/>
      <c r="FS251" s="218"/>
      <c r="FT251" s="218"/>
      <c r="FU251" s="218"/>
      <c r="FV251" s="218"/>
      <c r="FW251" s="218"/>
      <c r="FX251" s="218"/>
      <c r="FY251" s="218"/>
      <c r="FZ251" s="218"/>
      <c r="GA251" s="218"/>
      <c r="GB251" s="218"/>
      <c r="GC251" s="218"/>
      <c r="GD251" s="218"/>
      <c r="GE251" s="218"/>
      <c r="GF251" s="218"/>
      <c r="GG251" s="218"/>
    </row>
    <row r="252" spans="1:189" s="257" customFormat="1">
      <c r="A252" s="249">
        <v>720</v>
      </c>
      <c r="B252" s="243">
        <v>200</v>
      </c>
      <c r="C252" s="243">
        <v>200</v>
      </c>
      <c r="D252" s="230">
        <v>50</v>
      </c>
      <c r="E252" s="243"/>
      <c r="F252" s="243"/>
      <c r="G252" s="231" t="s">
        <v>496</v>
      </c>
      <c r="H252" s="242">
        <v>0</v>
      </c>
      <c r="I252" s="242">
        <v>0</v>
      </c>
      <c r="J252" s="234" t="s">
        <v>497</v>
      </c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8"/>
      <c r="DZ252" s="218"/>
      <c r="EA252" s="218"/>
      <c r="EB252" s="218"/>
      <c r="EC252" s="218"/>
      <c r="ED252" s="218"/>
      <c r="EE252" s="218"/>
      <c r="EF252" s="218"/>
      <c r="EG252" s="218"/>
      <c r="EH252" s="218"/>
      <c r="EI252" s="218"/>
      <c r="EJ252" s="218"/>
      <c r="EK252" s="218"/>
      <c r="EL252" s="218"/>
      <c r="EM252" s="218"/>
      <c r="EN252" s="218"/>
      <c r="EO252" s="218"/>
      <c r="EP252" s="218"/>
      <c r="EQ252" s="218"/>
      <c r="ER252" s="218"/>
      <c r="ES252" s="218"/>
      <c r="ET252" s="218"/>
      <c r="EU252" s="218"/>
      <c r="EV252" s="218"/>
      <c r="EW252" s="218"/>
      <c r="EX252" s="218"/>
      <c r="EY252" s="218"/>
      <c r="EZ252" s="218"/>
      <c r="FA252" s="218"/>
      <c r="FB252" s="218"/>
      <c r="FC252" s="218"/>
      <c r="FD252" s="218"/>
      <c r="FE252" s="218"/>
      <c r="FF252" s="218"/>
      <c r="FG252" s="218"/>
      <c r="FH252" s="218"/>
      <c r="FI252" s="218"/>
      <c r="FJ252" s="218"/>
      <c r="FK252" s="218"/>
      <c r="FL252" s="218"/>
      <c r="FM252" s="218"/>
      <c r="FN252" s="218"/>
      <c r="FO252" s="218"/>
      <c r="FP252" s="218"/>
      <c r="FQ252" s="218"/>
      <c r="FR252" s="218"/>
      <c r="FS252" s="218"/>
      <c r="FT252" s="218"/>
      <c r="FU252" s="218"/>
      <c r="FV252" s="218"/>
      <c r="FW252" s="218"/>
      <c r="FX252" s="218"/>
      <c r="FY252" s="218"/>
      <c r="FZ252" s="218"/>
      <c r="GA252" s="218"/>
      <c r="GB252" s="218"/>
      <c r="GC252" s="218"/>
      <c r="GD252" s="218"/>
      <c r="GE252" s="218"/>
      <c r="GF252" s="218"/>
      <c r="GG252" s="218"/>
    </row>
    <row r="253" spans="1:189" s="257" customFormat="1">
      <c r="A253" s="249">
        <v>720</v>
      </c>
      <c r="B253" s="243">
        <v>200</v>
      </c>
      <c r="C253" s="243">
        <v>200</v>
      </c>
      <c r="D253" s="230">
        <v>100</v>
      </c>
      <c r="E253" s="230"/>
      <c r="F253" s="230"/>
      <c r="G253" s="231" t="s">
        <v>498</v>
      </c>
      <c r="H253" s="232">
        <v>0</v>
      </c>
      <c r="I253" s="232">
        <v>0</v>
      </c>
      <c r="J253" s="234" t="s">
        <v>499</v>
      </c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8"/>
      <c r="DZ253" s="218"/>
      <c r="EA253" s="218"/>
      <c r="EB253" s="218"/>
      <c r="EC253" s="218"/>
      <c r="ED253" s="218"/>
      <c r="EE253" s="218"/>
      <c r="EF253" s="218"/>
      <c r="EG253" s="218"/>
      <c r="EH253" s="218"/>
      <c r="EI253" s="218"/>
      <c r="EJ253" s="218"/>
      <c r="EK253" s="218"/>
      <c r="EL253" s="218"/>
      <c r="EM253" s="218"/>
      <c r="EN253" s="218"/>
      <c r="EO253" s="218"/>
      <c r="EP253" s="218"/>
      <c r="EQ253" s="218"/>
      <c r="ER253" s="218"/>
      <c r="ES253" s="218"/>
      <c r="ET253" s="218"/>
      <c r="EU253" s="218"/>
      <c r="EV253" s="218"/>
      <c r="EW253" s="218"/>
      <c r="EX253" s="218"/>
      <c r="EY253" s="218"/>
      <c r="EZ253" s="218"/>
      <c r="FA253" s="218"/>
      <c r="FB253" s="218"/>
      <c r="FC253" s="218"/>
      <c r="FD253" s="218"/>
      <c r="FE253" s="218"/>
      <c r="FF253" s="218"/>
      <c r="FG253" s="218"/>
      <c r="FH253" s="218"/>
      <c r="FI253" s="218"/>
      <c r="FJ253" s="218"/>
      <c r="FK253" s="218"/>
      <c r="FL253" s="218"/>
      <c r="FM253" s="218"/>
      <c r="FN253" s="218"/>
      <c r="FO253" s="218"/>
      <c r="FP253" s="218"/>
      <c r="FQ253" s="218"/>
      <c r="FR253" s="218"/>
      <c r="FS253" s="218"/>
      <c r="FT253" s="218"/>
      <c r="FU253" s="218"/>
      <c r="FV253" s="218"/>
      <c r="FW253" s="218"/>
      <c r="FX253" s="218"/>
      <c r="FY253" s="218"/>
      <c r="FZ253" s="218"/>
      <c r="GA253" s="218"/>
      <c r="GB253" s="218"/>
      <c r="GC253" s="218"/>
      <c r="GD253" s="218"/>
      <c r="GE253" s="218"/>
      <c r="GF253" s="218"/>
      <c r="GG253" s="218"/>
    </row>
    <row r="254" spans="1:189">
      <c r="A254" s="249">
        <v>720</v>
      </c>
      <c r="B254" s="243">
        <v>200</v>
      </c>
      <c r="C254" s="243">
        <v>200</v>
      </c>
      <c r="D254" s="243">
        <v>200</v>
      </c>
      <c r="E254" s="243"/>
      <c r="F254" s="243"/>
      <c r="G254" s="227" t="s">
        <v>500</v>
      </c>
      <c r="H254" s="233">
        <v>0</v>
      </c>
      <c r="I254" s="233">
        <v>0</v>
      </c>
      <c r="J254" s="234" t="s">
        <v>501</v>
      </c>
    </row>
    <row r="255" spans="1:189" s="257" customFormat="1">
      <c r="A255" s="249">
        <v>720</v>
      </c>
      <c r="B255" s="243">
        <v>200</v>
      </c>
      <c r="C255" s="243">
        <v>200</v>
      </c>
      <c r="D255" s="243">
        <v>200</v>
      </c>
      <c r="E255" s="230">
        <v>10</v>
      </c>
      <c r="F255" s="239"/>
      <c r="G255" s="231" t="s">
        <v>502</v>
      </c>
      <c r="H255" s="232">
        <v>0</v>
      </c>
      <c r="I255" s="232">
        <v>0</v>
      </c>
      <c r="J255" s="234" t="s">
        <v>503</v>
      </c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8"/>
      <c r="DZ255" s="218"/>
      <c r="EA255" s="218"/>
      <c r="EB255" s="218"/>
      <c r="EC255" s="218"/>
      <c r="ED255" s="218"/>
      <c r="EE255" s="218"/>
      <c r="EF255" s="218"/>
      <c r="EG255" s="218"/>
      <c r="EH255" s="218"/>
      <c r="EI255" s="218"/>
      <c r="EJ255" s="218"/>
      <c r="EK255" s="218"/>
      <c r="EL255" s="218"/>
      <c r="EM255" s="218"/>
      <c r="EN255" s="218"/>
      <c r="EO255" s="218"/>
      <c r="EP255" s="218"/>
      <c r="EQ255" s="218"/>
      <c r="ER255" s="218"/>
      <c r="ES255" s="218"/>
      <c r="ET255" s="218"/>
      <c r="EU255" s="218"/>
      <c r="EV255" s="218"/>
      <c r="EW255" s="218"/>
      <c r="EX255" s="218"/>
      <c r="EY255" s="218"/>
      <c r="EZ255" s="218"/>
      <c r="FA255" s="218"/>
      <c r="FB255" s="218"/>
      <c r="FC255" s="218"/>
      <c r="FD255" s="218"/>
      <c r="FE255" s="218"/>
      <c r="FF255" s="218"/>
      <c r="FG255" s="218"/>
      <c r="FH255" s="218"/>
      <c r="FI255" s="218"/>
      <c r="FJ255" s="218"/>
      <c r="FK255" s="218"/>
      <c r="FL255" s="218"/>
      <c r="FM255" s="218"/>
      <c r="FN255" s="218"/>
      <c r="FO255" s="218"/>
      <c r="FP255" s="218"/>
      <c r="FQ255" s="218"/>
      <c r="FR255" s="218"/>
      <c r="FS255" s="218"/>
      <c r="FT255" s="218"/>
      <c r="FU255" s="218"/>
      <c r="FV255" s="218"/>
      <c r="FW255" s="218"/>
      <c r="FX255" s="218"/>
      <c r="FY255" s="218"/>
      <c r="FZ255" s="218"/>
      <c r="GA255" s="218"/>
      <c r="GB255" s="218"/>
      <c r="GC255" s="218"/>
      <c r="GD255" s="218"/>
      <c r="GE255" s="218"/>
      <c r="GF255" s="218"/>
      <c r="GG255" s="218"/>
    </row>
    <row r="256" spans="1:189" s="257" customFormat="1">
      <c r="A256" s="249">
        <v>720</v>
      </c>
      <c r="B256" s="243">
        <v>200</v>
      </c>
      <c r="C256" s="243">
        <v>200</v>
      </c>
      <c r="D256" s="243">
        <v>200</v>
      </c>
      <c r="E256" s="230">
        <v>20</v>
      </c>
      <c r="F256" s="239"/>
      <c r="G256" s="231" t="s">
        <v>504</v>
      </c>
      <c r="H256" s="232">
        <v>0</v>
      </c>
      <c r="I256" s="232">
        <v>0</v>
      </c>
      <c r="J256" s="234" t="s">
        <v>505</v>
      </c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8"/>
      <c r="DZ256" s="218"/>
      <c r="EA256" s="218"/>
      <c r="EB256" s="218"/>
      <c r="EC256" s="218"/>
      <c r="ED256" s="218"/>
      <c r="EE256" s="218"/>
      <c r="EF256" s="218"/>
      <c r="EG256" s="218"/>
      <c r="EH256" s="218"/>
      <c r="EI256" s="218"/>
      <c r="EJ256" s="218"/>
      <c r="EK256" s="218"/>
      <c r="EL256" s="218"/>
      <c r="EM256" s="218"/>
      <c r="EN256" s="218"/>
      <c r="EO256" s="218"/>
      <c r="EP256" s="218"/>
      <c r="EQ256" s="218"/>
      <c r="ER256" s="218"/>
      <c r="ES256" s="218"/>
      <c r="ET256" s="218"/>
      <c r="EU256" s="218"/>
      <c r="EV256" s="218"/>
      <c r="EW256" s="218"/>
      <c r="EX256" s="218"/>
      <c r="EY256" s="218"/>
      <c r="EZ256" s="218"/>
      <c r="FA256" s="218"/>
      <c r="FB256" s="218"/>
      <c r="FC256" s="218"/>
      <c r="FD256" s="218"/>
      <c r="FE256" s="218"/>
      <c r="FF256" s="218"/>
      <c r="FG256" s="218"/>
      <c r="FH256" s="218"/>
      <c r="FI256" s="218"/>
      <c r="FJ256" s="218"/>
      <c r="FK256" s="218"/>
      <c r="FL256" s="218"/>
      <c r="FM256" s="218"/>
      <c r="FN256" s="218"/>
      <c r="FO256" s="218"/>
      <c r="FP256" s="218"/>
      <c r="FQ256" s="218"/>
      <c r="FR256" s="218"/>
      <c r="FS256" s="218"/>
      <c r="FT256" s="218"/>
      <c r="FU256" s="218"/>
      <c r="FV256" s="218"/>
      <c r="FW256" s="218"/>
      <c r="FX256" s="218"/>
      <c r="FY256" s="218"/>
      <c r="FZ256" s="218"/>
      <c r="GA256" s="218"/>
      <c r="GB256" s="218"/>
      <c r="GC256" s="218"/>
      <c r="GD256" s="218"/>
      <c r="GE256" s="218"/>
      <c r="GF256" s="218"/>
      <c r="GG256" s="218"/>
    </row>
    <row r="257" spans="1:189" s="257" customFormat="1">
      <c r="A257" s="249">
        <v>720</v>
      </c>
      <c r="B257" s="243">
        <v>200</v>
      </c>
      <c r="C257" s="243">
        <v>200</v>
      </c>
      <c r="D257" s="243">
        <v>200</v>
      </c>
      <c r="E257" s="230">
        <v>30</v>
      </c>
      <c r="F257" s="239"/>
      <c r="G257" s="231" t="s">
        <v>506</v>
      </c>
      <c r="H257" s="232">
        <v>0</v>
      </c>
      <c r="I257" s="232">
        <v>0</v>
      </c>
      <c r="J257" s="234" t="s">
        <v>507</v>
      </c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8"/>
      <c r="DZ257" s="218"/>
      <c r="EA257" s="218"/>
      <c r="EB257" s="218"/>
      <c r="EC257" s="218"/>
      <c r="ED257" s="218"/>
      <c r="EE257" s="218"/>
      <c r="EF257" s="218"/>
      <c r="EG257" s="218"/>
      <c r="EH257" s="218"/>
      <c r="EI257" s="218"/>
      <c r="EJ257" s="218"/>
      <c r="EK257" s="218"/>
      <c r="EL257" s="218"/>
      <c r="EM257" s="218"/>
      <c r="EN257" s="218"/>
      <c r="EO257" s="218"/>
      <c r="EP257" s="218"/>
      <c r="EQ257" s="218"/>
      <c r="ER257" s="218"/>
      <c r="ES257" s="218"/>
      <c r="ET257" s="218"/>
      <c r="EU257" s="218"/>
      <c r="EV257" s="218"/>
      <c r="EW257" s="218"/>
      <c r="EX257" s="218"/>
      <c r="EY257" s="218"/>
      <c r="EZ257" s="218"/>
      <c r="FA257" s="218"/>
      <c r="FB257" s="218"/>
      <c r="FC257" s="218"/>
      <c r="FD257" s="218"/>
      <c r="FE257" s="218"/>
      <c r="FF257" s="218"/>
      <c r="FG257" s="218"/>
      <c r="FH257" s="218"/>
      <c r="FI257" s="218"/>
      <c r="FJ257" s="218"/>
      <c r="FK257" s="218"/>
      <c r="FL257" s="218"/>
      <c r="FM257" s="218"/>
      <c r="FN257" s="218"/>
      <c r="FO257" s="218"/>
      <c r="FP257" s="218"/>
      <c r="FQ257" s="218"/>
      <c r="FR257" s="218"/>
      <c r="FS257" s="218"/>
      <c r="FT257" s="218"/>
      <c r="FU257" s="218"/>
      <c r="FV257" s="218"/>
      <c r="FW257" s="218"/>
      <c r="FX257" s="218"/>
      <c r="FY257" s="218"/>
      <c r="FZ257" s="218"/>
      <c r="GA257" s="218"/>
      <c r="GB257" s="218"/>
      <c r="GC257" s="218"/>
      <c r="GD257" s="218"/>
      <c r="GE257" s="218"/>
      <c r="GF257" s="218"/>
      <c r="GG257" s="218"/>
    </row>
    <row r="258" spans="1:189" s="257" customFormat="1">
      <c r="A258" s="249">
        <v>720</v>
      </c>
      <c r="B258" s="243">
        <v>200</v>
      </c>
      <c r="C258" s="243">
        <v>200</v>
      </c>
      <c r="D258" s="243">
        <v>200</v>
      </c>
      <c r="E258" s="230">
        <v>40</v>
      </c>
      <c r="F258" s="239"/>
      <c r="G258" s="231" t="s">
        <v>508</v>
      </c>
      <c r="H258" s="232">
        <v>0</v>
      </c>
      <c r="I258" s="232">
        <v>0</v>
      </c>
      <c r="J258" s="234" t="s">
        <v>509</v>
      </c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8"/>
      <c r="DZ258" s="218"/>
      <c r="EA258" s="218"/>
      <c r="EB258" s="218"/>
      <c r="EC258" s="218"/>
      <c r="ED258" s="218"/>
      <c r="EE258" s="218"/>
      <c r="EF258" s="218"/>
      <c r="EG258" s="218"/>
      <c r="EH258" s="218"/>
      <c r="EI258" s="218"/>
      <c r="EJ258" s="218"/>
      <c r="EK258" s="218"/>
      <c r="EL258" s="218"/>
      <c r="EM258" s="218"/>
      <c r="EN258" s="218"/>
      <c r="EO258" s="218"/>
      <c r="EP258" s="218"/>
      <c r="EQ258" s="218"/>
      <c r="ER258" s="218"/>
      <c r="ES258" s="218"/>
      <c r="ET258" s="218"/>
      <c r="EU258" s="218"/>
      <c r="EV258" s="218"/>
      <c r="EW258" s="218"/>
      <c r="EX258" s="218"/>
      <c r="EY258" s="218"/>
      <c r="EZ258" s="218"/>
      <c r="FA258" s="218"/>
      <c r="FB258" s="218"/>
      <c r="FC258" s="218"/>
      <c r="FD258" s="218"/>
      <c r="FE258" s="218"/>
      <c r="FF258" s="218"/>
      <c r="FG258" s="218"/>
      <c r="FH258" s="218"/>
      <c r="FI258" s="218"/>
      <c r="FJ258" s="218"/>
      <c r="FK258" s="218"/>
      <c r="FL258" s="218"/>
      <c r="FM258" s="218"/>
      <c r="FN258" s="218"/>
      <c r="FO258" s="218"/>
      <c r="FP258" s="218"/>
      <c r="FQ258" s="218"/>
      <c r="FR258" s="218"/>
      <c r="FS258" s="218"/>
      <c r="FT258" s="218"/>
      <c r="FU258" s="218"/>
      <c r="FV258" s="218"/>
      <c r="FW258" s="218"/>
      <c r="FX258" s="218"/>
      <c r="FY258" s="218"/>
      <c r="FZ258" s="218"/>
      <c r="GA258" s="218"/>
      <c r="GB258" s="218"/>
      <c r="GC258" s="218"/>
      <c r="GD258" s="218"/>
      <c r="GE258" s="218"/>
      <c r="GF258" s="218"/>
      <c r="GG258" s="218"/>
    </row>
    <row r="259" spans="1:189" s="257" customFormat="1" ht="27.6">
      <c r="A259" s="249">
        <v>720</v>
      </c>
      <c r="B259" s="243">
        <v>200</v>
      </c>
      <c r="C259" s="243">
        <v>200</v>
      </c>
      <c r="D259" s="243">
        <v>200</v>
      </c>
      <c r="E259" s="230">
        <v>50</v>
      </c>
      <c r="F259" s="239"/>
      <c r="G259" s="231" t="s">
        <v>510</v>
      </c>
      <c r="H259" s="232">
        <v>0</v>
      </c>
      <c r="I259" s="232">
        <v>0</v>
      </c>
      <c r="J259" s="234" t="s">
        <v>511</v>
      </c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8"/>
      <c r="DZ259" s="218"/>
      <c r="EA259" s="218"/>
      <c r="EB259" s="218"/>
      <c r="EC259" s="218"/>
      <c r="ED259" s="218"/>
      <c r="EE259" s="218"/>
      <c r="EF259" s="218"/>
      <c r="EG259" s="218"/>
      <c r="EH259" s="218"/>
      <c r="EI259" s="218"/>
      <c r="EJ259" s="218"/>
      <c r="EK259" s="218"/>
      <c r="EL259" s="218"/>
      <c r="EM259" s="218"/>
      <c r="EN259" s="218"/>
      <c r="EO259" s="218"/>
      <c r="EP259" s="218"/>
      <c r="EQ259" s="218"/>
      <c r="ER259" s="218"/>
      <c r="ES259" s="218"/>
      <c r="ET259" s="218"/>
      <c r="EU259" s="218"/>
      <c r="EV259" s="218"/>
      <c r="EW259" s="218"/>
      <c r="EX259" s="218"/>
      <c r="EY259" s="218"/>
      <c r="EZ259" s="218"/>
      <c r="FA259" s="218"/>
      <c r="FB259" s="218"/>
      <c r="FC259" s="218"/>
      <c r="FD259" s="218"/>
      <c r="FE259" s="218"/>
      <c r="FF259" s="218"/>
      <c r="FG259" s="218"/>
      <c r="FH259" s="218"/>
      <c r="FI259" s="218"/>
      <c r="FJ259" s="218"/>
      <c r="FK259" s="218"/>
      <c r="FL259" s="218"/>
      <c r="FM259" s="218"/>
      <c r="FN259" s="218"/>
      <c r="FO259" s="218"/>
      <c r="FP259" s="218"/>
      <c r="FQ259" s="218"/>
      <c r="FR259" s="218"/>
      <c r="FS259" s="218"/>
      <c r="FT259" s="218"/>
      <c r="FU259" s="218"/>
      <c r="FV259" s="218"/>
      <c r="FW259" s="218"/>
      <c r="FX259" s="218"/>
      <c r="FY259" s="218"/>
      <c r="FZ259" s="218"/>
      <c r="GA259" s="218"/>
      <c r="GB259" s="218"/>
      <c r="GC259" s="218"/>
      <c r="GD259" s="218"/>
      <c r="GE259" s="218"/>
      <c r="GF259" s="218"/>
      <c r="GG259" s="218"/>
    </row>
    <row r="260" spans="1:189" s="257" customFormat="1">
      <c r="A260" s="249">
        <v>720</v>
      </c>
      <c r="B260" s="243">
        <v>200</v>
      </c>
      <c r="C260" s="243">
        <v>200</v>
      </c>
      <c r="D260" s="243">
        <v>200</v>
      </c>
      <c r="E260" s="230">
        <v>60</v>
      </c>
      <c r="F260" s="239"/>
      <c r="G260" s="231" t="s">
        <v>512</v>
      </c>
      <c r="H260" s="232">
        <v>0</v>
      </c>
      <c r="I260" s="232">
        <v>0</v>
      </c>
      <c r="J260" s="234" t="s">
        <v>513</v>
      </c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8"/>
      <c r="DZ260" s="218"/>
      <c r="EA260" s="218"/>
      <c r="EB260" s="218"/>
      <c r="EC260" s="218"/>
      <c r="ED260" s="218"/>
      <c r="EE260" s="218"/>
      <c r="EF260" s="218"/>
      <c r="EG260" s="218"/>
      <c r="EH260" s="218"/>
      <c r="EI260" s="218"/>
      <c r="EJ260" s="218"/>
      <c r="EK260" s="218"/>
      <c r="EL260" s="218"/>
      <c r="EM260" s="218"/>
      <c r="EN260" s="218"/>
      <c r="EO260" s="218"/>
      <c r="EP260" s="218"/>
      <c r="EQ260" s="218"/>
      <c r="ER260" s="218"/>
      <c r="ES260" s="218"/>
      <c r="ET260" s="218"/>
      <c r="EU260" s="218"/>
      <c r="EV260" s="218"/>
      <c r="EW260" s="218"/>
      <c r="EX260" s="218"/>
      <c r="EY260" s="218"/>
      <c r="EZ260" s="218"/>
      <c r="FA260" s="218"/>
      <c r="FB260" s="218"/>
      <c r="FC260" s="218"/>
      <c r="FD260" s="218"/>
      <c r="FE260" s="218"/>
      <c r="FF260" s="218"/>
      <c r="FG260" s="218"/>
      <c r="FH260" s="218"/>
      <c r="FI260" s="218"/>
      <c r="FJ260" s="218"/>
      <c r="FK260" s="218"/>
      <c r="FL260" s="218"/>
      <c r="FM260" s="218"/>
      <c r="FN260" s="218"/>
      <c r="FO260" s="218"/>
      <c r="FP260" s="218"/>
      <c r="FQ260" s="218"/>
      <c r="FR260" s="218"/>
      <c r="FS260" s="218"/>
      <c r="FT260" s="218"/>
      <c r="FU260" s="218"/>
      <c r="FV260" s="218"/>
      <c r="FW260" s="218"/>
      <c r="FX260" s="218"/>
      <c r="FY260" s="218"/>
      <c r="FZ260" s="218"/>
      <c r="GA260" s="218"/>
      <c r="GB260" s="218"/>
      <c r="GC260" s="218"/>
      <c r="GD260" s="218"/>
      <c r="GE260" s="218"/>
      <c r="GF260" s="218"/>
      <c r="GG260" s="218"/>
    </row>
    <row r="261" spans="1:189" s="257" customFormat="1">
      <c r="A261" s="249">
        <v>720</v>
      </c>
      <c r="B261" s="243">
        <v>200</v>
      </c>
      <c r="C261" s="243">
        <v>200</v>
      </c>
      <c r="D261" s="243">
        <v>200</v>
      </c>
      <c r="E261" s="230">
        <v>90</v>
      </c>
      <c r="F261" s="239"/>
      <c r="G261" s="231" t="s">
        <v>514</v>
      </c>
      <c r="H261" s="232">
        <v>0</v>
      </c>
      <c r="I261" s="232">
        <v>0</v>
      </c>
      <c r="J261" s="234" t="s">
        <v>515</v>
      </c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8"/>
      <c r="DZ261" s="218"/>
      <c r="EA261" s="218"/>
      <c r="EB261" s="218"/>
      <c r="EC261" s="218"/>
      <c r="ED261" s="218"/>
      <c r="EE261" s="218"/>
      <c r="EF261" s="218"/>
      <c r="EG261" s="218"/>
      <c r="EH261" s="218"/>
      <c r="EI261" s="218"/>
      <c r="EJ261" s="218"/>
      <c r="EK261" s="218"/>
      <c r="EL261" s="218"/>
      <c r="EM261" s="218"/>
      <c r="EN261" s="218"/>
      <c r="EO261" s="218"/>
      <c r="EP261" s="218"/>
      <c r="EQ261" s="218"/>
      <c r="ER261" s="218"/>
      <c r="ES261" s="218"/>
      <c r="ET261" s="218"/>
      <c r="EU261" s="218"/>
      <c r="EV261" s="218"/>
      <c r="EW261" s="218"/>
      <c r="EX261" s="218"/>
      <c r="EY261" s="218"/>
      <c r="EZ261" s="218"/>
      <c r="FA261" s="218"/>
      <c r="FB261" s="218"/>
      <c r="FC261" s="218"/>
      <c r="FD261" s="218"/>
      <c r="FE261" s="218"/>
      <c r="FF261" s="218"/>
      <c r="FG261" s="218"/>
      <c r="FH261" s="218"/>
      <c r="FI261" s="218"/>
      <c r="FJ261" s="218"/>
      <c r="FK261" s="218"/>
      <c r="FL261" s="218"/>
      <c r="FM261" s="218"/>
      <c r="FN261" s="218"/>
      <c r="FO261" s="218"/>
      <c r="FP261" s="218"/>
      <c r="FQ261" s="218"/>
      <c r="FR261" s="218"/>
      <c r="FS261" s="218"/>
      <c r="FT261" s="218"/>
      <c r="FU261" s="218"/>
      <c r="FV261" s="218"/>
      <c r="FW261" s="218"/>
      <c r="FX261" s="218"/>
      <c r="FY261" s="218"/>
      <c r="FZ261" s="218"/>
      <c r="GA261" s="218"/>
      <c r="GB261" s="218"/>
      <c r="GC261" s="218"/>
      <c r="GD261" s="218"/>
      <c r="GE261" s="218"/>
      <c r="GF261" s="218"/>
      <c r="GG261" s="218"/>
    </row>
    <row r="262" spans="1:189" s="257" customFormat="1">
      <c r="A262" s="249">
        <v>720</v>
      </c>
      <c r="B262" s="243">
        <v>200</v>
      </c>
      <c r="C262" s="243">
        <v>300</v>
      </c>
      <c r="D262" s="243"/>
      <c r="E262" s="243"/>
      <c r="F262" s="258"/>
      <c r="G262" s="227" t="s">
        <v>516</v>
      </c>
      <c r="H262" s="233">
        <v>0</v>
      </c>
      <c r="I262" s="233">
        <v>0</v>
      </c>
      <c r="J262" s="234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8"/>
      <c r="DZ262" s="218"/>
      <c r="EA262" s="218"/>
      <c r="EB262" s="218"/>
      <c r="EC262" s="218"/>
      <c r="ED262" s="218"/>
      <c r="EE262" s="218"/>
      <c r="EF262" s="218"/>
      <c r="EG262" s="218"/>
      <c r="EH262" s="218"/>
      <c r="EI262" s="218"/>
      <c r="EJ262" s="218"/>
      <c r="EK262" s="218"/>
      <c r="EL262" s="218"/>
      <c r="EM262" s="218"/>
      <c r="EN262" s="218"/>
      <c r="EO262" s="218"/>
      <c r="EP262" s="218"/>
      <c r="EQ262" s="218"/>
      <c r="ER262" s="218"/>
      <c r="ES262" s="218"/>
      <c r="ET262" s="218"/>
      <c r="EU262" s="218"/>
      <c r="EV262" s="218"/>
      <c r="EW262" s="218"/>
      <c r="EX262" s="218"/>
      <c r="EY262" s="218"/>
      <c r="EZ262" s="218"/>
      <c r="FA262" s="218"/>
      <c r="FB262" s="218"/>
      <c r="FC262" s="218"/>
      <c r="FD262" s="218"/>
      <c r="FE262" s="218"/>
      <c r="FF262" s="218"/>
      <c r="FG262" s="218"/>
      <c r="FH262" s="218"/>
      <c r="FI262" s="218"/>
      <c r="FJ262" s="218"/>
      <c r="FK262" s="218"/>
      <c r="FL262" s="218"/>
      <c r="FM262" s="218"/>
      <c r="FN262" s="218"/>
      <c r="FO262" s="218"/>
      <c r="FP262" s="218"/>
      <c r="FQ262" s="218"/>
      <c r="FR262" s="218"/>
      <c r="FS262" s="218"/>
      <c r="FT262" s="218"/>
      <c r="FU262" s="218"/>
      <c r="FV262" s="218"/>
      <c r="FW262" s="218"/>
      <c r="FX262" s="218"/>
      <c r="FY262" s="218"/>
      <c r="FZ262" s="218"/>
      <c r="GA262" s="218"/>
      <c r="GB262" s="218"/>
      <c r="GC262" s="218"/>
      <c r="GD262" s="218"/>
      <c r="GE262" s="218"/>
      <c r="GF262" s="218"/>
      <c r="GG262" s="218"/>
    </row>
    <row r="263" spans="1:189" s="257" customFormat="1">
      <c r="A263" s="249">
        <v>720</v>
      </c>
      <c r="B263" s="243">
        <v>200</v>
      </c>
      <c r="C263" s="243">
        <v>300</v>
      </c>
      <c r="D263" s="230">
        <v>100</v>
      </c>
      <c r="E263" s="230"/>
      <c r="F263" s="230"/>
      <c r="G263" s="231" t="s">
        <v>517</v>
      </c>
      <c r="H263" s="232">
        <v>0</v>
      </c>
      <c r="I263" s="232">
        <v>0</v>
      </c>
      <c r="J263" s="234" t="s">
        <v>518</v>
      </c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8"/>
      <c r="DZ263" s="218"/>
      <c r="EA263" s="218"/>
      <c r="EB263" s="218"/>
      <c r="EC263" s="218"/>
      <c r="ED263" s="218"/>
      <c r="EE263" s="218"/>
      <c r="EF263" s="218"/>
      <c r="EG263" s="218"/>
      <c r="EH263" s="218"/>
      <c r="EI263" s="218"/>
      <c r="EJ263" s="218"/>
      <c r="EK263" s="218"/>
      <c r="EL263" s="218"/>
      <c r="EM263" s="218"/>
      <c r="EN263" s="218"/>
      <c r="EO263" s="218"/>
      <c r="EP263" s="218"/>
      <c r="EQ263" s="218"/>
      <c r="ER263" s="218"/>
      <c r="ES263" s="218"/>
      <c r="ET263" s="218"/>
      <c r="EU263" s="218"/>
      <c r="EV263" s="218"/>
      <c r="EW263" s="218"/>
      <c r="EX263" s="218"/>
      <c r="EY263" s="218"/>
      <c r="EZ263" s="218"/>
      <c r="FA263" s="218"/>
      <c r="FB263" s="218"/>
      <c r="FC263" s="218"/>
      <c r="FD263" s="218"/>
      <c r="FE263" s="218"/>
      <c r="FF263" s="218"/>
      <c r="FG263" s="218"/>
      <c r="FH263" s="218"/>
      <c r="FI263" s="218"/>
      <c r="FJ263" s="218"/>
      <c r="FK263" s="218"/>
      <c r="FL263" s="218"/>
      <c r="FM263" s="218"/>
      <c r="FN263" s="218"/>
      <c r="FO263" s="218"/>
      <c r="FP263" s="218"/>
      <c r="FQ263" s="218"/>
      <c r="FR263" s="218"/>
      <c r="FS263" s="218"/>
      <c r="FT263" s="218"/>
      <c r="FU263" s="218"/>
      <c r="FV263" s="218"/>
      <c r="FW263" s="218"/>
      <c r="FX263" s="218"/>
      <c r="FY263" s="218"/>
      <c r="FZ263" s="218"/>
      <c r="GA263" s="218"/>
      <c r="GB263" s="218"/>
      <c r="GC263" s="218"/>
      <c r="GD263" s="218"/>
      <c r="GE263" s="218"/>
      <c r="GF263" s="218"/>
      <c r="GG263" s="218"/>
    </row>
    <row r="264" spans="1:189">
      <c r="A264" s="249">
        <v>720</v>
      </c>
      <c r="B264" s="243">
        <v>200</v>
      </c>
      <c r="C264" s="243">
        <v>300</v>
      </c>
      <c r="D264" s="243">
        <v>200</v>
      </c>
      <c r="E264" s="243"/>
      <c r="F264" s="243"/>
      <c r="G264" s="227" t="s">
        <v>519</v>
      </c>
      <c r="H264" s="233">
        <v>0</v>
      </c>
      <c r="I264" s="233">
        <v>0</v>
      </c>
      <c r="J264" s="234"/>
    </row>
    <row r="265" spans="1:189" s="257" customFormat="1">
      <c r="A265" s="249">
        <v>720</v>
      </c>
      <c r="B265" s="243">
        <v>200</v>
      </c>
      <c r="C265" s="243">
        <v>300</v>
      </c>
      <c r="D265" s="243">
        <v>200</v>
      </c>
      <c r="E265" s="230">
        <v>10</v>
      </c>
      <c r="F265" s="230"/>
      <c r="G265" s="231" t="s">
        <v>520</v>
      </c>
      <c r="H265" s="232">
        <v>0</v>
      </c>
      <c r="I265" s="232">
        <v>0</v>
      </c>
      <c r="J265" s="234" t="s">
        <v>521</v>
      </c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8"/>
      <c r="DZ265" s="218"/>
      <c r="EA265" s="218"/>
      <c r="EB265" s="218"/>
      <c r="EC265" s="218"/>
      <c r="ED265" s="218"/>
      <c r="EE265" s="218"/>
      <c r="EF265" s="218"/>
      <c r="EG265" s="218"/>
      <c r="EH265" s="218"/>
      <c r="EI265" s="218"/>
      <c r="EJ265" s="218"/>
      <c r="EK265" s="218"/>
      <c r="EL265" s="218"/>
      <c r="EM265" s="218"/>
      <c r="EN265" s="218"/>
      <c r="EO265" s="218"/>
      <c r="EP265" s="218"/>
      <c r="EQ265" s="218"/>
      <c r="ER265" s="218"/>
      <c r="ES265" s="218"/>
      <c r="ET265" s="218"/>
      <c r="EU265" s="218"/>
      <c r="EV265" s="218"/>
      <c r="EW265" s="218"/>
      <c r="EX265" s="218"/>
      <c r="EY265" s="218"/>
      <c r="EZ265" s="218"/>
      <c r="FA265" s="218"/>
      <c r="FB265" s="218"/>
      <c r="FC265" s="218"/>
      <c r="FD265" s="218"/>
      <c r="FE265" s="218"/>
      <c r="FF265" s="218"/>
      <c r="FG265" s="218"/>
      <c r="FH265" s="218"/>
      <c r="FI265" s="218"/>
      <c r="FJ265" s="218"/>
      <c r="FK265" s="218"/>
      <c r="FL265" s="218"/>
      <c r="FM265" s="218"/>
      <c r="FN265" s="218"/>
      <c r="FO265" s="218"/>
      <c r="FP265" s="218"/>
      <c r="FQ265" s="218"/>
      <c r="FR265" s="218"/>
      <c r="FS265" s="218"/>
      <c r="FT265" s="218"/>
      <c r="FU265" s="218"/>
      <c r="FV265" s="218"/>
      <c r="FW265" s="218"/>
      <c r="FX265" s="218"/>
      <c r="FY265" s="218"/>
      <c r="FZ265" s="218"/>
      <c r="GA265" s="218"/>
      <c r="GB265" s="218"/>
      <c r="GC265" s="218"/>
      <c r="GD265" s="218"/>
      <c r="GE265" s="218"/>
      <c r="GF265" s="218"/>
      <c r="GG265" s="218"/>
    </row>
    <row r="266" spans="1:189" s="257" customFormat="1">
      <c r="A266" s="249">
        <v>720</v>
      </c>
      <c r="B266" s="243">
        <v>200</v>
      </c>
      <c r="C266" s="243">
        <v>300</v>
      </c>
      <c r="D266" s="243">
        <v>200</v>
      </c>
      <c r="E266" s="230">
        <v>20</v>
      </c>
      <c r="F266" s="230"/>
      <c r="G266" s="231" t="s">
        <v>522</v>
      </c>
      <c r="H266" s="232">
        <v>0</v>
      </c>
      <c r="I266" s="232">
        <v>0</v>
      </c>
      <c r="J266" s="234" t="s">
        <v>523</v>
      </c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8"/>
      <c r="DZ266" s="218"/>
      <c r="EA266" s="218"/>
      <c r="EB266" s="218"/>
      <c r="EC266" s="218"/>
      <c r="ED266" s="218"/>
      <c r="EE266" s="218"/>
      <c r="EF266" s="218"/>
      <c r="EG266" s="218"/>
      <c r="EH266" s="218"/>
      <c r="EI266" s="218"/>
      <c r="EJ266" s="218"/>
      <c r="EK266" s="218"/>
      <c r="EL266" s="218"/>
      <c r="EM266" s="218"/>
      <c r="EN266" s="218"/>
      <c r="EO266" s="218"/>
      <c r="EP266" s="218"/>
      <c r="EQ266" s="218"/>
      <c r="ER266" s="218"/>
      <c r="ES266" s="218"/>
      <c r="ET266" s="218"/>
      <c r="EU266" s="218"/>
      <c r="EV266" s="218"/>
      <c r="EW266" s="218"/>
      <c r="EX266" s="218"/>
      <c r="EY266" s="218"/>
      <c r="EZ266" s="218"/>
      <c r="FA266" s="218"/>
      <c r="FB266" s="218"/>
      <c r="FC266" s="218"/>
      <c r="FD266" s="218"/>
      <c r="FE266" s="218"/>
      <c r="FF266" s="218"/>
      <c r="FG266" s="218"/>
      <c r="FH266" s="218"/>
      <c r="FI266" s="218"/>
      <c r="FJ266" s="218"/>
      <c r="FK266" s="218"/>
      <c r="FL266" s="218"/>
      <c r="FM266" s="218"/>
      <c r="FN266" s="218"/>
      <c r="FO266" s="218"/>
      <c r="FP266" s="218"/>
      <c r="FQ266" s="218"/>
      <c r="FR266" s="218"/>
      <c r="FS266" s="218"/>
      <c r="FT266" s="218"/>
      <c r="FU266" s="218"/>
      <c r="FV266" s="218"/>
      <c r="FW266" s="218"/>
      <c r="FX266" s="218"/>
      <c r="FY266" s="218"/>
      <c r="FZ266" s="218"/>
      <c r="GA266" s="218"/>
      <c r="GB266" s="218"/>
      <c r="GC266" s="218"/>
      <c r="GD266" s="218"/>
      <c r="GE266" s="218"/>
      <c r="GF266" s="218"/>
      <c r="GG266" s="218"/>
    </row>
    <row r="267" spans="1:189" s="257" customFormat="1">
      <c r="A267" s="249">
        <v>720</v>
      </c>
      <c r="B267" s="243">
        <v>200</v>
      </c>
      <c r="C267" s="243">
        <v>300</v>
      </c>
      <c r="D267" s="243">
        <v>200</v>
      </c>
      <c r="E267" s="230">
        <v>30</v>
      </c>
      <c r="F267" s="230"/>
      <c r="G267" s="231" t="s">
        <v>524</v>
      </c>
      <c r="H267" s="232">
        <v>0</v>
      </c>
      <c r="I267" s="232">
        <v>0</v>
      </c>
      <c r="J267" s="234" t="s">
        <v>525</v>
      </c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8"/>
      <c r="DZ267" s="218"/>
      <c r="EA267" s="218"/>
      <c r="EB267" s="218"/>
      <c r="EC267" s="218"/>
      <c r="ED267" s="218"/>
      <c r="EE267" s="218"/>
      <c r="EF267" s="218"/>
      <c r="EG267" s="218"/>
      <c r="EH267" s="218"/>
      <c r="EI267" s="218"/>
      <c r="EJ267" s="218"/>
      <c r="EK267" s="218"/>
      <c r="EL267" s="218"/>
      <c r="EM267" s="218"/>
      <c r="EN267" s="218"/>
      <c r="EO267" s="218"/>
      <c r="EP267" s="218"/>
      <c r="EQ267" s="218"/>
      <c r="ER267" s="218"/>
      <c r="ES267" s="218"/>
      <c r="ET267" s="218"/>
      <c r="EU267" s="218"/>
      <c r="EV267" s="218"/>
      <c r="EW267" s="218"/>
      <c r="EX267" s="218"/>
      <c r="EY267" s="218"/>
      <c r="EZ267" s="218"/>
      <c r="FA267" s="218"/>
      <c r="FB267" s="218"/>
      <c r="FC267" s="218"/>
      <c r="FD267" s="218"/>
      <c r="FE267" s="218"/>
      <c r="FF267" s="218"/>
      <c r="FG267" s="218"/>
      <c r="FH267" s="218"/>
      <c r="FI267" s="218"/>
      <c r="FJ267" s="218"/>
      <c r="FK267" s="218"/>
      <c r="FL267" s="218"/>
      <c r="FM267" s="218"/>
      <c r="FN267" s="218"/>
      <c r="FO267" s="218"/>
      <c r="FP267" s="218"/>
      <c r="FQ267" s="218"/>
      <c r="FR267" s="218"/>
      <c r="FS267" s="218"/>
      <c r="FT267" s="218"/>
      <c r="FU267" s="218"/>
      <c r="FV267" s="218"/>
      <c r="FW267" s="218"/>
      <c r="FX267" s="218"/>
      <c r="FY267" s="218"/>
      <c r="FZ267" s="218"/>
      <c r="GA267" s="218"/>
      <c r="GB267" s="218"/>
      <c r="GC267" s="218"/>
      <c r="GD267" s="218"/>
      <c r="GE267" s="218"/>
      <c r="GF267" s="218"/>
      <c r="GG267" s="218"/>
    </row>
    <row r="268" spans="1:189" s="257" customFormat="1">
      <c r="A268" s="249">
        <v>720</v>
      </c>
      <c r="B268" s="243">
        <v>200</v>
      </c>
      <c r="C268" s="243">
        <v>300</v>
      </c>
      <c r="D268" s="243">
        <v>200</v>
      </c>
      <c r="E268" s="230">
        <v>40</v>
      </c>
      <c r="F268" s="230"/>
      <c r="G268" s="231" t="s">
        <v>526</v>
      </c>
      <c r="H268" s="232">
        <v>0</v>
      </c>
      <c r="I268" s="232">
        <v>0</v>
      </c>
      <c r="J268" s="234" t="s">
        <v>527</v>
      </c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8"/>
      <c r="DZ268" s="218"/>
      <c r="EA268" s="218"/>
      <c r="EB268" s="218"/>
      <c r="EC268" s="218"/>
      <c r="ED268" s="218"/>
      <c r="EE268" s="218"/>
      <c r="EF268" s="218"/>
      <c r="EG268" s="218"/>
      <c r="EH268" s="218"/>
      <c r="EI268" s="218"/>
      <c r="EJ268" s="218"/>
      <c r="EK268" s="218"/>
      <c r="EL268" s="218"/>
      <c r="EM268" s="218"/>
      <c r="EN268" s="218"/>
      <c r="EO268" s="218"/>
      <c r="EP268" s="218"/>
      <c r="EQ268" s="218"/>
      <c r="ER268" s="218"/>
      <c r="ES268" s="218"/>
      <c r="ET268" s="218"/>
      <c r="EU268" s="218"/>
      <c r="EV268" s="218"/>
      <c r="EW268" s="218"/>
      <c r="EX268" s="218"/>
      <c r="EY268" s="218"/>
      <c r="EZ268" s="218"/>
      <c r="FA268" s="218"/>
      <c r="FB268" s="218"/>
      <c r="FC268" s="218"/>
      <c r="FD268" s="218"/>
      <c r="FE268" s="218"/>
      <c r="FF268" s="218"/>
      <c r="FG268" s="218"/>
      <c r="FH268" s="218"/>
      <c r="FI268" s="218"/>
      <c r="FJ268" s="218"/>
      <c r="FK268" s="218"/>
      <c r="FL268" s="218"/>
      <c r="FM268" s="218"/>
      <c r="FN268" s="218"/>
      <c r="FO268" s="218"/>
      <c r="FP268" s="218"/>
      <c r="FQ268" s="218"/>
      <c r="FR268" s="218"/>
      <c r="FS268" s="218"/>
      <c r="FT268" s="218"/>
      <c r="FU268" s="218"/>
      <c r="FV268" s="218"/>
      <c r="FW268" s="218"/>
      <c r="FX268" s="218"/>
      <c r="FY268" s="218"/>
      <c r="FZ268" s="218"/>
      <c r="GA268" s="218"/>
      <c r="GB268" s="218"/>
      <c r="GC268" s="218"/>
      <c r="GD268" s="218"/>
      <c r="GE268" s="218"/>
      <c r="GF268" s="218"/>
      <c r="GG268" s="218"/>
    </row>
    <row r="269" spans="1:189" s="257" customFormat="1" ht="27.6">
      <c r="A269" s="249">
        <v>720</v>
      </c>
      <c r="B269" s="243">
        <v>200</v>
      </c>
      <c r="C269" s="243">
        <v>300</v>
      </c>
      <c r="D269" s="243">
        <v>200</v>
      </c>
      <c r="E269" s="230">
        <v>50</v>
      </c>
      <c r="F269" s="230"/>
      <c r="G269" s="231" t="s">
        <v>528</v>
      </c>
      <c r="H269" s="232">
        <v>0</v>
      </c>
      <c r="I269" s="232">
        <v>0</v>
      </c>
      <c r="J269" s="234" t="s">
        <v>529</v>
      </c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8"/>
      <c r="DZ269" s="218"/>
      <c r="EA269" s="218"/>
      <c r="EB269" s="218"/>
      <c r="EC269" s="218"/>
      <c r="ED269" s="218"/>
      <c r="EE269" s="218"/>
      <c r="EF269" s="218"/>
      <c r="EG269" s="218"/>
      <c r="EH269" s="218"/>
      <c r="EI269" s="218"/>
      <c r="EJ269" s="218"/>
      <c r="EK269" s="218"/>
      <c r="EL269" s="218"/>
      <c r="EM269" s="218"/>
      <c r="EN269" s="218"/>
      <c r="EO269" s="218"/>
      <c r="EP269" s="218"/>
      <c r="EQ269" s="218"/>
      <c r="ER269" s="218"/>
      <c r="ES269" s="218"/>
      <c r="ET269" s="218"/>
      <c r="EU269" s="218"/>
      <c r="EV269" s="218"/>
      <c r="EW269" s="218"/>
      <c r="EX269" s="218"/>
      <c r="EY269" s="218"/>
      <c r="EZ269" s="218"/>
      <c r="FA269" s="218"/>
      <c r="FB269" s="218"/>
      <c r="FC269" s="218"/>
      <c r="FD269" s="218"/>
      <c r="FE269" s="218"/>
      <c r="FF269" s="218"/>
      <c r="FG269" s="218"/>
      <c r="FH269" s="218"/>
      <c r="FI269" s="218"/>
      <c r="FJ269" s="218"/>
      <c r="FK269" s="218"/>
      <c r="FL269" s="218"/>
      <c r="FM269" s="218"/>
      <c r="FN269" s="218"/>
      <c r="FO269" s="218"/>
      <c r="FP269" s="218"/>
      <c r="FQ269" s="218"/>
      <c r="FR269" s="218"/>
      <c r="FS269" s="218"/>
      <c r="FT269" s="218"/>
      <c r="FU269" s="218"/>
      <c r="FV269" s="218"/>
      <c r="FW269" s="218"/>
      <c r="FX269" s="218"/>
      <c r="FY269" s="218"/>
      <c r="FZ269" s="218"/>
      <c r="GA269" s="218"/>
      <c r="GB269" s="218"/>
      <c r="GC269" s="218"/>
      <c r="GD269" s="218"/>
      <c r="GE269" s="218"/>
      <c r="GF269" s="218"/>
      <c r="GG269" s="218"/>
    </row>
    <row r="270" spans="1:189" s="257" customFormat="1">
      <c r="A270" s="249">
        <v>720</v>
      </c>
      <c r="B270" s="243">
        <v>200</v>
      </c>
      <c r="C270" s="243">
        <v>300</v>
      </c>
      <c r="D270" s="243">
        <v>200</v>
      </c>
      <c r="E270" s="230">
        <v>60</v>
      </c>
      <c r="F270" s="230"/>
      <c r="G270" s="231" t="s">
        <v>530</v>
      </c>
      <c r="H270" s="232">
        <v>0</v>
      </c>
      <c r="I270" s="232">
        <v>0</v>
      </c>
      <c r="J270" s="234" t="s">
        <v>531</v>
      </c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8"/>
      <c r="DZ270" s="218"/>
      <c r="EA270" s="218"/>
      <c r="EB270" s="218"/>
      <c r="EC270" s="218"/>
      <c r="ED270" s="218"/>
      <c r="EE270" s="218"/>
      <c r="EF270" s="218"/>
      <c r="EG270" s="218"/>
      <c r="EH270" s="218"/>
      <c r="EI270" s="218"/>
      <c r="EJ270" s="218"/>
      <c r="EK270" s="218"/>
      <c r="EL270" s="218"/>
      <c r="EM270" s="218"/>
      <c r="EN270" s="218"/>
      <c r="EO270" s="218"/>
      <c r="EP270" s="218"/>
      <c r="EQ270" s="218"/>
      <c r="ER270" s="218"/>
      <c r="ES270" s="218"/>
      <c r="ET270" s="218"/>
      <c r="EU270" s="218"/>
      <c r="EV270" s="218"/>
      <c r="EW270" s="218"/>
      <c r="EX270" s="218"/>
      <c r="EY270" s="218"/>
      <c r="EZ270" s="218"/>
      <c r="FA270" s="218"/>
      <c r="FB270" s="218"/>
      <c r="FC270" s="218"/>
      <c r="FD270" s="218"/>
      <c r="FE270" s="218"/>
      <c r="FF270" s="218"/>
      <c r="FG270" s="218"/>
      <c r="FH270" s="218"/>
      <c r="FI270" s="218"/>
      <c r="FJ270" s="218"/>
      <c r="FK270" s="218"/>
      <c r="FL270" s="218"/>
      <c r="FM270" s="218"/>
      <c r="FN270" s="218"/>
      <c r="FO270" s="218"/>
      <c r="FP270" s="218"/>
      <c r="FQ270" s="218"/>
      <c r="FR270" s="218"/>
      <c r="FS270" s="218"/>
      <c r="FT270" s="218"/>
      <c r="FU270" s="218"/>
      <c r="FV270" s="218"/>
      <c r="FW270" s="218"/>
      <c r="FX270" s="218"/>
      <c r="FY270" s="218"/>
      <c r="FZ270" s="218"/>
      <c r="GA270" s="218"/>
      <c r="GB270" s="218"/>
      <c r="GC270" s="218"/>
      <c r="GD270" s="218"/>
      <c r="GE270" s="218"/>
      <c r="GF270" s="218"/>
      <c r="GG270" s="218"/>
    </row>
    <row r="271" spans="1:189" s="257" customFormat="1">
      <c r="A271" s="249">
        <v>720</v>
      </c>
      <c r="B271" s="243">
        <v>200</v>
      </c>
      <c r="C271" s="243">
        <v>300</v>
      </c>
      <c r="D271" s="243">
        <v>200</v>
      </c>
      <c r="E271" s="230">
        <v>90</v>
      </c>
      <c r="F271" s="230"/>
      <c r="G271" s="231" t="s">
        <v>532</v>
      </c>
      <c r="H271" s="232">
        <v>0</v>
      </c>
      <c r="I271" s="232">
        <v>0</v>
      </c>
      <c r="J271" s="234" t="s">
        <v>533</v>
      </c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8"/>
      <c r="DZ271" s="218"/>
      <c r="EA271" s="218"/>
      <c r="EB271" s="218"/>
      <c r="EC271" s="218"/>
      <c r="ED271" s="218"/>
      <c r="EE271" s="218"/>
      <c r="EF271" s="218"/>
      <c r="EG271" s="218"/>
      <c r="EH271" s="218"/>
      <c r="EI271" s="218"/>
      <c r="EJ271" s="218"/>
      <c r="EK271" s="218"/>
      <c r="EL271" s="218"/>
      <c r="EM271" s="218"/>
      <c r="EN271" s="218"/>
      <c r="EO271" s="218"/>
      <c r="EP271" s="218"/>
      <c r="EQ271" s="218"/>
      <c r="ER271" s="218"/>
      <c r="ES271" s="218"/>
      <c r="ET271" s="218"/>
      <c r="EU271" s="218"/>
      <c r="EV271" s="218"/>
      <c r="EW271" s="218"/>
      <c r="EX271" s="218"/>
      <c r="EY271" s="218"/>
      <c r="EZ271" s="218"/>
      <c r="FA271" s="218"/>
      <c r="FB271" s="218"/>
      <c r="FC271" s="218"/>
      <c r="FD271" s="218"/>
      <c r="FE271" s="218"/>
      <c r="FF271" s="218"/>
      <c r="FG271" s="218"/>
      <c r="FH271" s="218"/>
      <c r="FI271" s="218"/>
      <c r="FJ271" s="218"/>
      <c r="FK271" s="218"/>
      <c r="FL271" s="218"/>
      <c r="FM271" s="218"/>
      <c r="FN271" s="218"/>
      <c r="FO271" s="218"/>
      <c r="FP271" s="218"/>
      <c r="FQ271" s="218"/>
      <c r="FR271" s="218"/>
      <c r="FS271" s="218"/>
      <c r="FT271" s="218"/>
      <c r="FU271" s="218"/>
      <c r="FV271" s="218"/>
      <c r="FW271" s="218"/>
      <c r="FX271" s="218"/>
      <c r="FY271" s="218"/>
      <c r="FZ271" s="218"/>
      <c r="GA271" s="218"/>
      <c r="GB271" s="218"/>
      <c r="GC271" s="218"/>
      <c r="GD271" s="218"/>
      <c r="GE271" s="218"/>
      <c r="GF271" s="218"/>
      <c r="GG271" s="218"/>
    </row>
    <row r="272" spans="1:189" s="257" customFormat="1" ht="14.4" thickBot="1">
      <c r="A272" s="259">
        <v>720</v>
      </c>
      <c r="B272" s="260">
        <v>200</v>
      </c>
      <c r="C272" s="261">
        <v>400</v>
      </c>
      <c r="D272" s="261"/>
      <c r="E272" s="261"/>
      <c r="F272" s="261"/>
      <c r="G272" s="262" t="s">
        <v>490</v>
      </c>
      <c r="H272" s="263">
        <v>0</v>
      </c>
      <c r="I272" s="263">
        <v>0</v>
      </c>
      <c r="J272" s="264" t="s">
        <v>534</v>
      </c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8"/>
      <c r="DZ272" s="218"/>
      <c r="EA272" s="218"/>
      <c r="EB272" s="218"/>
      <c r="EC272" s="218"/>
      <c r="ED272" s="218"/>
      <c r="EE272" s="218"/>
      <c r="EF272" s="218"/>
      <c r="EG272" s="218"/>
      <c r="EH272" s="218"/>
      <c r="EI272" s="218"/>
      <c r="EJ272" s="218"/>
      <c r="EK272" s="218"/>
      <c r="EL272" s="218"/>
      <c r="EM272" s="218"/>
      <c r="EN272" s="218"/>
      <c r="EO272" s="218"/>
      <c r="EP272" s="218"/>
      <c r="EQ272" s="218"/>
      <c r="ER272" s="218"/>
      <c r="ES272" s="218"/>
      <c r="ET272" s="218"/>
      <c r="EU272" s="218"/>
      <c r="EV272" s="218"/>
      <c r="EW272" s="218"/>
      <c r="EX272" s="218"/>
      <c r="EY272" s="218"/>
      <c r="EZ272" s="218"/>
      <c r="FA272" s="218"/>
      <c r="FB272" s="218"/>
      <c r="FC272" s="218"/>
      <c r="FD272" s="218"/>
      <c r="FE272" s="218"/>
      <c r="FF272" s="218"/>
      <c r="FG272" s="218"/>
      <c r="FH272" s="218"/>
      <c r="FI272" s="218"/>
      <c r="FJ272" s="218"/>
      <c r="FK272" s="218"/>
      <c r="FL272" s="218"/>
      <c r="FM272" s="218"/>
      <c r="FN272" s="218"/>
      <c r="FO272" s="218"/>
      <c r="FP272" s="218"/>
      <c r="FQ272" s="218"/>
      <c r="FR272" s="218"/>
      <c r="FS272" s="218"/>
      <c r="FT272" s="218"/>
      <c r="FU272" s="218"/>
      <c r="FV272" s="218"/>
      <c r="FW272" s="218"/>
      <c r="FX272" s="218"/>
      <c r="FY272" s="218"/>
      <c r="FZ272" s="218"/>
      <c r="GA272" s="218"/>
      <c r="GB272" s="218"/>
      <c r="GC272" s="218"/>
      <c r="GD272" s="218"/>
      <c r="GE272" s="218"/>
      <c r="GF272" s="218"/>
      <c r="GG272" s="218"/>
    </row>
    <row r="273" spans="1:189" s="257" customFormat="1">
      <c r="A273" s="265"/>
      <c r="B273" s="265"/>
      <c r="C273" s="265"/>
      <c r="D273" s="265"/>
      <c r="E273" s="265"/>
      <c r="F273" s="265"/>
      <c r="G273" s="266" t="s">
        <v>535</v>
      </c>
      <c r="H273" s="267">
        <f>SUM(H3:H272)</f>
        <v>18564842</v>
      </c>
      <c r="I273" s="267">
        <f>SUM(I3:I272)</f>
        <v>74259380</v>
      </c>
      <c r="J273" s="267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8"/>
      <c r="DZ273" s="218"/>
      <c r="EA273" s="218"/>
      <c r="EB273" s="218"/>
      <c r="EC273" s="218"/>
      <c r="ED273" s="218"/>
      <c r="EE273" s="218"/>
      <c r="EF273" s="218"/>
      <c r="EG273" s="218"/>
      <c r="EH273" s="218"/>
      <c r="EI273" s="218"/>
      <c r="EJ273" s="218"/>
      <c r="EK273" s="218"/>
      <c r="EL273" s="218"/>
      <c r="EM273" s="218"/>
      <c r="EN273" s="218"/>
      <c r="EO273" s="218"/>
      <c r="EP273" s="218"/>
      <c r="EQ273" s="218"/>
      <c r="ER273" s="218"/>
      <c r="ES273" s="218"/>
      <c r="ET273" s="218"/>
      <c r="EU273" s="218"/>
      <c r="EV273" s="218"/>
      <c r="EW273" s="218"/>
      <c r="EX273" s="218"/>
      <c r="EY273" s="218"/>
      <c r="EZ273" s="218"/>
      <c r="FA273" s="218"/>
      <c r="FB273" s="218"/>
      <c r="FC273" s="218"/>
      <c r="FD273" s="218"/>
      <c r="FE273" s="218"/>
      <c r="FF273" s="218"/>
      <c r="FG273" s="218"/>
      <c r="FH273" s="218"/>
      <c r="FI273" s="218"/>
      <c r="FJ273" s="218"/>
      <c r="FK273" s="218"/>
      <c r="FL273" s="218"/>
      <c r="FM273" s="218"/>
      <c r="FN273" s="218"/>
      <c r="FO273" s="218"/>
      <c r="FP273" s="218"/>
      <c r="FQ273" s="218"/>
      <c r="FR273" s="218"/>
      <c r="FS273" s="218"/>
      <c r="FT273" s="218"/>
      <c r="FU273" s="218"/>
      <c r="FV273" s="218"/>
      <c r="FW273" s="218"/>
      <c r="FX273" s="218"/>
      <c r="FY273" s="218"/>
      <c r="FZ273" s="218"/>
      <c r="GA273" s="218"/>
      <c r="GB273" s="218"/>
      <c r="GC273" s="218"/>
      <c r="GD273" s="218"/>
      <c r="GE273" s="218"/>
      <c r="GF273" s="218"/>
      <c r="GG273" s="218"/>
    </row>
    <row r="274" spans="1:189" s="257" customFormat="1">
      <c r="A274" s="265"/>
      <c r="B274" s="265"/>
      <c r="C274" s="265"/>
      <c r="D274" s="265"/>
      <c r="E274" s="265"/>
      <c r="F274" s="265"/>
      <c r="G274" s="266" t="s">
        <v>536</v>
      </c>
      <c r="H274" s="267">
        <v>18564842</v>
      </c>
      <c r="I274" s="267">
        <f>+'Alimentazione CE Costi'!I895</f>
        <v>74259380</v>
      </c>
      <c r="J274" s="267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8"/>
      <c r="DZ274" s="218"/>
      <c r="EA274" s="218"/>
      <c r="EB274" s="218"/>
      <c r="EC274" s="218"/>
      <c r="ED274" s="218"/>
      <c r="EE274" s="218"/>
      <c r="EF274" s="218"/>
      <c r="EG274" s="218"/>
      <c r="EH274" s="218"/>
      <c r="EI274" s="218"/>
      <c r="EJ274" s="218"/>
      <c r="EK274" s="218"/>
      <c r="EL274" s="218"/>
      <c r="EM274" s="218"/>
      <c r="EN274" s="218"/>
      <c r="EO274" s="218"/>
      <c r="EP274" s="218"/>
      <c r="EQ274" s="218"/>
      <c r="ER274" s="218"/>
      <c r="ES274" s="218"/>
      <c r="ET274" s="218"/>
      <c r="EU274" s="218"/>
      <c r="EV274" s="218"/>
      <c r="EW274" s="218"/>
      <c r="EX274" s="218"/>
      <c r="EY274" s="218"/>
      <c r="EZ274" s="218"/>
      <c r="FA274" s="218"/>
      <c r="FB274" s="218"/>
      <c r="FC274" s="218"/>
      <c r="FD274" s="218"/>
      <c r="FE274" s="218"/>
      <c r="FF274" s="218"/>
      <c r="FG274" s="218"/>
      <c r="FH274" s="218"/>
      <c r="FI274" s="218"/>
      <c r="FJ274" s="218"/>
      <c r="FK274" s="218"/>
      <c r="FL274" s="218"/>
      <c r="FM274" s="218"/>
      <c r="FN274" s="218"/>
      <c r="FO274" s="218"/>
      <c r="FP274" s="218"/>
      <c r="FQ274" s="218"/>
      <c r="FR274" s="218"/>
      <c r="FS274" s="218"/>
      <c r="FT274" s="218"/>
      <c r="FU274" s="218"/>
      <c r="FV274" s="218"/>
      <c r="FW274" s="218"/>
      <c r="FX274" s="218"/>
      <c r="FY274" s="218"/>
      <c r="FZ274" s="218"/>
      <c r="GA274" s="218"/>
      <c r="GB274" s="218"/>
      <c r="GC274" s="218"/>
      <c r="GD274" s="218"/>
      <c r="GE274" s="218"/>
      <c r="GF274" s="218"/>
      <c r="GG274" s="218"/>
    </row>
    <row r="275" spans="1:189" s="257" customFormat="1">
      <c r="A275" s="265"/>
      <c r="B275" s="265"/>
      <c r="C275" s="265"/>
      <c r="D275" s="265"/>
      <c r="E275" s="265"/>
      <c r="F275" s="265"/>
      <c r="G275" s="266" t="s">
        <v>537</v>
      </c>
      <c r="H275" s="267">
        <v>0</v>
      </c>
      <c r="I275" s="267">
        <v>0</v>
      </c>
      <c r="J275" s="267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8"/>
      <c r="DZ275" s="218"/>
      <c r="EA275" s="218"/>
      <c r="EB275" s="218"/>
      <c r="EC275" s="218"/>
      <c r="ED275" s="218"/>
      <c r="EE275" s="218"/>
      <c r="EF275" s="218"/>
      <c r="EG275" s="218"/>
      <c r="EH275" s="218"/>
      <c r="EI275" s="218"/>
      <c r="EJ275" s="218"/>
      <c r="EK275" s="218"/>
      <c r="EL275" s="218"/>
      <c r="EM275" s="218"/>
      <c r="EN275" s="218"/>
      <c r="EO275" s="218"/>
      <c r="EP275" s="218"/>
      <c r="EQ275" s="218"/>
      <c r="ER275" s="218"/>
      <c r="ES275" s="218"/>
      <c r="ET275" s="218"/>
      <c r="EU275" s="218"/>
      <c r="EV275" s="218"/>
      <c r="EW275" s="218"/>
      <c r="EX275" s="218"/>
      <c r="EY275" s="218"/>
      <c r="EZ275" s="218"/>
      <c r="FA275" s="218"/>
      <c r="FB275" s="218"/>
      <c r="FC275" s="218"/>
      <c r="FD275" s="218"/>
      <c r="FE275" s="218"/>
      <c r="FF275" s="218"/>
      <c r="FG275" s="218"/>
      <c r="FH275" s="218"/>
      <c r="FI275" s="218"/>
      <c r="FJ275" s="218"/>
      <c r="FK275" s="218"/>
      <c r="FL275" s="218"/>
      <c r="FM275" s="218"/>
      <c r="FN275" s="218"/>
      <c r="FO275" s="218"/>
      <c r="FP275" s="218"/>
      <c r="FQ275" s="218"/>
      <c r="FR275" s="218"/>
      <c r="FS275" s="218"/>
      <c r="FT275" s="218"/>
      <c r="FU275" s="218"/>
      <c r="FV275" s="218"/>
      <c r="FW275" s="218"/>
      <c r="FX275" s="218"/>
      <c r="FY275" s="218"/>
      <c r="FZ275" s="218"/>
      <c r="GA275" s="218"/>
      <c r="GB275" s="218"/>
      <c r="GC275" s="218"/>
      <c r="GD275" s="218"/>
      <c r="GE275" s="218"/>
      <c r="GF275" s="218"/>
      <c r="GG275" s="218"/>
    </row>
    <row r="276" spans="1:189" s="257" customFormat="1">
      <c r="A276" s="265"/>
      <c r="B276" s="265"/>
      <c r="C276" s="265"/>
      <c r="D276" s="265"/>
      <c r="E276" s="265"/>
      <c r="F276" s="265"/>
      <c r="G276" s="266"/>
      <c r="H276" s="268"/>
      <c r="I276" s="268"/>
      <c r="J276" s="265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8"/>
      <c r="DZ276" s="218"/>
      <c r="EA276" s="218"/>
      <c r="EB276" s="218"/>
      <c r="EC276" s="218"/>
      <c r="ED276" s="218"/>
      <c r="EE276" s="218"/>
      <c r="EF276" s="218"/>
      <c r="EG276" s="218"/>
      <c r="EH276" s="218"/>
      <c r="EI276" s="218"/>
      <c r="EJ276" s="218"/>
      <c r="EK276" s="218"/>
      <c r="EL276" s="218"/>
      <c r="EM276" s="218"/>
      <c r="EN276" s="218"/>
      <c r="EO276" s="218"/>
      <c r="EP276" s="218"/>
      <c r="EQ276" s="218"/>
      <c r="ER276" s="218"/>
      <c r="ES276" s="218"/>
      <c r="ET276" s="218"/>
      <c r="EU276" s="218"/>
      <c r="EV276" s="218"/>
      <c r="EW276" s="218"/>
      <c r="EX276" s="218"/>
      <c r="EY276" s="218"/>
      <c r="EZ276" s="218"/>
      <c r="FA276" s="218"/>
      <c r="FB276" s="218"/>
      <c r="FC276" s="218"/>
      <c r="FD276" s="218"/>
      <c r="FE276" s="218"/>
      <c r="FF276" s="218"/>
      <c r="FG276" s="218"/>
      <c r="FH276" s="218"/>
      <c r="FI276" s="218"/>
      <c r="FJ276" s="218"/>
      <c r="FK276" s="218"/>
      <c r="FL276" s="218"/>
      <c r="FM276" s="218"/>
      <c r="FN276" s="218"/>
      <c r="FO276" s="218"/>
      <c r="FP276" s="218"/>
      <c r="FQ276" s="218"/>
      <c r="FR276" s="218"/>
      <c r="FS276" s="218"/>
      <c r="FT276" s="218"/>
      <c r="FU276" s="218"/>
      <c r="FV276" s="218"/>
      <c r="FW276" s="218"/>
      <c r="FX276" s="218"/>
      <c r="FY276" s="218"/>
      <c r="FZ276" s="218"/>
      <c r="GA276" s="218"/>
      <c r="GB276" s="218"/>
      <c r="GC276" s="218"/>
      <c r="GD276" s="218"/>
      <c r="GE276" s="218"/>
      <c r="GF276" s="218"/>
      <c r="GG276" s="218"/>
    </row>
    <row r="277" spans="1:189" s="257" customFormat="1">
      <c r="A277" s="265"/>
      <c r="B277" s="265"/>
      <c r="C277" s="265"/>
      <c r="D277" s="265"/>
      <c r="E277" s="265"/>
      <c r="F277" s="265"/>
      <c r="G277" s="266"/>
      <c r="H277" s="267"/>
      <c r="I277" s="267"/>
      <c r="J277" s="265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8"/>
      <c r="DZ277" s="218"/>
      <c r="EA277" s="218"/>
      <c r="EB277" s="218"/>
      <c r="EC277" s="218"/>
      <c r="ED277" s="218"/>
      <c r="EE277" s="218"/>
      <c r="EF277" s="218"/>
      <c r="EG277" s="218"/>
      <c r="EH277" s="218"/>
      <c r="EI277" s="218"/>
      <c r="EJ277" s="218"/>
      <c r="EK277" s="218"/>
      <c r="EL277" s="218"/>
      <c r="EM277" s="218"/>
      <c r="EN277" s="218"/>
      <c r="EO277" s="218"/>
      <c r="EP277" s="218"/>
      <c r="EQ277" s="218"/>
      <c r="ER277" s="218"/>
      <c r="ES277" s="218"/>
      <c r="ET277" s="218"/>
      <c r="EU277" s="218"/>
      <c r="EV277" s="218"/>
      <c r="EW277" s="218"/>
      <c r="EX277" s="218"/>
      <c r="EY277" s="218"/>
      <c r="EZ277" s="218"/>
      <c r="FA277" s="218"/>
      <c r="FB277" s="218"/>
      <c r="FC277" s="218"/>
      <c r="FD277" s="218"/>
      <c r="FE277" s="218"/>
      <c r="FF277" s="218"/>
      <c r="FG277" s="218"/>
      <c r="FH277" s="218"/>
      <c r="FI277" s="218"/>
      <c r="FJ277" s="218"/>
      <c r="FK277" s="218"/>
      <c r="FL277" s="218"/>
      <c r="FM277" s="218"/>
      <c r="FN277" s="218"/>
      <c r="FO277" s="218"/>
      <c r="FP277" s="218"/>
      <c r="FQ277" s="218"/>
      <c r="FR277" s="218"/>
      <c r="FS277" s="218"/>
      <c r="FT277" s="218"/>
      <c r="FU277" s="218"/>
      <c r="FV277" s="218"/>
      <c r="FW277" s="218"/>
      <c r="FX277" s="218"/>
      <c r="FY277" s="218"/>
      <c r="FZ277" s="218"/>
      <c r="GA277" s="218"/>
      <c r="GB277" s="218"/>
      <c r="GC277" s="218"/>
      <c r="GD277" s="218"/>
      <c r="GE277" s="218"/>
      <c r="GF277" s="218"/>
      <c r="GG277" s="218"/>
    </row>
    <row r="278" spans="1:189" s="257" customFormat="1">
      <c r="A278" s="265"/>
      <c r="B278" s="265"/>
      <c r="C278" s="265"/>
      <c r="D278" s="265"/>
      <c r="E278" s="265"/>
      <c r="F278" s="265"/>
      <c r="G278" s="266"/>
      <c r="H278" s="267"/>
      <c r="I278" s="267"/>
      <c r="J278" s="265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8"/>
      <c r="DZ278" s="218"/>
      <c r="EA278" s="218"/>
      <c r="EB278" s="218"/>
      <c r="EC278" s="218"/>
      <c r="ED278" s="218"/>
      <c r="EE278" s="218"/>
      <c r="EF278" s="218"/>
      <c r="EG278" s="218"/>
      <c r="EH278" s="218"/>
      <c r="EI278" s="218"/>
      <c r="EJ278" s="218"/>
      <c r="EK278" s="218"/>
      <c r="EL278" s="218"/>
      <c r="EM278" s="218"/>
      <c r="EN278" s="218"/>
      <c r="EO278" s="218"/>
      <c r="EP278" s="218"/>
      <c r="EQ278" s="218"/>
      <c r="ER278" s="218"/>
      <c r="ES278" s="218"/>
      <c r="ET278" s="218"/>
      <c r="EU278" s="218"/>
      <c r="EV278" s="218"/>
      <c r="EW278" s="218"/>
      <c r="EX278" s="218"/>
      <c r="EY278" s="218"/>
      <c r="EZ278" s="218"/>
      <c r="FA278" s="218"/>
      <c r="FB278" s="218"/>
      <c r="FC278" s="218"/>
      <c r="FD278" s="218"/>
      <c r="FE278" s="218"/>
      <c r="FF278" s="218"/>
      <c r="FG278" s="218"/>
      <c r="FH278" s="218"/>
      <c r="FI278" s="218"/>
      <c r="FJ278" s="218"/>
      <c r="FK278" s="218"/>
      <c r="FL278" s="218"/>
      <c r="FM278" s="218"/>
      <c r="FN278" s="218"/>
      <c r="FO278" s="218"/>
      <c r="FP278" s="218"/>
      <c r="FQ278" s="218"/>
      <c r="FR278" s="218"/>
      <c r="FS278" s="218"/>
      <c r="FT278" s="218"/>
      <c r="FU278" s="218"/>
      <c r="FV278" s="218"/>
      <c r="FW278" s="218"/>
      <c r="FX278" s="218"/>
      <c r="FY278" s="218"/>
      <c r="FZ278" s="218"/>
      <c r="GA278" s="218"/>
      <c r="GB278" s="218"/>
      <c r="GC278" s="218"/>
      <c r="GD278" s="218"/>
      <c r="GE278" s="218"/>
      <c r="GF278" s="218"/>
      <c r="GG278" s="218"/>
    </row>
    <row r="279" spans="1:189" s="257" customFormat="1">
      <c r="A279" s="265"/>
      <c r="B279" s="265"/>
      <c r="C279" s="265"/>
      <c r="D279" s="265"/>
      <c r="E279" s="265"/>
      <c r="F279" s="265"/>
      <c r="G279" s="266"/>
      <c r="H279" s="267"/>
      <c r="I279" s="267"/>
      <c r="J279" s="265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8"/>
      <c r="DZ279" s="218"/>
      <c r="EA279" s="218"/>
      <c r="EB279" s="218"/>
      <c r="EC279" s="218"/>
      <c r="ED279" s="218"/>
      <c r="EE279" s="218"/>
      <c r="EF279" s="218"/>
      <c r="EG279" s="218"/>
      <c r="EH279" s="218"/>
      <c r="EI279" s="218"/>
      <c r="EJ279" s="218"/>
      <c r="EK279" s="218"/>
      <c r="EL279" s="218"/>
      <c r="EM279" s="218"/>
      <c r="EN279" s="218"/>
      <c r="EO279" s="218"/>
      <c r="EP279" s="218"/>
      <c r="EQ279" s="218"/>
      <c r="ER279" s="218"/>
      <c r="ES279" s="218"/>
      <c r="ET279" s="218"/>
      <c r="EU279" s="218"/>
      <c r="EV279" s="218"/>
      <c r="EW279" s="218"/>
      <c r="EX279" s="218"/>
      <c r="EY279" s="218"/>
      <c r="EZ279" s="218"/>
      <c r="FA279" s="218"/>
      <c r="FB279" s="218"/>
      <c r="FC279" s="218"/>
      <c r="FD279" s="218"/>
      <c r="FE279" s="218"/>
      <c r="FF279" s="218"/>
      <c r="FG279" s="218"/>
      <c r="FH279" s="218"/>
      <c r="FI279" s="218"/>
      <c r="FJ279" s="218"/>
      <c r="FK279" s="218"/>
      <c r="FL279" s="218"/>
      <c r="FM279" s="218"/>
      <c r="FN279" s="218"/>
      <c r="FO279" s="218"/>
      <c r="FP279" s="218"/>
      <c r="FQ279" s="218"/>
      <c r="FR279" s="218"/>
      <c r="FS279" s="218"/>
      <c r="FT279" s="218"/>
      <c r="FU279" s="218"/>
      <c r="FV279" s="218"/>
      <c r="FW279" s="218"/>
      <c r="FX279" s="218"/>
      <c r="FY279" s="218"/>
      <c r="FZ279" s="218"/>
      <c r="GA279" s="218"/>
      <c r="GB279" s="218"/>
      <c r="GC279" s="218"/>
      <c r="GD279" s="218"/>
      <c r="GE279" s="218"/>
      <c r="GF279" s="218"/>
      <c r="GG279" s="218"/>
    </row>
    <row r="280" spans="1:189" s="257" customFormat="1">
      <c r="A280" s="265"/>
      <c r="B280" s="265"/>
      <c r="C280" s="265"/>
      <c r="D280" s="265"/>
      <c r="E280" s="265"/>
      <c r="F280" s="265"/>
      <c r="G280" s="266"/>
      <c r="H280" s="267"/>
      <c r="I280" s="267"/>
      <c r="J280" s="265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8"/>
      <c r="DZ280" s="218"/>
      <c r="EA280" s="218"/>
      <c r="EB280" s="218"/>
      <c r="EC280" s="218"/>
      <c r="ED280" s="218"/>
      <c r="EE280" s="218"/>
      <c r="EF280" s="218"/>
      <c r="EG280" s="218"/>
      <c r="EH280" s="218"/>
      <c r="EI280" s="218"/>
      <c r="EJ280" s="218"/>
      <c r="EK280" s="218"/>
      <c r="EL280" s="218"/>
      <c r="EM280" s="218"/>
      <c r="EN280" s="218"/>
      <c r="EO280" s="218"/>
      <c r="EP280" s="218"/>
      <c r="EQ280" s="218"/>
      <c r="ER280" s="218"/>
      <c r="ES280" s="218"/>
      <c r="ET280" s="218"/>
      <c r="EU280" s="218"/>
      <c r="EV280" s="218"/>
      <c r="EW280" s="218"/>
      <c r="EX280" s="218"/>
      <c r="EY280" s="218"/>
      <c r="EZ280" s="218"/>
      <c r="FA280" s="218"/>
      <c r="FB280" s="218"/>
      <c r="FC280" s="218"/>
      <c r="FD280" s="218"/>
      <c r="FE280" s="218"/>
      <c r="FF280" s="218"/>
      <c r="FG280" s="218"/>
      <c r="FH280" s="218"/>
      <c r="FI280" s="218"/>
      <c r="FJ280" s="218"/>
      <c r="FK280" s="218"/>
      <c r="FL280" s="218"/>
      <c r="FM280" s="218"/>
      <c r="FN280" s="218"/>
      <c r="FO280" s="218"/>
      <c r="FP280" s="218"/>
      <c r="FQ280" s="218"/>
      <c r="FR280" s="218"/>
      <c r="FS280" s="218"/>
      <c r="FT280" s="218"/>
      <c r="FU280" s="218"/>
      <c r="FV280" s="218"/>
      <c r="FW280" s="218"/>
      <c r="FX280" s="218"/>
      <c r="FY280" s="218"/>
      <c r="FZ280" s="218"/>
      <c r="GA280" s="218"/>
      <c r="GB280" s="218"/>
      <c r="GC280" s="218"/>
      <c r="GD280" s="218"/>
      <c r="GE280" s="218"/>
      <c r="GF280" s="218"/>
      <c r="GG280" s="218"/>
    </row>
    <row r="281" spans="1:189" s="257" customFormat="1">
      <c r="A281" s="265"/>
      <c r="B281" s="265"/>
      <c r="C281" s="265"/>
      <c r="D281" s="265"/>
      <c r="E281" s="265"/>
      <c r="F281" s="265"/>
      <c r="G281" s="266"/>
      <c r="H281" s="267"/>
      <c r="I281" s="267"/>
      <c r="J281" s="265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8"/>
      <c r="DZ281" s="218"/>
      <c r="EA281" s="218"/>
      <c r="EB281" s="218"/>
      <c r="EC281" s="218"/>
      <c r="ED281" s="218"/>
      <c r="EE281" s="218"/>
      <c r="EF281" s="218"/>
      <c r="EG281" s="218"/>
      <c r="EH281" s="218"/>
      <c r="EI281" s="218"/>
      <c r="EJ281" s="218"/>
      <c r="EK281" s="218"/>
      <c r="EL281" s="218"/>
      <c r="EM281" s="218"/>
      <c r="EN281" s="218"/>
      <c r="EO281" s="218"/>
      <c r="EP281" s="218"/>
      <c r="EQ281" s="218"/>
      <c r="ER281" s="218"/>
      <c r="ES281" s="218"/>
      <c r="ET281" s="218"/>
      <c r="EU281" s="218"/>
      <c r="EV281" s="218"/>
      <c r="EW281" s="218"/>
      <c r="EX281" s="218"/>
      <c r="EY281" s="218"/>
      <c r="EZ281" s="218"/>
      <c r="FA281" s="218"/>
      <c r="FB281" s="218"/>
      <c r="FC281" s="218"/>
      <c r="FD281" s="218"/>
      <c r="FE281" s="218"/>
      <c r="FF281" s="218"/>
      <c r="FG281" s="218"/>
      <c r="FH281" s="218"/>
      <c r="FI281" s="218"/>
      <c r="FJ281" s="218"/>
      <c r="FK281" s="218"/>
      <c r="FL281" s="218"/>
      <c r="FM281" s="218"/>
      <c r="FN281" s="218"/>
      <c r="FO281" s="218"/>
      <c r="FP281" s="218"/>
      <c r="FQ281" s="218"/>
      <c r="FR281" s="218"/>
      <c r="FS281" s="218"/>
      <c r="FT281" s="218"/>
      <c r="FU281" s="218"/>
      <c r="FV281" s="218"/>
      <c r="FW281" s="218"/>
      <c r="FX281" s="218"/>
      <c r="FY281" s="218"/>
      <c r="FZ281" s="218"/>
      <c r="GA281" s="218"/>
      <c r="GB281" s="218"/>
      <c r="GC281" s="218"/>
      <c r="GD281" s="218"/>
      <c r="GE281" s="218"/>
      <c r="GF281" s="218"/>
      <c r="GG281" s="218"/>
    </row>
    <row r="282" spans="1:189" s="257" customFormat="1">
      <c r="A282" s="265"/>
      <c r="B282" s="265"/>
      <c r="C282" s="265"/>
      <c r="D282" s="265"/>
      <c r="E282" s="265"/>
      <c r="F282" s="265"/>
      <c r="G282" s="266"/>
      <c r="H282" s="267"/>
      <c r="I282" s="267"/>
      <c r="J282" s="265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8"/>
      <c r="DZ282" s="218"/>
      <c r="EA282" s="218"/>
      <c r="EB282" s="218"/>
      <c r="EC282" s="218"/>
      <c r="ED282" s="218"/>
      <c r="EE282" s="218"/>
      <c r="EF282" s="218"/>
      <c r="EG282" s="218"/>
      <c r="EH282" s="218"/>
      <c r="EI282" s="218"/>
      <c r="EJ282" s="218"/>
      <c r="EK282" s="218"/>
      <c r="EL282" s="218"/>
      <c r="EM282" s="218"/>
      <c r="EN282" s="218"/>
      <c r="EO282" s="218"/>
      <c r="EP282" s="218"/>
      <c r="EQ282" s="218"/>
      <c r="ER282" s="218"/>
      <c r="ES282" s="218"/>
      <c r="ET282" s="218"/>
      <c r="EU282" s="218"/>
      <c r="EV282" s="218"/>
      <c r="EW282" s="218"/>
      <c r="EX282" s="218"/>
      <c r="EY282" s="218"/>
      <c r="EZ282" s="218"/>
      <c r="FA282" s="218"/>
      <c r="FB282" s="218"/>
      <c r="FC282" s="218"/>
      <c r="FD282" s="218"/>
      <c r="FE282" s="218"/>
      <c r="FF282" s="218"/>
      <c r="FG282" s="218"/>
      <c r="FH282" s="218"/>
      <c r="FI282" s="218"/>
      <c r="FJ282" s="218"/>
      <c r="FK282" s="218"/>
      <c r="FL282" s="218"/>
      <c r="FM282" s="218"/>
      <c r="FN282" s="218"/>
      <c r="FO282" s="218"/>
      <c r="FP282" s="218"/>
      <c r="FQ282" s="218"/>
      <c r="FR282" s="218"/>
      <c r="FS282" s="218"/>
      <c r="FT282" s="218"/>
      <c r="FU282" s="218"/>
      <c r="FV282" s="218"/>
      <c r="FW282" s="218"/>
      <c r="FX282" s="218"/>
      <c r="FY282" s="218"/>
      <c r="FZ282" s="218"/>
      <c r="GA282" s="218"/>
      <c r="GB282" s="218"/>
      <c r="GC282" s="218"/>
      <c r="GD282" s="218"/>
      <c r="GE282" s="218"/>
      <c r="GF282" s="218"/>
      <c r="GG282" s="218"/>
    </row>
    <row r="283" spans="1:189" s="257" customFormat="1">
      <c r="A283" s="265"/>
      <c r="B283" s="265"/>
      <c r="C283" s="265"/>
      <c r="D283" s="265"/>
      <c r="E283" s="265"/>
      <c r="F283" s="265"/>
      <c r="G283" s="266"/>
      <c r="H283" s="267"/>
      <c r="I283" s="267"/>
      <c r="J283" s="265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8"/>
      <c r="DZ283" s="218"/>
      <c r="EA283" s="218"/>
      <c r="EB283" s="218"/>
      <c r="EC283" s="218"/>
      <c r="ED283" s="218"/>
      <c r="EE283" s="218"/>
      <c r="EF283" s="218"/>
      <c r="EG283" s="218"/>
      <c r="EH283" s="218"/>
      <c r="EI283" s="218"/>
      <c r="EJ283" s="218"/>
      <c r="EK283" s="218"/>
      <c r="EL283" s="218"/>
      <c r="EM283" s="218"/>
      <c r="EN283" s="218"/>
      <c r="EO283" s="218"/>
      <c r="EP283" s="218"/>
      <c r="EQ283" s="218"/>
      <c r="ER283" s="218"/>
      <c r="ES283" s="218"/>
      <c r="ET283" s="218"/>
      <c r="EU283" s="218"/>
      <c r="EV283" s="218"/>
      <c r="EW283" s="218"/>
      <c r="EX283" s="218"/>
      <c r="EY283" s="218"/>
      <c r="EZ283" s="218"/>
      <c r="FA283" s="218"/>
      <c r="FB283" s="218"/>
      <c r="FC283" s="218"/>
      <c r="FD283" s="218"/>
      <c r="FE283" s="218"/>
      <c r="FF283" s="218"/>
      <c r="FG283" s="218"/>
      <c r="FH283" s="218"/>
      <c r="FI283" s="218"/>
      <c r="FJ283" s="218"/>
      <c r="FK283" s="218"/>
      <c r="FL283" s="218"/>
      <c r="FM283" s="218"/>
      <c r="FN283" s="218"/>
      <c r="FO283" s="218"/>
      <c r="FP283" s="218"/>
      <c r="FQ283" s="218"/>
      <c r="FR283" s="218"/>
      <c r="FS283" s="218"/>
      <c r="FT283" s="218"/>
      <c r="FU283" s="218"/>
      <c r="FV283" s="218"/>
      <c r="FW283" s="218"/>
      <c r="FX283" s="218"/>
      <c r="FY283" s="218"/>
      <c r="FZ283" s="218"/>
      <c r="GA283" s="218"/>
      <c r="GB283" s="218"/>
      <c r="GC283" s="218"/>
      <c r="GD283" s="218"/>
      <c r="GE283" s="218"/>
      <c r="GF283" s="218"/>
      <c r="GG283" s="218"/>
    </row>
    <row r="284" spans="1:189" s="257" customFormat="1">
      <c r="A284" s="265"/>
      <c r="B284" s="265"/>
      <c r="C284" s="265"/>
      <c r="D284" s="265"/>
      <c r="E284" s="265"/>
      <c r="F284" s="265"/>
      <c r="G284" s="266"/>
      <c r="H284" s="267"/>
      <c r="I284" s="267"/>
      <c r="J284" s="265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8"/>
      <c r="DZ284" s="218"/>
      <c r="EA284" s="218"/>
      <c r="EB284" s="218"/>
      <c r="EC284" s="218"/>
      <c r="ED284" s="218"/>
      <c r="EE284" s="218"/>
      <c r="EF284" s="218"/>
      <c r="EG284" s="218"/>
      <c r="EH284" s="218"/>
      <c r="EI284" s="218"/>
      <c r="EJ284" s="218"/>
      <c r="EK284" s="218"/>
      <c r="EL284" s="218"/>
      <c r="EM284" s="218"/>
      <c r="EN284" s="218"/>
      <c r="EO284" s="218"/>
      <c r="EP284" s="218"/>
      <c r="EQ284" s="218"/>
      <c r="ER284" s="218"/>
      <c r="ES284" s="218"/>
      <c r="ET284" s="218"/>
      <c r="EU284" s="218"/>
      <c r="EV284" s="218"/>
      <c r="EW284" s="218"/>
      <c r="EX284" s="218"/>
      <c r="EY284" s="218"/>
      <c r="EZ284" s="218"/>
      <c r="FA284" s="218"/>
      <c r="FB284" s="218"/>
      <c r="FC284" s="218"/>
      <c r="FD284" s="218"/>
      <c r="FE284" s="218"/>
      <c r="FF284" s="218"/>
      <c r="FG284" s="218"/>
      <c r="FH284" s="218"/>
      <c r="FI284" s="218"/>
      <c r="FJ284" s="218"/>
      <c r="FK284" s="218"/>
      <c r="FL284" s="218"/>
      <c r="FM284" s="218"/>
      <c r="FN284" s="218"/>
      <c r="FO284" s="218"/>
      <c r="FP284" s="218"/>
      <c r="FQ284" s="218"/>
      <c r="FR284" s="218"/>
      <c r="FS284" s="218"/>
      <c r="FT284" s="218"/>
      <c r="FU284" s="218"/>
      <c r="FV284" s="218"/>
      <c r="FW284" s="218"/>
      <c r="FX284" s="218"/>
      <c r="FY284" s="218"/>
      <c r="FZ284" s="218"/>
      <c r="GA284" s="218"/>
      <c r="GB284" s="218"/>
      <c r="GC284" s="218"/>
      <c r="GD284" s="218"/>
      <c r="GE284" s="218"/>
      <c r="GF284" s="218"/>
      <c r="GG284" s="218"/>
    </row>
    <row r="285" spans="1:189" s="257" customFormat="1">
      <c r="A285" s="265"/>
      <c r="B285" s="265"/>
      <c r="C285" s="265"/>
      <c r="D285" s="265"/>
      <c r="E285" s="265"/>
      <c r="F285" s="265"/>
      <c r="G285" s="266"/>
      <c r="H285" s="267"/>
      <c r="I285" s="267"/>
      <c r="J285" s="265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8"/>
      <c r="DZ285" s="218"/>
      <c r="EA285" s="218"/>
      <c r="EB285" s="218"/>
      <c r="EC285" s="218"/>
      <c r="ED285" s="218"/>
      <c r="EE285" s="218"/>
      <c r="EF285" s="218"/>
      <c r="EG285" s="218"/>
      <c r="EH285" s="218"/>
      <c r="EI285" s="218"/>
      <c r="EJ285" s="218"/>
      <c r="EK285" s="218"/>
      <c r="EL285" s="218"/>
      <c r="EM285" s="218"/>
      <c r="EN285" s="218"/>
      <c r="EO285" s="218"/>
      <c r="EP285" s="218"/>
      <c r="EQ285" s="218"/>
      <c r="ER285" s="218"/>
      <c r="ES285" s="218"/>
      <c r="ET285" s="218"/>
      <c r="EU285" s="218"/>
      <c r="EV285" s="218"/>
      <c r="EW285" s="218"/>
      <c r="EX285" s="218"/>
      <c r="EY285" s="218"/>
      <c r="EZ285" s="218"/>
      <c r="FA285" s="218"/>
      <c r="FB285" s="218"/>
      <c r="FC285" s="218"/>
      <c r="FD285" s="218"/>
      <c r="FE285" s="218"/>
      <c r="FF285" s="218"/>
      <c r="FG285" s="218"/>
      <c r="FH285" s="218"/>
      <c r="FI285" s="218"/>
      <c r="FJ285" s="218"/>
      <c r="FK285" s="218"/>
      <c r="FL285" s="218"/>
      <c r="FM285" s="218"/>
      <c r="FN285" s="218"/>
      <c r="FO285" s="218"/>
      <c r="FP285" s="218"/>
      <c r="FQ285" s="218"/>
      <c r="FR285" s="218"/>
      <c r="FS285" s="218"/>
      <c r="FT285" s="218"/>
      <c r="FU285" s="218"/>
      <c r="FV285" s="218"/>
      <c r="FW285" s="218"/>
      <c r="FX285" s="218"/>
      <c r="FY285" s="218"/>
      <c r="FZ285" s="218"/>
      <c r="GA285" s="218"/>
      <c r="GB285" s="218"/>
      <c r="GC285" s="218"/>
      <c r="GD285" s="218"/>
      <c r="GE285" s="218"/>
      <c r="GF285" s="218"/>
      <c r="GG285" s="218"/>
    </row>
    <row r="286" spans="1:189" s="257" customFormat="1">
      <c r="A286" s="265"/>
      <c r="B286" s="265"/>
      <c r="C286" s="265"/>
      <c r="D286" s="265"/>
      <c r="E286" s="265"/>
      <c r="F286" s="265"/>
      <c r="G286" s="266"/>
      <c r="H286" s="267"/>
      <c r="I286" s="267"/>
      <c r="J286" s="265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8"/>
      <c r="DZ286" s="218"/>
      <c r="EA286" s="218"/>
      <c r="EB286" s="218"/>
      <c r="EC286" s="218"/>
      <c r="ED286" s="218"/>
      <c r="EE286" s="218"/>
      <c r="EF286" s="218"/>
      <c r="EG286" s="218"/>
      <c r="EH286" s="218"/>
      <c r="EI286" s="218"/>
      <c r="EJ286" s="218"/>
      <c r="EK286" s="218"/>
      <c r="EL286" s="218"/>
      <c r="EM286" s="218"/>
      <c r="EN286" s="218"/>
      <c r="EO286" s="218"/>
      <c r="EP286" s="218"/>
      <c r="EQ286" s="218"/>
      <c r="ER286" s="218"/>
      <c r="ES286" s="218"/>
      <c r="ET286" s="218"/>
      <c r="EU286" s="218"/>
      <c r="EV286" s="218"/>
      <c r="EW286" s="218"/>
      <c r="EX286" s="218"/>
      <c r="EY286" s="218"/>
      <c r="EZ286" s="218"/>
      <c r="FA286" s="218"/>
      <c r="FB286" s="218"/>
      <c r="FC286" s="218"/>
      <c r="FD286" s="218"/>
      <c r="FE286" s="218"/>
      <c r="FF286" s="218"/>
      <c r="FG286" s="218"/>
      <c r="FH286" s="218"/>
      <c r="FI286" s="218"/>
      <c r="FJ286" s="218"/>
      <c r="FK286" s="218"/>
      <c r="FL286" s="218"/>
      <c r="FM286" s="218"/>
      <c r="FN286" s="218"/>
      <c r="FO286" s="218"/>
      <c r="FP286" s="218"/>
      <c r="FQ286" s="218"/>
      <c r="FR286" s="218"/>
      <c r="FS286" s="218"/>
      <c r="FT286" s="218"/>
      <c r="FU286" s="218"/>
      <c r="FV286" s="218"/>
      <c r="FW286" s="218"/>
      <c r="FX286" s="218"/>
      <c r="FY286" s="218"/>
      <c r="FZ286" s="218"/>
      <c r="GA286" s="218"/>
      <c r="GB286" s="218"/>
      <c r="GC286" s="218"/>
      <c r="GD286" s="218"/>
      <c r="GE286" s="218"/>
      <c r="GF286" s="218"/>
      <c r="GG286" s="218"/>
    </row>
    <row r="287" spans="1:189" s="257" customFormat="1">
      <c r="A287" s="265"/>
      <c r="B287" s="265"/>
      <c r="C287" s="265"/>
      <c r="D287" s="265"/>
      <c r="E287" s="265"/>
      <c r="F287" s="265"/>
      <c r="G287" s="266"/>
      <c r="H287" s="267"/>
      <c r="I287" s="267"/>
      <c r="J287" s="265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8"/>
      <c r="DZ287" s="218"/>
      <c r="EA287" s="218"/>
      <c r="EB287" s="218"/>
      <c r="EC287" s="218"/>
      <c r="ED287" s="218"/>
      <c r="EE287" s="218"/>
      <c r="EF287" s="218"/>
      <c r="EG287" s="218"/>
      <c r="EH287" s="218"/>
      <c r="EI287" s="218"/>
      <c r="EJ287" s="218"/>
      <c r="EK287" s="218"/>
      <c r="EL287" s="218"/>
      <c r="EM287" s="218"/>
      <c r="EN287" s="218"/>
      <c r="EO287" s="218"/>
      <c r="EP287" s="218"/>
      <c r="EQ287" s="218"/>
      <c r="ER287" s="218"/>
      <c r="ES287" s="218"/>
      <c r="ET287" s="218"/>
      <c r="EU287" s="218"/>
      <c r="EV287" s="218"/>
      <c r="EW287" s="218"/>
      <c r="EX287" s="218"/>
      <c r="EY287" s="218"/>
      <c r="EZ287" s="218"/>
      <c r="FA287" s="218"/>
      <c r="FB287" s="218"/>
      <c r="FC287" s="218"/>
      <c r="FD287" s="218"/>
      <c r="FE287" s="218"/>
      <c r="FF287" s="218"/>
      <c r="FG287" s="218"/>
      <c r="FH287" s="218"/>
      <c r="FI287" s="218"/>
      <c r="FJ287" s="218"/>
      <c r="FK287" s="218"/>
      <c r="FL287" s="218"/>
      <c r="FM287" s="218"/>
      <c r="FN287" s="218"/>
      <c r="FO287" s="218"/>
      <c r="FP287" s="218"/>
      <c r="FQ287" s="218"/>
      <c r="FR287" s="218"/>
      <c r="FS287" s="218"/>
      <c r="FT287" s="218"/>
      <c r="FU287" s="218"/>
      <c r="FV287" s="218"/>
      <c r="FW287" s="218"/>
      <c r="FX287" s="218"/>
      <c r="FY287" s="218"/>
      <c r="FZ287" s="218"/>
      <c r="GA287" s="218"/>
      <c r="GB287" s="218"/>
      <c r="GC287" s="218"/>
      <c r="GD287" s="218"/>
      <c r="GE287" s="218"/>
      <c r="GF287" s="218"/>
      <c r="GG287" s="218"/>
    </row>
    <row r="288" spans="1:189" s="257" customFormat="1">
      <c r="A288" s="265"/>
      <c r="B288" s="265"/>
      <c r="C288" s="265"/>
      <c r="D288" s="265"/>
      <c r="E288" s="265"/>
      <c r="F288" s="265"/>
      <c r="G288" s="266"/>
      <c r="H288" s="267"/>
      <c r="I288" s="267"/>
      <c r="J288" s="265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8"/>
      <c r="DZ288" s="218"/>
      <c r="EA288" s="218"/>
      <c r="EB288" s="218"/>
      <c r="EC288" s="218"/>
      <c r="ED288" s="218"/>
      <c r="EE288" s="218"/>
      <c r="EF288" s="218"/>
      <c r="EG288" s="218"/>
      <c r="EH288" s="218"/>
      <c r="EI288" s="218"/>
      <c r="EJ288" s="218"/>
      <c r="EK288" s="218"/>
      <c r="EL288" s="218"/>
      <c r="EM288" s="218"/>
      <c r="EN288" s="218"/>
      <c r="EO288" s="218"/>
      <c r="EP288" s="218"/>
      <c r="EQ288" s="218"/>
      <c r="ER288" s="218"/>
      <c r="ES288" s="218"/>
      <c r="ET288" s="218"/>
      <c r="EU288" s="218"/>
      <c r="EV288" s="218"/>
      <c r="EW288" s="218"/>
      <c r="EX288" s="218"/>
      <c r="EY288" s="218"/>
      <c r="EZ288" s="218"/>
      <c r="FA288" s="218"/>
      <c r="FB288" s="218"/>
      <c r="FC288" s="218"/>
      <c r="FD288" s="218"/>
      <c r="FE288" s="218"/>
      <c r="FF288" s="218"/>
      <c r="FG288" s="218"/>
      <c r="FH288" s="218"/>
      <c r="FI288" s="218"/>
      <c r="FJ288" s="218"/>
      <c r="FK288" s="218"/>
      <c r="FL288" s="218"/>
      <c r="FM288" s="218"/>
      <c r="FN288" s="218"/>
      <c r="FO288" s="218"/>
      <c r="FP288" s="218"/>
      <c r="FQ288" s="218"/>
      <c r="FR288" s="218"/>
      <c r="FS288" s="218"/>
      <c r="FT288" s="218"/>
      <c r="FU288" s="218"/>
      <c r="FV288" s="218"/>
      <c r="FW288" s="218"/>
      <c r="FX288" s="218"/>
      <c r="FY288" s="218"/>
      <c r="FZ288" s="218"/>
      <c r="GA288" s="218"/>
      <c r="GB288" s="218"/>
      <c r="GC288" s="218"/>
      <c r="GD288" s="218"/>
      <c r="GE288" s="218"/>
      <c r="GF288" s="218"/>
      <c r="GG288" s="218"/>
    </row>
    <row r="289" spans="1:189" s="257" customFormat="1">
      <c r="A289" s="265"/>
      <c r="B289" s="265"/>
      <c r="C289" s="265"/>
      <c r="D289" s="265"/>
      <c r="E289" s="265"/>
      <c r="F289" s="265"/>
      <c r="G289" s="266"/>
      <c r="H289" s="267"/>
      <c r="I289" s="267"/>
      <c r="J289" s="265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8"/>
      <c r="DZ289" s="218"/>
      <c r="EA289" s="218"/>
      <c r="EB289" s="218"/>
      <c r="EC289" s="218"/>
      <c r="ED289" s="218"/>
      <c r="EE289" s="218"/>
      <c r="EF289" s="218"/>
      <c r="EG289" s="218"/>
      <c r="EH289" s="218"/>
      <c r="EI289" s="218"/>
      <c r="EJ289" s="218"/>
      <c r="EK289" s="218"/>
      <c r="EL289" s="218"/>
      <c r="EM289" s="218"/>
      <c r="EN289" s="218"/>
      <c r="EO289" s="218"/>
      <c r="EP289" s="218"/>
      <c r="EQ289" s="218"/>
      <c r="ER289" s="218"/>
      <c r="ES289" s="218"/>
      <c r="ET289" s="218"/>
      <c r="EU289" s="218"/>
      <c r="EV289" s="218"/>
      <c r="EW289" s="218"/>
      <c r="EX289" s="218"/>
      <c r="EY289" s="218"/>
      <c r="EZ289" s="218"/>
      <c r="FA289" s="218"/>
      <c r="FB289" s="218"/>
      <c r="FC289" s="218"/>
      <c r="FD289" s="218"/>
      <c r="FE289" s="218"/>
      <c r="FF289" s="218"/>
      <c r="FG289" s="218"/>
      <c r="FH289" s="218"/>
      <c r="FI289" s="218"/>
      <c r="FJ289" s="218"/>
      <c r="FK289" s="218"/>
      <c r="FL289" s="218"/>
      <c r="FM289" s="218"/>
      <c r="FN289" s="218"/>
      <c r="FO289" s="218"/>
      <c r="FP289" s="218"/>
      <c r="FQ289" s="218"/>
      <c r="FR289" s="218"/>
      <c r="FS289" s="218"/>
      <c r="FT289" s="218"/>
      <c r="FU289" s="218"/>
      <c r="FV289" s="218"/>
      <c r="FW289" s="218"/>
      <c r="FX289" s="218"/>
      <c r="FY289" s="218"/>
      <c r="FZ289" s="218"/>
      <c r="GA289" s="218"/>
      <c r="GB289" s="218"/>
      <c r="GC289" s="218"/>
      <c r="GD289" s="218"/>
      <c r="GE289" s="218"/>
      <c r="GF289" s="218"/>
      <c r="GG289" s="218"/>
    </row>
    <row r="290" spans="1:189" s="257" customFormat="1">
      <c r="A290" s="265"/>
      <c r="B290" s="265"/>
      <c r="C290" s="265"/>
      <c r="D290" s="265"/>
      <c r="E290" s="265"/>
      <c r="F290" s="265"/>
      <c r="G290" s="266"/>
      <c r="H290" s="267"/>
      <c r="I290" s="267"/>
      <c r="J290" s="265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8"/>
      <c r="DZ290" s="218"/>
      <c r="EA290" s="218"/>
      <c r="EB290" s="218"/>
      <c r="EC290" s="218"/>
      <c r="ED290" s="218"/>
      <c r="EE290" s="218"/>
      <c r="EF290" s="218"/>
      <c r="EG290" s="218"/>
      <c r="EH290" s="218"/>
      <c r="EI290" s="218"/>
      <c r="EJ290" s="218"/>
      <c r="EK290" s="218"/>
      <c r="EL290" s="218"/>
      <c r="EM290" s="218"/>
      <c r="EN290" s="218"/>
      <c r="EO290" s="218"/>
      <c r="EP290" s="218"/>
      <c r="EQ290" s="218"/>
      <c r="ER290" s="218"/>
      <c r="ES290" s="218"/>
      <c r="ET290" s="218"/>
      <c r="EU290" s="218"/>
      <c r="EV290" s="218"/>
      <c r="EW290" s="218"/>
      <c r="EX290" s="218"/>
      <c r="EY290" s="218"/>
      <c r="EZ290" s="218"/>
      <c r="FA290" s="218"/>
      <c r="FB290" s="218"/>
      <c r="FC290" s="218"/>
      <c r="FD290" s="218"/>
      <c r="FE290" s="218"/>
      <c r="FF290" s="218"/>
      <c r="FG290" s="218"/>
      <c r="FH290" s="218"/>
      <c r="FI290" s="218"/>
      <c r="FJ290" s="218"/>
      <c r="FK290" s="218"/>
      <c r="FL290" s="218"/>
      <c r="FM290" s="218"/>
      <c r="FN290" s="218"/>
      <c r="FO290" s="218"/>
      <c r="FP290" s="218"/>
      <c r="FQ290" s="218"/>
      <c r="FR290" s="218"/>
      <c r="FS290" s="218"/>
      <c r="FT290" s="218"/>
      <c r="FU290" s="218"/>
      <c r="FV290" s="218"/>
      <c r="FW290" s="218"/>
      <c r="FX290" s="218"/>
      <c r="FY290" s="218"/>
      <c r="FZ290" s="218"/>
      <c r="GA290" s="218"/>
      <c r="GB290" s="218"/>
      <c r="GC290" s="218"/>
      <c r="GD290" s="218"/>
      <c r="GE290" s="218"/>
      <c r="GF290" s="218"/>
      <c r="GG290" s="218"/>
    </row>
    <row r="291" spans="1:189" s="257" customFormat="1">
      <c r="A291" s="265"/>
      <c r="B291" s="265"/>
      <c r="C291" s="265"/>
      <c r="D291" s="265"/>
      <c r="E291" s="265"/>
      <c r="F291" s="265"/>
      <c r="G291" s="266"/>
      <c r="H291" s="267"/>
      <c r="I291" s="267"/>
      <c r="J291" s="265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8"/>
      <c r="DZ291" s="218"/>
      <c r="EA291" s="218"/>
      <c r="EB291" s="218"/>
      <c r="EC291" s="218"/>
      <c r="ED291" s="218"/>
      <c r="EE291" s="218"/>
      <c r="EF291" s="218"/>
      <c r="EG291" s="218"/>
      <c r="EH291" s="218"/>
      <c r="EI291" s="218"/>
      <c r="EJ291" s="218"/>
      <c r="EK291" s="218"/>
      <c r="EL291" s="218"/>
      <c r="EM291" s="218"/>
      <c r="EN291" s="218"/>
      <c r="EO291" s="218"/>
      <c r="EP291" s="218"/>
      <c r="EQ291" s="218"/>
      <c r="ER291" s="218"/>
      <c r="ES291" s="218"/>
      <c r="ET291" s="218"/>
      <c r="EU291" s="218"/>
      <c r="EV291" s="218"/>
      <c r="EW291" s="218"/>
      <c r="EX291" s="218"/>
      <c r="EY291" s="218"/>
      <c r="EZ291" s="218"/>
      <c r="FA291" s="218"/>
      <c r="FB291" s="218"/>
      <c r="FC291" s="218"/>
      <c r="FD291" s="218"/>
      <c r="FE291" s="218"/>
      <c r="FF291" s="218"/>
      <c r="FG291" s="218"/>
      <c r="FH291" s="218"/>
      <c r="FI291" s="218"/>
      <c r="FJ291" s="218"/>
      <c r="FK291" s="218"/>
      <c r="FL291" s="218"/>
      <c r="FM291" s="218"/>
      <c r="FN291" s="218"/>
      <c r="FO291" s="218"/>
      <c r="FP291" s="218"/>
      <c r="FQ291" s="218"/>
      <c r="FR291" s="218"/>
      <c r="FS291" s="218"/>
      <c r="FT291" s="218"/>
      <c r="FU291" s="218"/>
      <c r="FV291" s="218"/>
      <c r="FW291" s="218"/>
      <c r="FX291" s="218"/>
      <c r="FY291" s="218"/>
      <c r="FZ291" s="218"/>
      <c r="GA291" s="218"/>
      <c r="GB291" s="218"/>
      <c r="GC291" s="218"/>
      <c r="GD291" s="218"/>
      <c r="GE291" s="218"/>
      <c r="GF291" s="218"/>
      <c r="GG291" s="218"/>
    </row>
    <row r="292" spans="1:189" s="257" customFormat="1">
      <c r="A292" s="265"/>
      <c r="B292" s="265"/>
      <c r="C292" s="265"/>
      <c r="D292" s="265"/>
      <c r="E292" s="265"/>
      <c r="F292" s="265"/>
      <c r="G292" s="266"/>
      <c r="H292" s="267"/>
      <c r="I292" s="267"/>
      <c r="J292" s="265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8"/>
      <c r="DZ292" s="218"/>
      <c r="EA292" s="218"/>
      <c r="EB292" s="218"/>
      <c r="EC292" s="218"/>
      <c r="ED292" s="218"/>
      <c r="EE292" s="218"/>
      <c r="EF292" s="218"/>
      <c r="EG292" s="218"/>
      <c r="EH292" s="218"/>
      <c r="EI292" s="218"/>
      <c r="EJ292" s="218"/>
      <c r="EK292" s="218"/>
      <c r="EL292" s="218"/>
      <c r="EM292" s="218"/>
      <c r="EN292" s="218"/>
      <c r="EO292" s="218"/>
      <c r="EP292" s="218"/>
      <c r="EQ292" s="218"/>
      <c r="ER292" s="218"/>
      <c r="ES292" s="218"/>
      <c r="ET292" s="218"/>
      <c r="EU292" s="218"/>
      <c r="EV292" s="218"/>
      <c r="EW292" s="218"/>
      <c r="EX292" s="218"/>
      <c r="EY292" s="218"/>
      <c r="EZ292" s="218"/>
      <c r="FA292" s="218"/>
      <c r="FB292" s="218"/>
      <c r="FC292" s="218"/>
      <c r="FD292" s="218"/>
      <c r="FE292" s="218"/>
      <c r="FF292" s="218"/>
      <c r="FG292" s="218"/>
      <c r="FH292" s="218"/>
      <c r="FI292" s="218"/>
      <c r="FJ292" s="218"/>
      <c r="FK292" s="218"/>
      <c r="FL292" s="218"/>
      <c r="FM292" s="218"/>
      <c r="FN292" s="218"/>
      <c r="FO292" s="218"/>
      <c r="FP292" s="218"/>
      <c r="FQ292" s="218"/>
      <c r="FR292" s="218"/>
      <c r="FS292" s="218"/>
      <c r="FT292" s="218"/>
      <c r="FU292" s="218"/>
      <c r="FV292" s="218"/>
      <c r="FW292" s="218"/>
      <c r="FX292" s="218"/>
      <c r="FY292" s="218"/>
      <c r="FZ292" s="218"/>
      <c r="GA292" s="218"/>
      <c r="GB292" s="218"/>
      <c r="GC292" s="218"/>
      <c r="GD292" s="218"/>
      <c r="GE292" s="218"/>
      <c r="GF292" s="218"/>
      <c r="GG292" s="218"/>
    </row>
    <row r="293" spans="1:189" s="257" customFormat="1">
      <c r="A293" s="265"/>
      <c r="B293" s="265"/>
      <c r="C293" s="265"/>
      <c r="D293" s="265"/>
      <c r="E293" s="265"/>
      <c r="F293" s="265"/>
      <c r="G293" s="266"/>
      <c r="H293" s="267"/>
      <c r="I293" s="267"/>
      <c r="J293" s="265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8"/>
      <c r="DZ293" s="218"/>
      <c r="EA293" s="218"/>
      <c r="EB293" s="218"/>
      <c r="EC293" s="218"/>
      <c r="ED293" s="218"/>
      <c r="EE293" s="218"/>
      <c r="EF293" s="218"/>
      <c r="EG293" s="218"/>
      <c r="EH293" s="218"/>
      <c r="EI293" s="218"/>
      <c r="EJ293" s="218"/>
      <c r="EK293" s="218"/>
      <c r="EL293" s="218"/>
      <c r="EM293" s="218"/>
      <c r="EN293" s="218"/>
      <c r="EO293" s="218"/>
      <c r="EP293" s="218"/>
      <c r="EQ293" s="218"/>
      <c r="ER293" s="218"/>
      <c r="ES293" s="218"/>
      <c r="ET293" s="218"/>
      <c r="EU293" s="218"/>
      <c r="EV293" s="218"/>
      <c r="EW293" s="218"/>
      <c r="EX293" s="218"/>
      <c r="EY293" s="218"/>
      <c r="EZ293" s="218"/>
      <c r="FA293" s="218"/>
      <c r="FB293" s="218"/>
      <c r="FC293" s="218"/>
      <c r="FD293" s="218"/>
      <c r="FE293" s="218"/>
      <c r="FF293" s="218"/>
      <c r="FG293" s="218"/>
      <c r="FH293" s="218"/>
      <c r="FI293" s="218"/>
      <c r="FJ293" s="218"/>
      <c r="FK293" s="218"/>
      <c r="FL293" s="218"/>
      <c r="FM293" s="218"/>
      <c r="FN293" s="218"/>
      <c r="FO293" s="218"/>
      <c r="FP293" s="218"/>
      <c r="FQ293" s="218"/>
      <c r="FR293" s="218"/>
      <c r="FS293" s="218"/>
      <c r="FT293" s="218"/>
      <c r="FU293" s="218"/>
      <c r="FV293" s="218"/>
      <c r="FW293" s="218"/>
      <c r="FX293" s="218"/>
      <c r="FY293" s="218"/>
      <c r="FZ293" s="218"/>
      <c r="GA293" s="218"/>
      <c r="GB293" s="218"/>
      <c r="GC293" s="218"/>
      <c r="GD293" s="218"/>
      <c r="GE293" s="218"/>
      <c r="GF293" s="218"/>
      <c r="GG293" s="218"/>
    </row>
    <row r="294" spans="1:189" s="257" customFormat="1">
      <c r="A294" s="265"/>
      <c r="B294" s="265"/>
      <c r="C294" s="265"/>
      <c r="D294" s="265"/>
      <c r="E294" s="265"/>
      <c r="F294" s="265"/>
      <c r="G294" s="266"/>
      <c r="H294" s="267"/>
      <c r="I294" s="267"/>
      <c r="J294" s="265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8"/>
      <c r="DZ294" s="218"/>
      <c r="EA294" s="218"/>
      <c r="EB294" s="218"/>
      <c r="EC294" s="218"/>
      <c r="ED294" s="218"/>
      <c r="EE294" s="218"/>
      <c r="EF294" s="218"/>
      <c r="EG294" s="218"/>
      <c r="EH294" s="218"/>
      <c r="EI294" s="218"/>
      <c r="EJ294" s="218"/>
      <c r="EK294" s="218"/>
      <c r="EL294" s="218"/>
      <c r="EM294" s="218"/>
      <c r="EN294" s="218"/>
      <c r="EO294" s="218"/>
      <c r="EP294" s="218"/>
      <c r="EQ294" s="218"/>
      <c r="ER294" s="218"/>
      <c r="ES294" s="218"/>
      <c r="ET294" s="218"/>
      <c r="EU294" s="218"/>
      <c r="EV294" s="218"/>
      <c r="EW294" s="218"/>
      <c r="EX294" s="218"/>
      <c r="EY294" s="218"/>
      <c r="EZ294" s="218"/>
      <c r="FA294" s="218"/>
      <c r="FB294" s="218"/>
      <c r="FC294" s="218"/>
      <c r="FD294" s="218"/>
      <c r="FE294" s="218"/>
      <c r="FF294" s="218"/>
      <c r="FG294" s="218"/>
      <c r="FH294" s="218"/>
      <c r="FI294" s="218"/>
      <c r="FJ294" s="218"/>
      <c r="FK294" s="218"/>
      <c r="FL294" s="218"/>
      <c r="FM294" s="218"/>
      <c r="FN294" s="218"/>
      <c r="FO294" s="218"/>
      <c r="FP294" s="218"/>
      <c r="FQ294" s="218"/>
      <c r="FR294" s="218"/>
      <c r="FS294" s="218"/>
      <c r="FT294" s="218"/>
      <c r="FU294" s="218"/>
      <c r="FV294" s="218"/>
      <c r="FW294" s="218"/>
      <c r="FX294" s="218"/>
      <c r="FY294" s="218"/>
      <c r="FZ294" s="218"/>
      <c r="GA294" s="218"/>
      <c r="GB294" s="218"/>
      <c r="GC294" s="218"/>
      <c r="GD294" s="218"/>
      <c r="GE294" s="218"/>
      <c r="GF294" s="218"/>
      <c r="GG294" s="218"/>
    </row>
    <row r="295" spans="1:189" s="257" customFormat="1">
      <c r="A295" s="265"/>
      <c r="B295" s="265"/>
      <c r="C295" s="265"/>
      <c r="D295" s="265"/>
      <c r="E295" s="265"/>
      <c r="F295" s="265"/>
      <c r="G295" s="266"/>
      <c r="H295" s="267"/>
      <c r="I295" s="267"/>
      <c r="J295" s="265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8"/>
      <c r="DZ295" s="218"/>
      <c r="EA295" s="218"/>
      <c r="EB295" s="218"/>
      <c r="EC295" s="218"/>
      <c r="ED295" s="218"/>
      <c r="EE295" s="218"/>
      <c r="EF295" s="218"/>
      <c r="EG295" s="218"/>
      <c r="EH295" s="218"/>
      <c r="EI295" s="218"/>
      <c r="EJ295" s="218"/>
      <c r="EK295" s="218"/>
      <c r="EL295" s="218"/>
      <c r="EM295" s="218"/>
      <c r="EN295" s="218"/>
      <c r="EO295" s="218"/>
      <c r="EP295" s="218"/>
      <c r="EQ295" s="218"/>
      <c r="ER295" s="218"/>
      <c r="ES295" s="218"/>
      <c r="ET295" s="218"/>
      <c r="EU295" s="218"/>
      <c r="EV295" s="218"/>
      <c r="EW295" s="218"/>
      <c r="EX295" s="218"/>
      <c r="EY295" s="218"/>
      <c r="EZ295" s="218"/>
      <c r="FA295" s="218"/>
      <c r="FB295" s="218"/>
      <c r="FC295" s="218"/>
      <c r="FD295" s="218"/>
      <c r="FE295" s="218"/>
      <c r="FF295" s="218"/>
      <c r="FG295" s="218"/>
      <c r="FH295" s="218"/>
      <c r="FI295" s="218"/>
      <c r="FJ295" s="218"/>
      <c r="FK295" s="218"/>
      <c r="FL295" s="218"/>
      <c r="FM295" s="218"/>
      <c r="FN295" s="218"/>
      <c r="FO295" s="218"/>
      <c r="FP295" s="218"/>
      <c r="FQ295" s="218"/>
      <c r="FR295" s="218"/>
      <c r="FS295" s="218"/>
      <c r="FT295" s="218"/>
      <c r="FU295" s="218"/>
      <c r="FV295" s="218"/>
      <c r="FW295" s="218"/>
      <c r="FX295" s="218"/>
      <c r="FY295" s="218"/>
      <c r="FZ295" s="218"/>
      <c r="GA295" s="218"/>
      <c r="GB295" s="218"/>
      <c r="GC295" s="218"/>
      <c r="GD295" s="218"/>
      <c r="GE295" s="218"/>
      <c r="GF295" s="218"/>
      <c r="GG295" s="218"/>
    </row>
    <row r="296" spans="1:189" s="257" customFormat="1">
      <c r="A296" s="265"/>
      <c r="B296" s="265"/>
      <c r="C296" s="265"/>
      <c r="D296" s="265"/>
      <c r="E296" s="265"/>
      <c r="F296" s="265"/>
      <c r="G296" s="266"/>
      <c r="H296" s="267"/>
      <c r="I296" s="267"/>
      <c r="J296" s="265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8"/>
      <c r="DZ296" s="218"/>
      <c r="EA296" s="218"/>
      <c r="EB296" s="218"/>
      <c r="EC296" s="218"/>
      <c r="ED296" s="218"/>
      <c r="EE296" s="218"/>
      <c r="EF296" s="218"/>
      <c r="EG296" s="218"/>
      <c r="EH296" s="218"/>
      <c r="EI296" s="218"/>
      <c r="EJ296" s="218"/>
      <c r="EK296" s="218"/>
      <c r="EL296" s="218"/>
      <c r="EM296" s="218"/>
      <c r="EN296" s="218"/>
      <c r="EO296" s="218"/>
      <c r="EP296" s="218"/>
      <c r="EQ296" s="218"/>
      <c r="ER296" s="218"/>
      <c r="ES296" s="218"/>
      <c r="ET296" s="218"/>
      <c r="EU296" s="218"/>
      <c r="EV296" s="218"/>
      <c r="EW296" s="218"/>
      <c r="EX296" s="218"/>
      <c r="EY296" s="218"/>
      <c r="EZ296" s="218"/>
      <c r="FA296" s="218"/>
      <c r="FB296" s="218"/>
      <c r="FC296" s="218"/>
      <c r="FD296" s="218"/>
      <c r="FE296" s="218"/>
      <c r="FF296" s="218"/>
      <c r="FG296" s="218"/>
      <c r="FH296" s="218"/>
      <c r="FI296" s="218"/>
      <c r="FJ296" s="218"/>
      <c r="FK296" s="218"/>
      <c r="FL296" s="218"/>
      <c r="FM296" s="218"/>
      <c r="FN296" s="218"/>
      <c r="FO296" s="218"/>
      <c r="FP296" s="218"/>
      <c r="FQ296" s="218"/>
      <c r="FR296" s="218"/>
      <c r="FS296" s="218"/>
      <c r="FT296" s="218"/>
      <c r="FU296" s="218"/>
      <c r="FV296" s="218"/>
      <c r="FW296" s="218"/>
      <c r="FX296" s="218"/>
      <c r="FY296" s="218"/>
      <c r="FZ296" s="218"/>
      <c r="GA296" s="218"/>
      <c r="GB296" s="218"/>
      <c r="GC296" s="218"/>
      <c r="GD296" s="218"/>
      <c r="GE296" s="218"/>
      <c r="GF296" s="218"/>
      <c r="GG296" s="218"/>
    </row>
    <row r="297" spans="1:189" s="257" customFormat="1">
      <c r="A297" s="265"/>
      <c r="B297" s="265"/>
      <c r="C297" s="265"/>
      <c r="D297" s="265"/>
      <c r="E297" s="265"/>
      <c r="F297" s="265"/>
      <c r="G297" s="266"/>
      <c r="H297" s="267"/>
      <c r="I297" s="267"/>
      <c r="J297" s="265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8"/>
      <c r="DZ297" s="218"/>
      <c r="EA297" s="218"/>
      <c r="EB297" s="218"/>
      <c r="EC297" s="218"/>
      <c r="ED297" s="218"/>
      <c r="EE297" s="218"/>
      <c r="EF297" s="218"/>
      <c r="EG297" s="218"/>
      <c r="EH297" s="218"/>
      <c r="EI297" s="218"/>
      <c r="EJ297" s="218"/>
      <c r="EK297" s="218"/>
      <c r="EL297" s="218"/>
      <c r="EM297" s="218"/>
      <c r="EN297" s="218"/>
      <c r="EO297" s="218"/>
      <c r="EP297" s="218"/>
      <c r="EQ297" s="218"/>
      <c r="ER297" s="218"/>
      <c r="ES297" s="218"/>
      <c r="ET297" s="218"/>
      <c r="EU297" s="218"/>
      <c r="EV297" s="218"/>
      <c r="EW297" s="218"/>
      <c r="EX297" s="218"/>
      <c r="EY297" s="218"/>
      <c r="EZ297" s="218"/>
      <c r="FA297" s="218"/>
      <c r="FB297" s="218"/>
      <c r="FC297" s="218"/>
      <c r="FD297" s="218"/>
      <c r="FE297" s="218"/>
      <c r="FF297" s="218"/>
      <c r="FG297" s="218"/>
      <c r="FH297" s="218"/>
      <c r="FI297" s="218"/>
      <c r="FJ297" s="218"/>
      <c r="FK297" s="218"/>
      <c r="FL297" s="218"/>
      <c r="FM297" s="218"/>
      <c r="FN297" s="218"/>
      <c r="FO297" s="218"/>
      <c r="FP297" s="218"/>
      <c r="FQ297" s="218"/>
      <c r="FR297" s="218"/>
      <c r="FS297" s="218"/>
      <c r="FT297" s="218"/>
      <c r="FU297" s="218"/>
      <c r="FV297" s="218"/>
      <c r="FW297" s="218"/>
      <c r="FX297" s="218"/>
      <c r="FY297" s="218"/>
      <c r="FZ297" s="218"/>
      <c r="GA297" s="218"/>
      <c r="GB297" s="218"/>
      <c r="GC297" s="218"/>
      <c r="GD297" s="218"/>
      <c r="GE297" s="218"/>
      <c r="GF297" s="218"/>
      <c r="GG297" s="218"/>
    </row>
    <row r="298" spans="1:189" s="257" customFormat="1">
      <c r="A298" s="265"/>
      <c r="B298" s="265"/>
      <c r="C298" s="265"/>
      <c r="D298" s="265"/>
      <c r="E298" s="265"/>
      <c r="F298" s="265"/>
      <c r="G298" s="266"/>
      <c r="H298" s="267"/>
      <c r="I298" s="267"/>
      <c r="J298" s="265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8"/>
      <c r="DZ298" s="218"/>
      <c r="EA298" s="218"/>
      <c r="EB298" s="218"/>
      <c r="EC298" s="218"/>
      <c r="ED298" s="218"/>
      <c r="EE298" s="218"/>
      <c r="EF298" s="218"/>
      <c r="EG298" s="218"/>
      <c r="EH298" s="218"/>
      <c r="EI298" s="218"/>
      <c r="EJ298" s="218"/>
      <c r="EK298" s="218"/>
      <c r="EL298" s="218"/>
      <c r="EM298" s="218"/>
      <c r="EN298" s="218"/>
      <c r="EO298" s="218"/>
      <c r="EP298" s="218"/>
      <c r="EQ298" s="218"/>
      <c r="ER298" s="218"/>
      <c r="ES298" s="218"/>
      <c r="ET298" s="218"/>
      <c r="EU298" s="218"/>
      <c r="EV298" s="218"/>
      <c r="EW298" s="218"/>
      <c r="EX298" s="218"/>
      <c r="EY298" s="218"/>
      <c r="EZ298" s="218"/>
      <c r="FA298" s="218"/>
      <c r="FB298" s="218"/>
      <c r="FC298" s="218"/>
      <c r="FD298" s="218"/>
      <c r="FE298" s="218"/>
      <c r="FF298" s="218"/>
      <c r="FG298" s="218"/>
      <c r="FH298" s="218"/>
      <c r="FI298" s="218"/>
      <c r="FJ298" s="218"/>
      <c r="FK298" s="218"/>
      <c r="FL298" s="218"/>
      <c r="FM298" s="218"/>
      <c r="FN298" s="218"/>
      <c r="FO298" s="218"/>
      <c r="FP298" s="218"/>
      <c r="FQ298" s="218"/>
      <c r="FR298" s="218"/>
      <c r="FS298" s="218"/>
      <c r="FT298" s="218"/>
      <c r="FU298" s="218"/>
      <c r="FV298" s="218"/>
      <c r="FW298" s="218"/>
      <c r="FX298" s="218"/>
      <c r="FY298" s="218"/>
      <c r="FZ298" s="218"/>
      <c r="GA298" s="218"/>
      <c r="GB298" s="218"/>
      <c r="GC298" s="218"/>
      <c r="GD298" s="218"/>
      <c r="GE298" s="218"/>
      <c r="GF298" s="218"/>
      <c r="GG298" s="218"/>
    </row>
    <row r="299" spans="1:189" s="257" customFormat="1">
      <c r="A299" s="265"/>
      <c r="B299" s="265"/>
      <c r="C299" s="265"/>
      <c r="D299" s="265"/>
      <c r="E299" s="265"/>
      <c r="F299" s="265"/>
      <c r="G299" s="266"/>
      <c r="H299" s="267"/>
      <c r="I299" s="267"/>
      <c r="J299" s="265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8"/>
      <c r="DZ299" s="218"/>
      <c r="EA299" s="218"/>
      <c r="EB299" s="218"/>
      <c r="EC299" s="218"/>
      <c r="ED299" s="218"/>
      <c r="EE299" s="218"/>
      <c r="EF299" s="218"/>
      <c r="EG299" s="218"/>
      <c r="EH299" s="218"/>
      <c r="EI299" s="218"/>
      <c r="EJ299" s="218"/>
      <c r="EK299" s="218"/>
      <c r="EL299" s="218"/>
      <c r="EM299" s="218"/>
      <c r="EN299" s="218"/>
      <c r="EO299" s="218"/>
      <c r="EP299" s="218"/>
      <c r="EQ299" s="218"/>
      <c r="ER299" s="218"/>
      <c r="ES299" s="218"/>
      <c r="ET299" s="218"/>
      <c r="EU299" s="218"/>
      <c r="EV299" s="218"/>
      <c r="EW299" s="218"/>
      <c r="EX299" s="218"/>
      <c r="EY299" s="218"/>
      <c r="EZ299" s="218"/>
      <c r="FA299" s="218"/>
      <c r="FB299" s="218"/>
      <c r="FC299" s="218"/>
      <c r="FD299" s="218"/>
      <c r="FE299" s="218"/>
      <c r="FF299" s="218"/>
      <c r="FG299" s="218"/>
      <c r="FH299" s="218"/>
      <c r="FI299" s="218"/>
      <c r="FJ299" s="218"/>
      <c r="FK299" s="218"/>
      <c r="FL299" s="218"/>
      <c r="FM299" s="218"/>
      <c r="FN299" s="218"/>
      <c r="FO299" s="218"/>
      <c r="FP299" s="218"/>
      <c r="FQ299" s="218"/>
      <c r="FR299" s="218"/>
      <c r="FS299" s="218"/>
      <c r="FT299" s="218"/>
      <c r="FU299" s="218"/>
      <c r="FV299" s="218"/>
      <c r="FW299" s="218"/>
      <c r="FX299" s="218"/>
      <c r="FY299" s="218"/>
      <c r="FZ299" s="218"/>
      <c r="GA299" s="218"/>
      <c r="GB299" s="218"/>
      <c r="GC299" s="218"/>
      <c r="GD299" s="218"/>
      <c r="GE299" s="218"/>
      <c r="GF299" s="218"/>
      <c r="GG299" s="218"/>
    </row>
    <row r="300" spans="1:189" s="257" customFormat="1">
      <c r="A300" s="265"/>
      <c r="B300" s="265"/>
      <c r="C300" s="265"/>
      <c r="D300" s="265"/>
      <c r="E300" s="265"/>
      <c r="F300" s="265"/>
      <c r="G300" s="266"/>
      <c r="H300" s="267"/>
      <c r="I300" s="267"/>
      <c r="J300" s="265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8"/>
      <c r="DZ300" s="218"/>
      <c r="EA300" s="218"/>
      <c r="EB300" s="218"/>
      <c r="EC300" s="218"/>
      <c r="ED300" s="218"/>
      <c r="EE300" s="218"/>
      <c r="EF300" s="218"/>
      <c r="EG300" s="218"/>
      <c r="EH300" s="218"/>
      <c r="EI300" s="218"/>
      <c r="EJ300" s="218"/>
      <c r="EK300" s="218"/>
      <c r="EL300" s="218"/>
      <c r="EM300" s="218"/>
      <c r="EN300" s="218"/>
      <c r="EO300" s="218"/>
      <c r="EP300" s="218"/>
      <c r="EQ300" s="218"/>
      <c r="ER300" s="218"/>
      <c r="ES300" s="218"/>
      <c r="ET300" s="218"/>
      <c r="EU300" s="218"/>
      <c r="EV300" s="218"/>
      <c r="EW300" s="218"/>
      <c r="EX300" s="218"/>
      <c r="EY300" s="218"/>
      <c r="EZ300" s="218"/>
      <c r="FA300" s="218"/>
      <c r="FB300" s="218"/>
      <c r="FC300" s="218"/>
      <c r="FD300" s="218"/>
      <c r="FE300" s="218"/>
      <c r="FF300" s="218"/>
      <c r="FG300" s="218"/>
      <c r="FH300" s="218"/>
      <c r="FI300" s="218"/>
      <c r="FJ300" s="218"/>
      <c r="FK300" s="218"/>
      <c r="FL300" s="218"/>
      <c r="FM300" s="218"/>
      <c r="FN300" s="218"/>
      <c r="FO300" s="218"/>
      <c r="FP300" s="218"/>
      <c r="FQ300" s="218"/>
      <c r="FR300" s="218"/>
      <c r="FS300" s="218"/>
      <c r="FT300" s="218"/>
      <c r="FU300" s="218"/>
      <c r="FV300" s="218"/>
      <c r="FW300" s="218"/>
      <c r="FX300" s="218"/>
      <c r="FY300" s="218"/>
      <c r="FZ300" s="218"/>
      <c r="GA300" s="218"/>
      <c r="GB300" s="218"/>
      <c r="GC300" s="218"/>
      <c r="GD300" s="218"/>
      <c r="GE300" s="218"/>
      <c r="GF300" s="218"/>
      <c r="GG300" s="218"/>
    </row>
    <row r="301" spans="1:189" s="257" customFormat="1">
      <c r="A301" s="265"/>
      <c r="B301" s="265"/>
      <c r="C301" s="265"/>
      <c r="D301" s="265"/>
      <c r="E301" s="265"/>
      <c r="F301" s="265"/>
      <c r="G301" s="266"/>
      <c r="H301" s="267"/>
      <c r="I301" s="267"/>
      <c r="J301" s="265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8"/>
      <c r="DZ301" s="218"/>
      <c r="EA301" s="218"/>
      <c r="EB301" s="218"/>
      <c r="EC301" s="218"/>
      <c r="ED301" s="218"/>
      <c r="EE301" s="218"/>
      <c r="EF301" s="218"/>
      <c r="EG301" s="218"/>
      <c r="EH301" s="218"/>
      <c r="EI301" s="218"/>
      <c r="EJ301" s="218"/>
      <c r="EK301" s="218"/>
      <c r="EL301" s="218"/>
      <c r="EM301" s="218"/>
      <c r="EN301" s="218"/>
      <c r="EO301" s="218"/>
      <c r="EP301" s="218"/>
      <c r="EQ301" s="218"/>
      <c r="ER301" s="218"/>
      <c r="ES301" s="218"/>
      <c r="ET301" s="218"/>
      <c r="EU301" s="218"/>
      <c r="EV301" s="218"/>
      <c r="EW301" s="218"/>
      <c r="EX301" s="218"/>
      <c r="EY301" s="218"/>
      <c r="EZ301" s="218"/>
      <c r="FA301" s="218"/>
      <c r="FB301" s="218"/>
      <c r="FC301" s="218"/>
      <c r="FD301" s="218"/>
      <c r="FE301" s="218"/>
      <c r="FF301" s="218"/>
      <c r="FG301" s="218"/>
      <c r="FH301" s="218"/>
      <c r="FI301" s="218"/>
      <c r="FJ301" s="218"/>
      <c r="FK301" s="218"/>
      <c r="FL301" s="218"/>
      <c r="FM301" s="218"/>
      <c r="FN301" s="218"/>
      <c r="FO301" s="218"/>
      <c r="FP301" s="218"/>
      <c r="FQ301" s="218"/>
      <c r="FR301" s="218"/>
      <c r="FS301" s="218"/>
      <c r="FT301" s="218"/>
      <c r="FU301" s="218"/>
      <c r="FV301" s="218"/>
      <c r="FW301" s="218"/>
      <c r="FX301" s="218"/>
      <c r="FY301" s="218"/>
      <c r="FZ301" s="218"/>
      <c r="GA301" s="218"/>
      <c r="GB301" s="218"/>
      <c r="GC301" s="218"/>
      <c r="GD301" s="218"/>
      <c r="GE301" s="218"/>
      <c r="GF301" s="218"/>
      <c r="GG301" s="218"/>
    </row>
    <row r="302" spans="1:189" s="257" customFormat="1">
      <c r="A302" s="265"/>
      <c r="B302" s="265"/>
      <c r="C302" s="265"/>
      <c r="D302" s="265"/>
      <c r="E302" s="265"/>
      <c r="F302" s="265"/>
      <c r="G302" s="266"/>
      <c r="H302" s="267"/>
      <c r="I302" s="267"/>
      <c r="J302" s="265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8"/>
      <c r="DZ302" s="218"/>
      <c r="EA302" s="218"/>
      <c r="EB302" s="218"/>
      <c r="EC302" s="218"/>
      <c r="ED302" s="218"/>
      <c r="EE302" s="218"/>
      <c r="EF302" s="218"/>
      <c r="EG302" s="218"/>
      <c r="EH302" s="218"/>
      <c r="EI302" s="218"/>
      <c r="EJ302" s="218"/>
      <c r="EK302" s="218"/>
      <c r="EL302" s="218"/>
      <c r="EM302" s="218"/>
      <c r="EN302" s="218"/>
      <c r="EO302" s="218"/>
      <c r="EP302" s="218"/>
      <c r="EQ302" s="218"/>
      <c r="ER302" s="218"/>
      <c r="ES302" s="218"/>
      <c r="ET302" s="218"/>
      <c r="EU302" s="218"/>
      <c r="EV302" s="218"/>
      <c r="EW302" s="218"/>
      <c r="EX302" s="218"/>
      <c r="EY302" s="218"/>
      <c r="EZ302" s="218"/>
      <c r="FA302" s="218"/>
      <c r="FB302" s="218"/>
      <c r="FC302" s="218"/>
      <c r="FD302" s="218"/>
      <c r="FE302" s="218"/>
      <c r="FF302" s="218"/>
      <c r="FG302" s="218"/>
      <c r="FH302" s="218"/>
      <c r="FI302" s="218"/>
      <c r="FJ302" s="218"/>
      <c r="FK302" s="218"/>
      <c r="FL302" s="218"/>
      <c r="FM302" s="218"/>
      <c r="FN302" s="218"/>
      <c r="FO302" s="218"/>
      <c r="FP302" s="218"/>
      <c r="FQ302" s="218"/>
      <c r="FR302" s="218"/>
      <c r="FS302" s="218"/>
      <c r="FT302" s="218"/>
      <c r="FU302" s="218"/>
      <c r="FV302" s="218"/>
      <c r="FW302" s="218"/>
      <c r="FX302" s="218"/>
      <c r="FY302" s="218"/>
      <c r="FZ302" s="218"/>
      <c r="GA302" s="218"/>
      <c r="GB302" s="218"/>
      <c r="GC302" s="218"/>
      <c r="GD302" s="218"/>
      <c r="GE302" s="218"/>
      <c r="GF302" s="218"/>
      <c r="GG302" s="218"/>
    </row>
    <row r="303" spans="1:189" s="257" customFormat="1">
      <c r="A303" s="265"/>
      <c r="B303" s="265"/>
      <c r="C303" s="265"/>
      <c r="D303" s="265"/>
      <c r="E303" s="265"/>
      <c r="F303" s="265"/>
      <c r="G303" s="266"/>
      <c r="H303" s="267"/>
      <c r="I303" s="267"/>
      <c r="J303" s="265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8"/>
      <c r="DZ303" s="218"/>
      <c r="EA303" s="218"/>
      <c r="EB303" s="218"/>
      <c r="EC303" s="218"/>
      <c r="ED303" s="218"/>
      <c r="EE303" s="218"/>
      <c r="EF303" s="218"/>
      <c r="EG303" s="218"/>
      <c r="EH303" s="218"/>
      <c r="EI303" s="218"/>
      <c r="EJ303" s="218"/>
      <c r="EK303" s="218"/>
      <c r="EL303" s="218"/>
      <c r="EM303" s="218"/>
      <c r="EN303" s="218"/>
      <c r="EO303" s="218"/>
      <c r="EP303" s="218"/>
      <c r="EQ303" s="218"/>
      <c r="ER303" s="218"/>
      <c r="ES303" s="218"/>
      <c r="ET303" s="218"/>
      <c r="EU303" s="218"/>
      <c r="EV303" s="218"/>
      <c r="EW303" s="218"/>
      <c r="EX303" s="218"/>
      <c r="EY303" s="218"/>
      <c r="EZ303" s="218"/>
      <c r="FA303" s="218"/>
      <c r="FB303" s="218"/>
      <c r="FC303" s="218"/>
      <c r="FD303" s="218"/>
      <c r="FE303" s="218"/>
      <c r="FF303" s="218"/>
      <c r="FG303" s="218"/>
      <c r="FH303" s="218"/>
      <c r="FI303" s="218"/>
      <c r="FJ303" s="218"/>
      <c r="FK303" s="218"/>
      <c r="FL303" s="218"/>
      <c r="FM303" s="218"/>
      <c r="FN303" s="218"/>
      <c r="FO303" s="218"/>
      <c r="FP303" s="218"/>
      <c r="FQ303" s="218"/>
      <c r="FR303" s="218"/>
      <c r="FS303" s="218"/>
      <c r="FT303" s="218"/>
      <c r="FU303" s="218"/>
      <c r="FV303" s="218"/>
      <c r="FW303" s="218"/>
      <c r="FX303" s="218"/>
      <c r="FY303" s="218"/>
      <c r="FZ303" s="218"/>
      <c r="GA303" s="218"/>
      <c r="GB303" s="218"/>
      <c r="GC303" s="218"/>
      <c r="GD303" s="218"/>
      <c r="GE303" s="218"/>
      <c r="GF303" s="218"/>
      <c r="GG303" s="218"/>
    </row>
    <row r="304" spans="1:189" s="257" customFormat="1">
      <c r="A304" s="265"/>
      <c r="B304" s="265"/>
      <c r="C304" s="265"/>
      <c r="D304" s="265"/>
      <c r="E304" s="265"/>
      <c r="F304" s="265"/>
      <c r="G304" s="266"/>
      <c r="H304" s="267"/>
      <c r="I304" s="267"/>
      <c r="J304" s="265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8"/>
      <c r="DZ304" s="218"/>
      <c r="EA304" s="218"/>
      <c r="EB304" s="218"/>
      <c r="EC304" s="218"/>
      <c r="ED304" s="218"/>
      <c r="EE304" s="218"/>
      <c r="EF304" s="218"/>
      <c r="EG304" s="218"/>
      <c r="EH304" s="218"/>
      <c r="EI304" s="218"/>
      <c r="EJ304" s="218"/>
      <c r="EK304" s="218"/>
      <c r="EL304" s="218"/>
      <c r="EM304" s="218"/>
      <c r="EN304" s="218"/>
      <c r="EO304" s="218"/>
      <c r="EP304" s="218"/>
      <c r="EQ304" s="218"/>
      <c r="ER304" s="218"/>
      <c r="ES304" s="218"/>
      <c r="ET304" s="218"/>
      <c r="EU304" s="218"/>
      <c r="EV304" s="218"/>
      <c r="EW304" s="218"/>
      <c r="EX304" s="218"/>
      <c r="EY304" s="218"/>
      <c r="EZ304" s="218"/>
      <c r="FA304" s="218"/>
      <c r="FB304" s="218"/>
      <c r="FC304" s="218"/>
      <c r="FD304" s="218"/>
      <c r="FE304" s="218"/>
      <c r="FF304" s="218"/>
      <c r="FG304" s="218"/>
      <c r="FH304" s="218"/>
      <c r="FI304" s="218"/>
      <c r="FJ304" s="218"/>
      <c r="FK304" s="218"/>
      <c r="FL304" s="218"/>
      <c r="FM304" s="218"/>
      <c r="FN304" s="218"/>
      <c r="FO304" s="218"/>
      <c r="FP304" s="218"/>
      <c r="FQ304" s="218"/>
      <c r="FR304" s="218"/>
      <c r="FS304" s="218"/>
      <c r="FT304" s="218"/>
      <c r="FU304" s="218"/>
      <c r="FV304" s="218"/>
      <c r="FW304" s="218"/>
      <c r="FX304" s="218"/>
      <c r="FY304" s="218"/>
      <c r="FZ304" s="218"/>
      <c r="GA304" s="218"/>
      <c r="GB304" s="218"/>
      <c r="GC304" s="218"/>
      <c r="GD304" s="218"/>
      <c r="GE304" s="218"/>
      <c r="GF304" s="218"/>
      <c r="GG304" s="218"/>
    </row>
    <row r="305" spans="1:189" s="257" customFormat="1">
      <c r="A305" s="265"/>
      <c r="B305" s="265"/>
      <c r="C305" s="265"/>
      <c r="D305" s="265"/>
      <c r="E305" s="265"/>
      <c r="F305" s="265"/>
      <c r="G305" s="266"/>
      <c r="H305" s="267"/>
      <c r="I305" s="267"/>
      <c r="J305" s="265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8"/>
      <c r="DZ305" s="218"/>
      <c r="EA305" s="218"/>
      <c r="EB305" s="218"/>
      <c r="EC305" s="218"/>
      <c r="ED305" s="218"/>
      <c r="EE305" s="218"/>
      <c r="EF305" s="218"/>
      <c r="EG305" s="218"/>
      <c r="EH305" s="218"/>
      <c r="EI305" s="218"/>
      <c r="EJ305" s="218"/>
      <c r="EK305" s="218"/>
      <c r="EL305" s="218"/>
      <c r="EM305" s="218"/>
      <c r="EN305" s="218"/>
      <c r="EO305" s="218"/>
      <c r="EP305" s="218"/>
      <c r="EQ305" s="218"/>
      <c r="ER305" s="218"/>
      <c r="ES305" s="218"/>
      <c r="ET305" s="218"/>
      <c r="EU305" s="218"/>
      <c r="EV305" s="218"/>
      <c r="EW305" s="218"/>
      <c r="EX305" s="218"/>
      <c r="EY305" s="218"/>
      <c r="EZ305" s="218"/>
      <c r="FA305" s="218"/>
      <c r="FB305" s="218"/>
      <c r="FC305" s="218"/>
      <c r="FD305" s="218"/>
      <c r="FE305" s="218"/>
      <c r="FF305" s="218"/>
      <c r="FG305" s="218"/>
      <c r="FH305" s="218"/>
      <c r="FI305" s="218"/>
      <c r="FJ305" s="218"/>
      <c r="FK305" s="218"/>
      <c r="FL305" s="218"/>
      <c r="FM305" s="218"/>
      <c r="FN305" s="218"/>
      <c r="FO305" s="218"/>
      <c r="FP305" s="218"/>
      <c r="FQ305" s="218"/>
      <c r="FR305" s="218"/>
      <c r="FS305" s="218"/>
      <c r="FT305" s="218"/>
      <c r="FU305" s="218"/>
      <c r="FV305" s="218"/>
      <c r="FW305" s="218"/>
      <c r="FX305" s="218"/>
      <c r="FY305" s="218"/>
      <c r="FZ305" s="218"/>
      <c r="GA305" s="218"/>
      <c r="GB305" s="218"/>
      <c r="GC305" s="218"/>
      <c r="GD305" s="218"/>
      <c r="GE305" s="218"/>
      <c r="GF305" s="218"/>
      <c r="GG305" s="218"/>
    </row>
    <row r="306" spans="1:189" s="257" customFormat="1">
      <c r="A306" s="265"/>
      <c r="B306" s="265"/>
      <c r="C306" s="265"/>
      <c r="D306" s="265"/>
      <c r="E306" s="265"/>
      <c r="F306" s="265"/>
      <c r="G306" s="266"/>
      <c r="H306" s="267"/>
      <c r="I306" s="267"/>
      <c r="J306" s="265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8"/>
      <c r="DZ306" s="218"/>
      <c r="EA306" s="218"/>
      <c r="EB306" s="218"/>
      <c r="EC306" s="218"/>
      <c r="ED306" s="218"/>
      <c r="EE306" s="218"/>
      <c r="EF306" s="218"/>
      <c r="EG306" s="218"/>
      <c r="EH306" s="218"/>
      <c r="EI306" s="218"/>
      <c r="EJ306" s="218"/>
      <c r="EK306" s="218"/>
      <c r="EL306" s="218"/>
      <c r="EM306" s="218"/>
      <c r="EN306" s="218"/>
      <c r="EO306" s="218"/>
      <c r="EP306" s="218"/>
      <c r="EQ306" s="218"/>
      <c r="ER306" s="218"/>
      <c r="ES306" s="218"/>
      <c r="ET306" s="218"/>
      <c r="EU306" s="218"/>
      <c r="EV306" s="218"/>
      <c r="EW306" s="218"/>
      <c r="EX306" s="218"/>
      <c r="EY306" s="218"/>
      <c r="EZ306" s="218"/>
      <c r="FA306" s="218"/>
      <c r="FB306" s="218"/>
      <c r="FC306" s="218"/>
      <c r="FD306" s="218"/>
      <c r="FE306" s="218"/>
      <c r="FF306" s="218"/>
      <c r="FG306" s="218"/>
      <c r="FH306" s="218"/>
      <c r="FI306" s="218"/>
      <c r="FJ306" s="218"/>
      <c r="FK306" s="218"/>
      <c r="FL306" s="218"/>
      <c r="FM306" s="218"/>
      <c r="FN306" s="218"/>
      <c r="FO306" s="218"/>
      <c r="FP306" s="218"/>
      <c r="FQ306" s="218"/>
      <c r="FR306" s="218"/>
      <c r="FS306" s="218"/>
      <c r="FT306" s="218"/>
      <c r="FU306" s="218"/>
      <c r="FV306" s="218"/>
      <c r="FW306" s="218"/>
      <c r="FX306" s="218"/>
      <c r="FY306" s="218"/>
      <c r="FZ306" s="218"/>
      <c r="GA306" s="218"/>
      <c r="GB306" s="218"/>
      <c r="GC306" s="218"/>
      <c r="GD306" s="218"/>
      <c r="GE306" s="218"/>
      <c r="GF306" s="218"/>
      <c r="GG306" s="218"/>
    </row>
    <row r="307" spans="1:189" s="257" customFormat="1">
      <c r="A307" s="265"/>
      <c r="B307" s="265"/>
      <c r="C307" s="265"/>
      <c r="D307" s="265"/>
      <c r="E307" s="265"/>
      <c r="F307" s="265"/>
      <c r="G307" s="266"/>
      <c r="H307" s="267"/>
      <c r="I307" s="267"/>
      <c r="J307" s="265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8"/>
      <c r="DZ307" s="218"/>
      <c r="EA307" s="218"/>
      <c r="EB307" s="218"/>
      <c r="EC307" s="218"/>
      <c r="ED307" s="218"/>
      <c r="EE307" s="218"/>
      <c r="EF307" s="218"/>
      <c r="EG307" s="218"/>
      <c r="EH307" s="218"/>
      <c r="EI307" s="218"/>
      <c r="EJ307" s="218"/>
      <c r="EK307" s="218"/>
      <c r="EL307" s="218"/>
      <c r="EM307" s="218"/>
      <c r="EN307" s="218"/>
      <c r="EO307" s="218"/>
      <c r="EP307" s="218"/>
      <c r="EQ307" s="218"/>
      <c r="ER307" s="218"/>
      <c r="ES307" s="218"/>
      <c r="ET307" s="218"/>
      <c r="EU307" s="218"/>
      <c r="EV307" s="218"/>
      <c r="EW307" s="218"/>
      <c r="EX307" s="218"/>
      <c r="EY307" s="218"/>
      <c r="EZ307" s="218"/>
      <c r="FA307" s="218"/>
      <c r="FB307" s="218"/>
      <c r="FC307" s="218"/>
      <c r="FD307" s="218"/>
      <c r="FE307" s="218"/>
      <c r="FF307" s="218"/>
      <c r="FG307" s="218"/>
      <c r="FH307" s="218"/>
      <c r="FI307" s="218"/>
      <c r="FJ307" s="218"/>
      <c r="FK307" s="218"/>
      <c r="FL307" s="218"/>
      <c r="FM307" s="218"/>
      <c r="FN307" s="218"/>
      <c r="FO307" s="218"/>
      <c r="FP307" s="218"/>
      <c r="FQ307" s="218"/>
      <c r="FR307" s="218"/>
      <c r="FS307" s="218"/>
      <c r="FT307" s="218"/>
      <c r="FU307" s="218"/>
      <c r="FV307" s="218"/>
      <c r="FW307" s="218"/>
      <c r="FX307" s="218"/>
      <c r="FY307" s="218"/>
      <c r="FZ307" s="218"/>
      <c r="GA307" s="218"/>
      <c r="GB307" s="218"/>
      <c r="GC307" s="218"/>
      <c r="GD307" s="218"/>
      <c r="GE307" s="218"/>
      <c r="GF307" s="218"/>
      <c r="GG307" s="218"/>
    </row>
    <row r="308" spans="1:189" s="257" customFormat="1">
      <c r="A308" s="265"/>
      <c r="B308" s="265"/>
      <c r="C308" s="265"/>
      <c r="D308" s="265"/>
      <c r="E308" s="265"/>
      <c r="F308" s="265"/>
      <c r="G308" s="266"/>
      <c r="H308" s="267"/>
      <c r="I308" s="267"/>
      <c r="J308" s="265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8"/>
      <c r="DZ308" s="218"/>
      <c r="EA308" s="218"/>
      <c r="EB308" s="218"/>
      <c r="EC308" s="218"/>
      <c r="ED308" s="218"/>
      <c r="EE308" s="218"/>
      <c r="EF308" s="218"/>
      <c r="EG308" s="218"/>
      <c r="EH308" s="218"/>
      <c r="EI308" s="218"/>
      <c r="EJ308" s="218"/>
      <c r="EK308" s="218"/>
      <c r="EL308" s="218"/>
      <c r="EM308" s="218"/>
      <c r="EN308" s="218"/>
      <c r="EO308" s="218"/>
      <c r="EP308" s="218"/>
      <c r="EQ308" s="218"/>
      <c r="ER308" s="218"/>
      <c r="ES308" s="218"/>
      <c r="ET308" s="218"/>
      <c r="EU308" s="218"/>
      <c r="EV308" s="218"/>
      <c r="EW308" s="218"/>
      <c r="EX308" s="218"/>
      <c r="EY308" s="218"/>
      <c r="EZ308" s="218"/>
      <c r="FA308" s="218"/>
      <c r="FB308" s="218"/>
      <c r="FC308" s="218"/>
      <c r="FD308" s="218"/>
      <c r="FE308" s="218"/>
      <c r="FF308" s="218"/>
      <c r="FG308" s="218"/>
      <c r="FH308" s="218"/>
      <c r="FI308" s="218"/>
      <c r="FJ308" s="218"/>
      <c r="FK308" s="218"/>
      <c r="FL308" s="218"/>
      <c r="FM308" s="218"/>
      <c r="FN308" s="218"/>
      <c r="FO308" s="218"/>
      <c r="FP308" s="218"/>
      <c r="FQ308" s="218"/>
      <c r="FR308" s="218"/>
      <c r="FS308" s="218"/>
      <c r="FT308" s="218"/>
      <c r="FU308" s="218"/>
      <c r="FV308" s="218"/>
      <c r="FW308" s="218"/>
      <c r="FX308" s="218"/>
      <c r="FY308" s="218"/>
      <c r="FZ308" s="218"/>
      <c r="GA308" s="218"/>
      <c r="GB308" s="218"/>
      <c r="GC308" s="218"/>
      <c r="GD308" s="218"/>
      <c r="GE308" s="218"/>
      <c r="GF308" s="218"/>
      <c r="GG308" s="218"/>
    </row>
    <row r="309" spans="1:189" s="257" customFormat="1">
      <c r="A309" s="265"/>
      <c r="B309" s="265"/>
      <c r="C309" s="265"/>
      <c r="D309" s="265"/>
      <c r="E309" s="265"/>
      <c r="F309" s="265"/>
      <c r="G309" s="266"/>
      <c r="H309" s="267"/>
      <c r="I309" s="267"/>
      <c r="J309" s="265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8"/>
      <c r="DZ309" s="218"/>
      <c r="EA309" s="218"/>
      <c r="EB309" s="218"/>
      <c r="EC309" s="218"/>
      <c r="ED309" s="218"/>
      <c r="EE309" s="218"/>
      <c r="EF309" s="218"/>
      <c r="EG309" s="218"/>
      <c r="EH309" s="218"/>
      <c r="EI309" s="218"/>
      <c r="EJ309" s="218"/>
      <c r="EK309" s="218"/>
      <c r="EL309" s="218"/>
      <c r="EM309" s="218"/>
      <c r="EN309" s="218"/>
      <c r="EO309" s="218"/>
      <c r="EP309" s="218"/>
      <c r="EQ309" s="218"/>
      <c r="ER309" s="218"/>
      <c r="ES309" s="218"/>
      <c r="ET309" s="218"/>
      <c r="EU309" s="218"/>
      <c r="EV309" s="218"/>
      <c r="EW309" s="218"/>
      <c r="EX309" s="218"/>
      <c r="EY309" s="218"/>
      <c r="EZ309" s="218"/>
      <c r="FA309" s="218"/>
      <c r="FB309" s="218"/>
      <c r="FC309" s="218"/>
      <c r="FD309" s="218"/>
      <c r="FE309" s="218"/>
      <c r="FF309" s="218"/>
      <c r="FG309" s="218"/>
      <c r="FH309" s="218"/>
      <c r="FI309" s="218"/>
      <c r="FJ309" s="218"/>
      <c r="FK309" s="218"/>
      <c r="FL309" s="218"/>
      <c r="FM309" s="218"/>
      <c r="FN309" s="218"/>
      <c r="FO309" s="218"/>
      <c r="FP309" s="218"/>
      <c r="FQ309" s="218"/>
      <c r="FR309" s="218"/>
      <c r="FS309" s="218"/>
      <c r="FT309" s="218"/>
      <c r="FU309" s="218"/>
      <c r="FV309" s="218"/>
      <c r="FW309" s="218"/>
      <c r="FX309" s="218"/>
      <c r="FY309" s="218"/>
      <c r="FZ309" s="218"/>
      <c r="GA309" s="218"/>
      <c r="GB309" s="218"/>
      <c r="GC309" s="218"/>
      <c r="GD309" s="218"/>
      <c r="GE309" s="218"/>
      <c r="GF309" s="218"/>
      <c r="GG309" s="218"/>
    </row>
    <row r="310" spans="1:189" s="257" customFormat="1">
      <c r="A310" s="265"/>
      <c r="B310" s="265"/>
      <c r="C310" s="265"/>
      <c r="D310" s="265"/>
      <c r="E310" s="265"/>
      <c r="F310" s="265"/>
      <c r="G310" s="266"/>
      <c r="H310" s="267"/>
      <c r="I310" s="267"/>
      <c r="J310" s="265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8"/>
      <c r="DZ310" s="218"/>
      <c r="EA310" s="218"/>
      <c r="EB310" s="218"/>
      <c r="EC310" s="218"/>
      <c r="ED310" s="218"/>
      <c r="EE310" s="218"/>
      <c r="EF310" s="218"/>
      <c r="EG310" s="218"/>
      <c r="EH310" s="218"/>
      <c r="EI310" s="218"/>
      <c r="EJ310" s="218"/>
      <c r="EK310" s="218"/>
      <c r="EL310" s="218"/>
      <c r="EM310" s="218"/>
      <c r="EN310" s="218"/>
      <c r="EO310" s="218"/>
      <c r="EP310" s="218"/>
      <c r="EQ310" s="218"/>
      <c r="ER310" s="218"/>
      <c r="ES310" s="218"/>
      <c r="ET310" s="218"/>
      <c r="EU310" s="218"/>
      <c r="EV310" s="218"/>
      <c r="EW310" s="218"/>
      <c r="EX310" s="218"/>
      <c r="EY310" s="218"/>
      <c r="EZ310" s="218"/>
      <c r="FA310" s="218"/>
      <c r="FB310" s="218"/>
      <c r="FC310" s="218"/>
      <c r="FD310" s="218"/>
      <c r="FE310" s="218"/>
      <c r="FF310" s="218"/>
      <c r="FG310" s="218"/>
      <c r="FH310" s="218"/>
      <c r="FI310" s="218"/>
      <c r="FJ310" s="218"/>
      <c r="FK310" s="218"/>
      <c r="FL310" s="218"/>
      <c r="FM310" s="218"/>
      <c r="FN310" s="218"/>
      <c r="FO310" s="218"/>
      <c r="FP310" s="218"/>
      <c r="FQ310" s="218"/>
      <c r="FR310" s="218"/>
      <c r="FS310" s="218"/>
      <c r="FT310" s="218"/>
      <c r="FU310" s="218"/>
      <c r="FV310" s="218"/>
      <c r="FW310" s="218"/>
      <c r="FX310" s="218"/>
      <c r="FY310" s="218"/>
      <c r="FZ310" s="218"/>
      <c r="GA310" s="218"/>
      <c r="GB310" s="218"/>
      <c r="GC310" s="218"/>
      <c r="GD310" s="218"/>
      <c r="GE310" s="218"/>
      <c r="GF310" s="218"/>
      <c r="GG310" s="218"/>
    </row>
    <row r="311" spans="1:189" s="257" customFormat="1">
      <c r="A311" s="265"/>
      <c r="B311" s="265"/>
      <c r="C311" s="265"/>
      <c r="D311" s="265"/>
      <c r="E311" s="265"/>
      <c r="F311" s="265"/>
      <c r="G311" s="266"/>
      <c r="H311" s="267"/>
      <c r="I311" s="267"/>
      <c r="J311" s="265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8"/>
      <c r="DZ311" s="218"/>
      <c r="EA311" s="218"/>
      <c r="EB311" s="218"/>
      <c r="EC311" s="218"/>
      <c r="ED311" s="218"/>
      <c r="EE311" s="218"/>
      <c r="EF311" s="218"/>
      <c r="EG311" s="218"/>
      <c r="EH311" s="218"/>
      <c r="EI311" s="218"/>
      <c r="EJ311" s="218"/>
      <c r="EK311" s="218"/>
      <c r="EL311" s="218"/>
      <c r="EM311" s="218"/>
      <c r="EN311" s="218"/>
      <c r="EO311" s="218"/>
      <c r="EP311" s="218"/>
      <c r="EQ311" s="218"/>
      <c r="ER311" s="218"/>
      <c r="ES311" s="218"/>
      <c r="ET311" s="218"/>
      <c r="EU311" s="218"/>
      <c r="EV311" s="218"/>
      <c r="EW311" s="218"/>
      <c r="EX311" s="218"/>
      <c r="EY311" s="218"/>
      <c r="EZ311" s="218"/>
      <c r="FA311" s="218"/>
      <c r="FB311" s="218"/>
      <c r="FC311" s="218"/>
      <c r="FD311" s="218"/>
      <c r="FE311" s="218"/>
      <c r="FF311" s="218"/>
      <c r="FG311" s="218"/>
      <c r="FH311" s="218"/>
      <c r="FI311" s="218"/>
      <c r="FJ311" s="218"/>
      <c r="FK311" s="218"/>
      <c r="FL311" s="218"/>
      <c r="FM311" s="218"/>
      <c r="FN311" s="218"/>
      <c r="FO311" s="218"/>
      <c r="FP311" s="218"/>
      <c r="FQ311" s="218"/>
      <c r="FR311" s="218"/>
      <c r="FS311" s="218"/>
      <c r="FT311" s="218"/>
      <c r="FU311" s="218"/>
      <c r="FV311" s="218"/>
      <c r="FW311" s="218"/>
      <c r="FX311" s="218"/>
      <c r="FY311" s="218"/>
      <c r="FZ311" s="218"/>
      <c r="GA311" s="218"/>
      <c r="GB311" s="218"/>
      <c r="GC311" s="218"/>
      <c r="GD311" s="218"/>
      <c r="GE311" s="218"/>
      <c r="GF311" s="218"/>
      <c r="GG311" s="218"/>
    </row>
    <row r="312" spans="1:189" s="257" customFormat="1">
      <c r="A312" s="265"/>
      <c r="B312" s="265"/>
      <c r="C312" s="265"/>
      <c r="D312" s="265"/>
      <c r="E312" s="265"/>
      <c r="F312" s="265"/>
      <c r="G312" s="266"/>
      <c r="H312" s="267"/>
      <c r="I312" s="267"/>
      <c r="J312" s="265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8"/>
      <c r="DZ312" s="218"/>
      <c r="EA312" s="218"/>
      <c r="EB312" s="218"/>
      <c r="EC312" s="218"/>
      <c r="ED312" s="218"/>
      <c r="EE312" s="218"/>
      <c r="EF312" s="218"/>
      <c r="EG312" s="218"/>
      <c r="EH312" s="218"/>
      <c r="EI312" s="218"/>
      <c r="EJ312" s="218"/>
      <c r="EK312" s="218"/>
      <c r="EL312" s="218"/>
      <c r="EM312" s="218"/>
      <c r="EN312" s="218"/>
      <c r="EO312" s="218"/>
      <c r="EP312" s="218"/>
      <c r="EQ312" s="218"/>
      <c r="ER312" s="218"/>
      <c r="ES312" s="218"/>
      <c r="ET312" s="218"/>
      <c r="EU312" s="218"/>
      <c r="EV312" s="218"/>
      <c r="EW312" s="218"/>
      <c r="EX312" s="218"/>
      <c r="EY312" s="218"/>
      <c r="EZ312" s="218"/>
      <c r="FA312" s="218"/>
      <c r="FB312" s="218"/>
      <c r="FC312" s="218"/>
      <c r="FD312" s="218"/>
      <c r="FE312" s="218"/>
      <c r="FF312" s="218"/>
      <c r="FG312" s="218"/>
      <c r="FH312" s="218"/>
      <c r="FI312" s="218"/>
      <c r="FJ312" s="218"/>
      <c r="FK312" s="218"/>
      <c r="FL312" s="218"/>
      <c r="FM312" s="218"/>
      <c r="FN312" s="218"/>
      <c r="FO312" s="218"/>
      <c r="FP312" s="218"/>
      <c r="FQ312" s="218"/>
      <c r="FR312" s="218"/>
      <c r="FS312" s="218"/>
      <c r="FT312" s="218"/>
      <c r="FU312" s="218"/>
      <c r="FV312" s="218"/>
      <c r="FW312" s="218"/>
      <c r="FX312" s="218"/>
      <c r="FY312" s="218"/>
      <c r="FZ312" s="218"/>
      <c r="GA312" s="218"/>
      <c r="GB312" s="218"/>
      <c r="GC312" s="218"/>
      <c r="GD312" s="218"/>
      <c r="GE312" s="218"/>
      <c r="GF312" s="218"/>
      <c r="GG312" s="218"/>
    </row>
    <row r="313" spans="1:189" s="257" customFormat="1">
      <c r="A313" s="265"/>
      <c r="B313" s="265"/>
      <c r="C313" s="265"/>
      <c r="D313" s="265"/>
      <c r="E313" s="265"/>
      <c r="F313" s="265"/>
      <c r="G313" s="269"/>
      <c r="H313" s="268"/>
      <c r="I313" s="268"/>
      <c r="J313" s="265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8"/>
      <c r="DZ313" s="218"/>
      <c r="EA313" s="218"/>
      <c r="EB313" s="218"/>
      <c r="EC313" s="218"/>
      <c r="ED313" s="218"/>
      <c r="EE313" s="218"/>
      <c r="EF313" s="218"/>
      <c r="EG313" s="218"/>
      <c r="EH313" s="218"/>
      <c r="EI313" s="218"/>
      <c r="EJ313" s="218"/>
      <c r="EK313" s="218"/>
      <c r="EL313" s="218"/>
      <c r="EM313" s="218"/>
      <c r="EN313" s="218"/>
      <c r="EO313" s="218"/>
      <c r="EP313" s="218"/>
      <c r="EQ313" s="218"/>
      <c r="ER313" s="218"/>
      <c r="ES313" s="218"/>
      <c r="ET313" s="218"/>
      <c r="EU313" s="218"/>
      <c r="EV313" s="218"/>
      <c r="EW313" s="218"/>
      <c r="EX313" s="218"/>
      <c r="EY313" s="218"/>
      <c r="EZ313" s="218"/>
      <c r="FA313" s="218"/>
      <c r="FB313" s="218"/>
      <c r="FC313" s="218"/>
      <c r="FD313" s="218"/>
      <c r="FE313" s="218"/>
      <c r="FF313" s="218"/>
      <c r="FG313" s="218"/>
      <c r="FH313" s="218"/>
      <c r="FI313" s="218"/>
      <c r="FJ313" s="218"/>
      <c r="FK313" s="218"/>
      <c r="FL313" s="218"/>
      <c r="FM313" s="218"/>
      <c r="FN313" s="218"/>
      <c r="FO313" s="218"/>
      <c r="FP313" s="218"/>
      <c r="FQ313" s="218"/>
      <c r="FR313" s="218"/>
      <c r="FS313" s="218"/>
      <c r="FT313" s="218"/>
      <c r="FU313" s="218"/>
      <c r="FV313" s="218"/>
      <c r="FW313" s="218"/>
      <c r="FX313" s="218"/>
      <c r="FY313" s="218"/>
      <c r="FZ313" s="218"/>
      <c r="GA313" s="218"/>
      <c r="GB313" s="218"/>
      <c r="GC313" s="218"/>
      <c r="GD313" s="218"/>
      <c r="GE313" s="218"/>
      <c r="GF313" s="218"/>
      <c r="GG313" s="218"/>
    </row>
    <row r="314" spans="1:189" s="257" customFormat="1">
      <c r="A314" s="265"/>
      <c r="B314" s="265"/>
      <c r="C314" s="265"/>
      <c r="D314" s="265"/>
      <c r="E314" s="265"/>
      <c r="F314" s="265"/>
      <c r="G314" s="269"/>
      <c r="H314" s="268"/>
      <c r="I314" s="268"/>
      <c r="J314" s="265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8"/>
      <c r="DZ314" s="218"/>
      <c r="EA314" s="218"/>
      <c r="EB314" s="218"/>
      <c r="EC314" s="218"/>
      <c r="ED314" s="218"/>
      <c r="EE314" s="218"/>
      <c r="EF314" s="218"/>
      <c r="EG314" s="218"/>
      <c r="EH314" s="218"/>
      <c r="EI314" s="218"/>
      <c r="EJ314" s="218"/>
      <c r="EK314" s="218"/>
      <c r="EL314" s="218"/>
      <c r="EM314" s="218"/>
      <c r="EN314" s="218"/>
      <c r="EO314" s="218"/>
      <c r="EP314" s="218"/>
      <c r="EQ314" s="218"/>
      <c r="ER314" s="218"/>
      <c r="ES314" s="218"/>
      <c r="ET314" s="218"/>
      <c r="EU314" s="218"/>
      <c r="EV314" s="218"/>
      <c r="EW314" s="218"/>
      <c r="EX314" s="218"/>
      <c r="EY314" s="218"/>
      <c r="EZ314" s="218"/>
      <c r="FA314" s="218"/>
      <c r="FB314" s="218"/>
      <c r="FC314" s="218"/>
      <c r="FD314" s="218"/>
      <c r="FE314" s="218"/>
      <c r="FF314" s="218"/>
      <c r="FG314" s="218"/>
      <c r="FH314" s="218"/>
      <c r="FI314" s="218"/>
      <c r="FJ314" s="218"/>
      <c r="FK314" s="218"/>
      <c r="FL314" s="218"/>
      <c r="FM314" s="218"/>
      <c r="FN314" s="218"/>
      <c r="FO314" s="218"/>
      <c r="FP314" s="218"/>
      <c r="FQ314" s="218"/>
      <c r="FR314" s="218"/>
      <c r="FS314" s="218"/>
      <c r="FT314" s="218"/>
      <c r="FU314" s="218"/>
      <c r="FV314" s="218"/>
      <c r="FW314" s="218"/>
      <c r="FX314" s="218"/>
      <c r="FY314" s="218"/>
      <c r="FZ314" s="218"/>
      <c r="GA314" s="218"/>
      <c r="GB314" s="218"/>
      <c r="GC314" s="218"/>
      <c r="GD314" s="218"/>
      <c r="GE314" s="218"/>
      <c r="GF314" s="218"/>
      <c r="GG314" s="218"/>
    </row>
    <row r="315" spans="1:189" s="257" customFormat="1">
      <c r="A315" s="265"/>
      <c r="B315" s="265"/>
      <c r="C315" s="265"/>
      <c r="D315" s="265"/>
      <c r="E315" s="265"/>
      <c r="F315" s="265"/>
      <c r="G315" s="269"/>
      <c r="H315" s="268"/>
      <c r="I315" s="268"/>
      <c r="J315" s="265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8"/>
      <c r="DZ315" s="218"/>
      <c r="EA315" s="218"/>
      <c r="EB315" s="218"/>
      <c r="EC315" s="218"/>
      <c r="ED315" s="218"/>
      <c r="EE315" s="218"/>
      <c r="EF315" s="218"/>
      <c r="EG315" s="218"/>
      <c r="EH315" s="218"/>
      <c r="EI315" s="218"/>
      <c r="EJ315" s="218"/>
      <c r="EK315" s="218"/>
      <c r="EL315" s="218"/>
      <c r="EM315" s="218"/>
      <c r="EN315" s="218"/>
      <c r="EO315" s="218"/>
      <c r="EP315" s="218"/>
      <c r="EQ315" s="218"/>
      <c r="ER315" s="218"/>
      <c r="ES315" s="218"/>
      <c r="ET315" s="218"/>
      <c r="EU315" s="218"/>
      <c r="EV315" s="218"/>
      <c r="EW315" s="218"/>
      <c r="EX315" s="218"/>
      <c r="EY315" s="218"/>
      <c r="EZ315" s="218"/>
      <c r="FA315" s="218"/>
      <c r="FB315" s="218"/>
      <c r="FC315" s="218"/>
      <c r="FD315" s="218"/>
      <c r="FE315" s="218"/>
      <c r="FF315" s="218"/>
      <c r="FG315" s="218"/>
      <c r="FH315" s="218"/>
      <c r="FI315" s="218"/>
      <c r="FJ315" s="218"/>
      <c r="FK315" s="218"/>
      <c r="FL315" s="218"/>
      <c r="FM315" s="218"/>
      <c r="FN315" s="218"/>
      <c r="FO315" s="218"/>
      <c r="FP315" s="218"/>
      <c r="FQ315" s="218"/>
      <c r="FR315" s="218"/>
      <c r="FS315" s="218"/>
      <c r="FT315" s="218"/>
      <c r="FU315" s="218"/>
      <c r="FV315" s="218"/>
      <c r="FW315" s="218"/>
      <c r="FX315" s="218"/>
      <c r="FY315" s="218"/>
      <c r="FZ315" s="218"/>
      <c r="GA315" s="218"/>
      <c r="GB315" s="218"/>
      <c r="GC315" s="218"/>
      <c r="GD315" s="218"/>
      <c r="GE315" s="218"/>
      <c r="GF315" s="218"/>
      <c r="GG315" s="218"/>
    </row>
    <row r="316" spans="1:189" s="257" customFormat="1">
      <c r="A316" s="265"/>
      <c r="B316" s="265"/>
      <c r="C316" s="265"/>
      <c r="D316" s="265"/>
      <c r="E316" s="265"/>
      <c r="F316" s="265"/>
      <c r="G316" s="269"/>
      <c r="H316" s="268"/>
      <c r="I316" s="268"/>
      <c r="J316" s="265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8"/>
      <c r="DZ316" s="218"/>
      <c r="EA316" s="218"/>
      <c r="EB316" s="218"/>
      <c r="EC316" s="218"/>
      <c r="ED316" s="218"/>
      <c r="EE316" s="218"/>
      <c r="EF316" s="218"/>
      <c r="EG316" s="218"/>
      <c r="EH316" s="218"/>
      <c r="EI316" s="218"/>
      <c r="EJ316" s="218"/>
      <c r="EK316" s="218"/>
      <c r="EL316" s="218"/>
      <c r="EM316" s="218"/>
      <c r="EN316" s="218"/>
      <c r="EO316" s="218"/>
      <c r="EP316" s="218"/>
      <c r="EQ316" s="218"/>
      <c r="ER316" s="218"/>
      <c r="ES316" s="218"/>
      <c r="ET316" s="218"/>
      <c r="EU316" s="218"/>
      <c r="EV316" s="218"/>
      <c r="EW316" s="218"/>
      <c r="EX316" s="218"/>
      <c r="EY316" s="218"/>
      <c r="EZ316" s="218"/>
      <c r="FA316" s="218"/>
      <c r="FB316" s="218"/>
      <c r="FC316" s="218"/>
      <c r="FD316" s="218"/>
      <c r="FE316" s="218"/>
      <c r="FF316" s="218"/>
      <c r="FG316" s="218"/>
      <c r="FH316" s="218"/>
      <c r="FI316" s="218"/>
      <c r="FJ316" s="218"/>
      <c r="FK316" s="218"/>
      <c r="FL316" s="218"/>
      <c r="FM316" s="218"/>
      <c r="FN316" s="218"/>
      <c r="FO316" s="218"/>
      <c r="FP316" s="218"/>
      <c r="FQ316" s="218"/>
      <c r="FR316" s="218"/>
      <c r="FS316" s="218"/>
      <c r="FT316" s="218"/>
      <c r="FU316" s="218"/>
      <c r="FV316" s="218"/>
      <c r="FW316" s="218"/>
      <c r="FX316" s="218"/>
      <c r="FY316" s="218"/>
      <c r="FZ316" s="218"/>
      <c r="GA316" s="218"/>
      <c r="GB316" s="218"/>
      <c r="GC316" s="218"/>
      <c r="GD316" s="218"/>
      <c r="GE316" s="218"/>
      <c r="GF316" s="218"/>
      <c r="GG316" s="218"/>
    </row>
    <row r="317" spans="1:189" s="257" customFormat="1">
      <c r="A317" s="265"/>
      <c r="B317" s="265"/>
      <c r="C317" s="265"/>
      <c r="D317" s="265"/>
      <c r="E317" s="265"/>
      <c r="F317" s="265"/>
      <c r="G317" s="269"/>
      <c r="H317" s="268"/>
      <c r="I317" s="268"/>
      <c r="J317" s="265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  <c r="EC317" s="218"/>
      <c r="ED317" s="218"/>
      <c r="EE317" s="218"/>
      <c r="EF317" s="218"/>
      <c r="EG317" s="218"/>
      <c r="EH317" s="218"/>
      <c r="EI317" s="218"/>
      <c r="EJ317" s="218"/>
      <c r="EK317" s="218"/>
      <c r="EL317" s="218"/>
      <c r="EM317" s="218"/>
      <c r="EN317" s="218"/>
      <c r="EO317" s="218"/>
      <c r="EP317" s="218"/>
      <c r="EQ317" s="218"/>
      <c r="ER317" s="218"/>
      <c r="ES317" s="218"/>
      <c r="ET317" s="218"/>
      <c r="EU317" s="218"/>
      <c r="EV317" s="218"/>
      <c r="EW317" s="218"/>
      <c r="EX317" s="218"/>
      <c r="EY317" s="218"/>
      <c r="EZ317" s="218"/>
      <c r="FA317" s="218"/>
      <c r="FB317" s="218"/>
      <c r="FC317" s="218"/>
      <c r="FD317" s="218"/>
      <c r="FE317" s="218"/>
      <c r="FF317" s="218"/>
      <c r="FG317" s="218"/>
      <c r="FH317" s="218"/>
      <c r="FI317" s="218"/>
      <c r="FJ317" s="218"/>
      <c r="FK317" s="218"/>
      <c r="FL317" s="218"/>
      <c r="FM317" s="218"/>
      <c r="FN317" s="218"/>
      <c r="FO317" s="218"/>
      <c r="FP317" s="218"/>
      <c r="FQ317" s="218"/>
      <c r="FR317" s="218"/>
      <c r="FS317" s="218"/>
      <c r="FT317" s="218"/>
      <c r="FU317" s="218"/>
      <c r="FV317" s="218"/>
      <c r="FW317" s="218"/>
      <c r="FX317" s="218"/>
      <c r="FY317" s="218"/>
      <c r="FZ317" s="218"/>
      <c r="GA317" s="218"/>
      <c r="GB317" s="218"/>
      <c r="GC317" s="218"/>
      <c r="GD317" s="218"/>
      <c r="GE317" s="218"/>
      <c r="GF317" s="218"/>
      <c r="GG317" s="218"/>
    </row>
    <row r="318" spans="1:189" s="257" customFormat="1">
      <c r="A318" s="265"/>
      <c r="B318" s="265"/>
      <c r="C318" s="265"/>
      <c r="D318" s="265"/>
      <c r="E318" s="265"/>
      <c r="F318" s="265"/>
      <c r="G318" s="269"/>
      <c r="H318" s="268"/>
      <c r="I318" s="268"/>
      <c r="J318" s="265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8"/>
      <c r="DZ318" s="218"/>
      <c r="EA318" s="218"/>
      <c r="EB318" s="218"/>
      <c r="EC318" s="218"/>
      <c r="ED318" s="218"/>
      <c r="EE318" s="218"/>
      <c r="EF318" s="218"/>
      <c r="EG318" s="218"/>
      <c r="EH318" s="218"/>
      <c r="EI318" s="218"/>
      <c r="EJ318" s="218"/>
      <c r="EK318" s="218"/>
      <c r="EL318" s="218"/>
      <c r="EM318" s="218"/>
      <c r="EN318" s="218"/>
      <c r="EO318" s="218"/>
      <c r="EP318" s="218"/>
      <c r="EQ318" s="218"/>
      <c r="ER318" s="218"/>
      <c r="ES318" s="218"/>
      <c r="ET318" s="218"/>
      <c r="EU318" s="218"/>
      <c r="EV318" s="218"/>
      <c r="EW318" s="218"/>
      <c r="EX318" s="218"/>
      <c r="EY318" s="218"/>
      <c r="EZ318" s="218"/>
      <c r="FA318" s="218"/>
      <c r="FB318" s="218"/>
      <c r="FC318" s="218"/>
      <c r="FD318" s="218"/>
      <c r="FE318" s="218"/>
      <c r="FF318" s="218"/>
      <c r="FG318" s="218"/>
      <c r="FH318" s="218"/>
      <c r="FI318" s="218"/>
      <c r="FJ318" s="218"/>
      <c r="FK318" s="218"/>
      <c r="FL318" s="218"/>
      <c r="FM318" s="218"/>
      <c r="FN318" s="218"/>
      <c r="FO318" s="218"/>
      <c r="FP318" s="218"/>
      <c r="FQ318" s="218"/>
      <c r="FR318" s="218"/>
      <c r="FS318" s="218"/>
      <c r="FT318" s="218"/>
      <c r="FU318" s="218"/>
      <c r="FV318" s="218"/>
      <c r="FW318" s="218"/>
      <c r="FX318" s="218"/>
      <c r="FY318" s="218"/>
      <c r="FZ318" s="218"/>
      <c r="GA318" s="218"/>
      <c r="GB318" s="218"/>
      <c r="GC318" s="218"/>
      <c r="GD318" s="218"/>
      <c r="GE318" s="218"/>
      <c r="GF318" s="218"/>
      <c r="GG318" s="218"/>
    </row>
    <row r="319" spans="1:189" s="257" customFormat="1">
      <c r="A319" s="265"/>
      <c r="B319" s="265"/>
      <c r="C319" s="265"/>
      <c r="D319" s="265"/>
      <c r="E319" s="265"/>
      <c r="F319" s="265"/>
      <c r="G319" s="269"/>
      <c r="H319" s="268"/>
      <c r="I319" s="268"/>
      <c r="J319" s="265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8"/>
      <c r="DZ319" s="218"/>
      <c r="EA319" s="218"/>
      <c r="EB319" s="218"/>
      <c r="EC319" s="218"/>
      <c r="ED319" s="218"/>
      <c r="EE319" s="218"/>
      <c r="EF319" s="218"/>
      <c r="EG319" s="218"/>
      <c r="EH319" s="218"/>
      <c r="EI319" s="218"/>
      <c r="EJ319" s="218"/>
      <c r="EK319" s="218"/>
      <c r="EL319" s="218"/>
      <c r="EM319" s="218"/>
      <c r="EN319" s="218"/>
      <c r="EO319" s="218"/>
      <c r="EP319" s="218"/>
      <c r="EQ319" s="218"/>
      <c r="ER319" s="218"/>
      <c r="ES319" s="218"/>
      <c r="ET319" s="218"/>
      <c r="EU319" s="218"/>
      <c r="EV319" s="218"/>
      <c r="EW319" s="218"/>
      <c r="EX319" s="218"/>
      <c r="EY319" s="218"/>
      <c r="EZ319" s="218"/>
      <c r="FA319" s="218"/>
      <c r="FB319" s="218"/>
      <c r="FC319" s="218"/>
      <c r="FD319" s="218"/>
      <c r="FE319" s="218"/>
      <c r="FF319" s="218"/>
      <c r="FG319" s="218"/>
      <c r="FH319" s="218"/>
      <c r="FI319" s="218"/>
      <c r="FJ319" s="218"/>
      <c r="FK319" s="218"/>
      <c r="FL319" s="218"/>
      <c r="FM319" s="218"/>
      <c r="FN319" s="218"/>
      <c r="FO319" s="218"/>
      <c r="FP319" s="218"/>
      <c r="FQ319" s="218"/>
      <c r="FR319" s="218"/>
      <c r="FS319" s="218"/>
      <c r="FT319" s="218"/>
      <c r="FU319" s="218"/>
      <c r="FV319" s="218"/>
      <c r="FW319" s="218"/>
      <c r="FX319" s="218"/>
      <c r="FY319" s="218"/>
      <c r="FZ319" s="218"/>
      <c r="GA319" s="218"/>
      <c r="GB319" s="218"/>
      <c r="GC319" s="218"/>
      <c r="GD319" s="218"/>
      <c r="GE319" s="218"/>
      <c r="GF319" s="218"/>
      <c r="GG319" s="218"/>
    </row>
    <row r="320" spans="1:189" s="257" customFormat="1">
      <c r="A320" s="265"/>
      <c r="B320" s="265"/>
      <c r="C320" s="265"/>
      <c r="D320" s="265"/>
      <c r="E320" s="265"/>
      <c r="F320" s="265"/>
      <c r="G320" s="269"/>
      <c r="H320" s="268"/>
      <c r="I320" s="268"/>
      <c r="J320" s="265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8"/>
      <c r="DZ320" s="218"/>
      <c r="EA320" s="218"/>
      <c r="EB320" s="218"/>
      <c r="EC320" s="218"/>
      <c r="ED320" s="218"/>
      <c r="EE320" s="218"/>
      <c r="EF320" s="218"/>
      <c r="EG320" s="218"/>
      <c r="EH320" s="218"/>
      <c r="EI320" s="218"/>
      <c r="EJ320" s="218"/>
      <c r="EK320" s="218"/>
      <c r="EL320" s="218"/>
      <c r="EM320" s="218"/>
      <c r="EN320" s="218"/>
      <c r="EO320" s="218"/>
      <c r="EP320" s="218"/>
      <c r="EQ320" s="218"/>
      <c r="ER320" s="218"/>
      <c r="ES320" s="218"/>
      <c r="ET320" s="218"/>
      <c r="EU320" s="218"/>
      <c r="EV320" s="218"/>
      <c r="EW320" s="218"/>
      <c r="EX320" s="218"/>
      <c r="EY320" s="218"/>
      <c r="EZ320" s="218"/>
      <c r="FA320" s="218"/>
      <c r="FB320" s="218"/>
      <c r="FC320" s="218"/>
      <c r="FD320" s="218"/>
      <c r="FE320" s="218"/>
      <c r="FF320" s="218"/>
      <c r="FG320" s="218"/>
      <c r="FH320" s="218"/>
      <c r="FI320" s="218"/>
      <c r="FJ320" s="218"/>
      <c r="FK320" s="218"/>
      <c r="FL320" s="218"/>
      <c r="FM320" s="218"/>
      <c r="FN320" s="218"/>
      <c r="FO320" s="218"/>
      <c r="FP320" s="218"/>
      <c r="FQ320" s="218"/>
      <c r="FR320" s="218"/>
      <c r="FS320" s="218"/>
      <c r="FT320" s="218"/>
      <c r="FU320" s="218"/>
      <c r="FV320" s="218"/>
      <c r="FW320" s="218"/>
      <c r="FX320" s="218"/>
      <c r="FY320" s="218"/>
      <c r="FZ320" s="218"/>
      <c r="GA320" s="218"/>
      <c r="GB320" s="218"/>
      <c r="GC320" s="218"/>
      <c r="GD320" s="218"/>
      <c r="GE320" s="218"/>
      <c r="GF320" s="218"/>
      <c r="GG320" s="218"/>
    </row>
    <row r="321" spans="1:189" s="257" customFormat="1">
      <c r="A321" s="265"/>
      <c r="B321" s="265"/>
      <c r="C321" s="265"/>
      <c r="D321" s="265"/>
      <c r="E321" s="265"/>
      <c r="F321" s="265"/>
      <c r="G321" s="269"/>
      <c r="H321" s="268"/>
      <c r="I321" s="268"/>
      <c r="J321" s="265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8"/>
      <c r="DZ321" s="218"/>
      <c r="EA321" s="218"/>
      <c r="EB321" s="218"/>
      <c r="EC321" s="218"/>
      <c r="ED321" s="218"/>
      <c r="EE321" s="218"/>
      <c r="EF321" s="218"/>
      <c r="EG321" s="218"/>
      <c r="EH321" s="218"/>
      <c r="EI321" s="218"/>
      <c r="EJ321" s="218"/>
      <c r="EK321" s="218"/>
      <c r="EL321" s="218"/>
      <c r="EM321" s="218"/>
      <c r="EN321" s="218"/>
      <c r="EO321" s="218"/>
      <c r="EP321" s="218"/>
      <c r="EQ321" s="218"/>
      <c r="ER321" s="218"/>
      <c r="ES321" s="218"/>
      <c r="ET321" s="218"/>
      <c r="EU321" s="218"/>
      <c r="EV321" s="218"/>
      <c r="EW321" s="218"/>
      <c r="EX321" s="218"/>
      <c r="EY321" s="218"/>
      <c r="EZ321" s="218"/>
      <c r="FA321" s="218"/>
      <c r="FB321" s="218"/>
      <c r="FC321" s="218"/>
      <c r="FD321" s="218"/>
      <c r="FE321" s="218"/>
      <c r="FF321" s="218"/>
      <c r="FG321" s="218"/>
      <c r="FH321" s="218"/>
      <c r="FI321" s="218"/>
      <c r="FJ321" s="218"/>
      <c r="FK321" s="218"/>
      <c r="FL321" s="218"/>
      <c r="FM321" s="218"/>
      <c r="FN321" s="218"/>
      <c r="FO321" s="218"/>
      <c r="FP321" s="218"/>
      <c r="FQ321" s="218"/>
      <c r="FR321" s="218"/>
      <c r="FS321" s="218"/>
      <c r="FT321" s="218"/>
      <c r="FU321" s="218"/>
      <c r="FV321" s="218"/>
      <c r="FW321" s="218"/>
      <c r="FX321" s="218"/>
      <c r="FY321" s="218"/>
      <c r="FZ321" s="218"/>
      <c r="GA321" s="218"/>
      <c r="GB321" s="218"/>
      <c r="GC321" s="218"/>
      <c r="GD321" s="218"/>
      <c r="GE321" s="218"/>
      <c r="GF321" s="218"/>
      <c r="GG321" s="218"/>
    </row>
    <row r="322" spans="1:189" s="257" customFormat="1">
      <c r="A322" s="265"/>
      <c r="B322" s="265"/>
      <c r="C322" s="265"/>
      <c r="D322" s="265"/>
      <c r="E322" s="265"/>
      <c r="F322" s="265"/>
      <c r="G322" s="269"/>
      <c r="H322" s="268"/>
      <c r="I322" s="268"/>
      <c r="J322" s="265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8"/>
      <c r="DZ322" s="218"/>
      <c r="EA322" s="218"/>
      <c r="EB322" s="218"/>
      <c r="EC322" s="218"/>
      <c r="ED322" s="218"/>
      <c r="EE322" s="218"/>
      <c r="EF322" s="218"/>
      <c r="EG322" s="218"/>
      <c r="EH322" s="218"/>
      <c r="EI322" s="218"/>
      <c r="EJ322" s="218"/>
      <c r="EK322" s="218"/>
      <c r="EL322" s="218"/>
      <c r="EM322" s="218"/>
      <c r="EN322" s="218"/>
      <c r="EO322" s="218"/>
      <c r="EP322" s="218"/>
      <c r="EQ322" s="218"/>
      <c r="ER322" s="218"/>
      <c r="ES322" s="218"/>
      <c r="ET322" s="218"/>
      <c r="EU322" s="218"/>
      <c r="EV322" s="218"/>
      <c r="EW322" s="218"/>
      <c r="EX322" s="218"/>
      <c r="EY322" s="218"/>
      <c r="EZ322" s="218"/>
      <c r="FA322" s="218"/>
      <c r="FB322" s="218"/>
      <c r="FC322" s="218"/>
      <c r="FD322" s="218"/>
      <c r="FE322" s="218"/>
      <c r="FF322" s="218"/>
      <c r="FG322" s="218"/>
      <c r="FH322" s="218"/>
      <c r="FI322" s="218"/>
      <c r="FJ322" s="218"/>
      <c r="FK322" s="218"/>
      <c r="FL322" s="218"/>
      <c r="FM322" s="218"/>
      <c r="FN322" s="218"/>
      <c r="FO322" s="218"/>
      <c r="FP322" s="218"/>
      <c r="FQ322" s="218"/>
      <c r="FR322" s="218"/>
      <c r="FS322" s="218"/>
      <c r="FT322" s="218"/>
      <c r="FU322" s="218"/>
      <c r="FV322" s="218"/>
      <c r="FW322" s="218"/>
      <c r="FX322" s="218"/>
      <c r="FY322" s="218"/>
      <c r="FZ322" s="218"/>
      <c r="GA322" s="218"/>
      <c r="GB322" s="218"/>
      <c r="GC322" s="218"/>
      <c r="GD322" s="218"/>
      <c r="GE322" s="218"/>
      <c r="GF322" s="218"/>
      <c r="GG322" s="218"/>
    </row>
    <row r="323" spans="1:189" s="257" customFormat="1">
      <c r="A323" s="265"/>
      <c r="B323" s="265"/>
      <c r="C323" s="265"/>
      <c r="D323" s="265"/>
      <c r="E323" s="265"/>
      <c r="F323" s="265"/>
      <c r="G323" s="269"/>
      <c r="H323" s="268"/>
      <c r="I323" s="268"/>
      <c r="J323" s="265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8"/>
      <c r="DZ323" s="218"/>
      <c r="EA323" s="218"/>
      <c r="EB323" s="218"/>
      <c r="EC323" s="218"/>
      <c r="ED323" s="218"/>
      <c r="EE323" s="218"/>
      <c r="EF323" s="218"/>
      <c r="EG323" s="218"/>
      <c r="EH323" s="218"/>
      <c r="EI323" s="218"/>
      <c r="EJ323" s="218"/>
      <c r="EK323" s="218"/>
      <c r="EL323" s="218"/>
      <c r="EM323" s="218"/>
      <c r="EN323" s="218"/>
      <c r="EO323" s="218"/>
      <c r="EP323" s="218"/>
      <c r="EQ323" s="218"/>
      <c r="ER323" s="218"/>
      <c r="ES323" s="218"/>
      <c r="ET323" s="218"/>
      <c r="EU323" s="218"/>
      <c r="EV323" s="218"/>
      <c r="EW323" s="218"/>
      <c r="EX323" s="218"/>
      <c r="EY323" s="218"/>
      <c r="EZ323" s="218"/>
      <c r="FA323" s="218"/>
      <c r="FB323" s="218"/>
      <c r="FC323" s="218"/>
      <c r="FD323" s="218"/>
      <c r="FE323" s="218"/>
      <c r="FF323" s="218"/>
      <c r="FG323" s="218"/>
      <c r="FH323" s="218"/>
      <c r="FI323" s="218"/>
      <c r="FJ323" s="218"/>
      <c r="FK323" s="218"/>
      <c r="FL323" s="218"/>
      <c r="FM323" s="218"/>
      <c r="FN323" s="218"/>
      <c r="FO323" s="218"/>
      <c r="FP323" s="218"/>
      <c r="FQ323" s="218"/>
      <c r="FR323" s="218"/>
      <c r="FS323" s="218"/>
      <c r="FT323" s="218"/>
      <c r="FU323" s="218"/>
      <c r="FV323" s="218"/>
      <c r="FW323" s="218"/>
      <c r="FX323" s="218"/>
      <c r="FY323" s="218"/>
      <c r="FZ323" s="218"/>
      <c r="GA323" s="218"/>
      <c r="GB323" s="218"/>
      <c r="GC323" s="218"/>
      <c r="GD323" s="218"/>
      <c r="GE323" s="218"/>
      <c r="GF323" s="218"/>
      <c r="GG323" s="218"/>
    </row>
    <row r="324" spans="1:189" s="257" customFormat="1">
      <c r="A324" s="265"/>
      <c r="B324" s="265"/>
      <c r="C324" s="265"/>
      <c r="D324" s="265"/>
      <c r="E324" s="265"/>
      <c r="F324" s="265"/>
      <c r="G324" s="269"/>
      <c r="H324" s="268"/>
      <c r="I324" s="268"/>
      <c r="J324" s="265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8"/>
      <c r="DZ324" s="218"/>
      <c r="EA324" s="218"/>
      <c r="EB324" s="218"/>
      <c r="EC324" s="218"/>
      <c r="ED324" s="218"/>
      <c r="EE324" s="218"/>
      <c r="EF324" s="218"/>
      <c r="EG324" s="218"/>
      <c r="EH324" s="218"/>
      <c r="EI324" s="218"/>
      <c r="EJ324" s="218"/>
      <c r="EK324" s="218"/>
      <c r="EL324" s="218"/>
      <c r="EM324" s="218"/>
      <c r="EN324" s="218"/>
      <c r="EO324" s="218"/>
      <c r="EP324" s="218"/>
      <c r="EQ324" s="218"/>
      <c r="ER324" s="218"/>
      <c r="ES324" s="218"/>
      <c r="ET324" s="218"/>
      <c r="EU324" s="218"/>
      <c r="EV324" s="218"/>
      <c r="EW324" s="218"/>
      <c r="EX324" s="218"/>
      <c r="EY324" s="218"/>
      <c r="EZ324" s="218"/>
      <c r="FA324" s="218"/>
      <c r="FB324" s="218"/>
      <c r="FC324" s="218"/>
      <c r="FD324" s="218"/>
      <c r="FE324" s="218"/>
      <c r="FF324" s="218"/>
      <c r="FG324" s="218"/>
      <c r="FH324" s="218"/>
      <c r="FI324" s="218"/>
      <c r="FJ324" s="218"/>
      <c r="FK324" s="218"/>
      <c r="FL324" s="218"/>
      <c r="FM324" s="218"/>
      <c r="FN324" s="218"/>
      <c r="FO324" s="218"/>
      <c r="FP324" s="218"/>
      <c r="FQ324" s="218"/>
      <c r="FR324" s="218"/>
      <c r="FS324" s="218"/>
      <c r="FT324" s="218"/>
      <c r="FU324" s="218"/>
      <c r="FV324" s="218"/>
      <c r="FW324" s="218"/>
      <c r="FX324" s="218"/>
      <c r="FY324" s="218"/>
      <c r="FZ324" s="218"/>
      <c r="GA324" s="218"/>
      <c r="GB324" s="218"/>
      <c r="GC324" s="218"/>
      <c r="GD324" s="218"/>
      <c r="GE324" s="218"/>
      <c r="GF324" s="218"/>
      <c r="GG324" s="218"/>
    </row>
    <row r="325" spans="1:189" s="257" customFormat="1">
      <c r="A325" s="265"/>
      <c r="B325" s="265"/>
      <c r="C325" s="265"/>
      <c r="D325" s="265"/>
      <c r="E325" s="265"/>
      <c r="F325" s="265"/>
      <c r="G325" s="269"/>
      <c r="H325" s="268"/>
      <c r="I325" s="268"/>
      <c r="J325" s="265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8"/>
      <c r="DZ325" s="218"/>
      <c r="EA325" s="218"/>
      <c r="EB325" s="218"/>
      <c r="EC325" s="218"/>
      <c r="ED325" s="218"/>
      <c r="EE325" s="218"/>
      <c r="EF325" s="218"/>
      <c r="EG325" s="218"/>
      <c r="EH325" s="218"/>
      <c r="EI325" s="218"/>
      <c r="EJ325" s="218"/>
      <c r="EK325" s="218"/>
      <c r="EL325" s="218"/>
      <c r="EM325" s="218"/>
      <c r="EN325" s="218"/>
      <c r="EO325" s="218"/>
      <c r="EP325" s="218"/>
      <c r="EQ325" s="218"/>
      <c r="ER325" s="218"/>
      <c r="ES325" s="218"/>
      <c r="ET325" s="218"/>
      <c r="EU325" s="218"/>
      <c r="EV325" s="218"/>
      <c r="EW325" s="218"/>
      <c r="EX325" s="218"/>
      <c r="EY325" s="218"/>
      <c r="EZ325" s="218"/>
      <c r="FA325" s="218"/>
      <c r="FB325" s="218"/>
      <c r="FC325" s="218"/>
      <c r="FD325" s="218"/>
      <c r="FE325" s="218"/>
      <c r="FF325" s="218"/>
      <c r="FG325" s="218"/>
      <c r="FH325" s="218"/>
      <c r="FI325" s="218"/>
      <c r="FJ325" s="218"/>
      <c r="FK325" s="218"/>
      <c r="FL325" s="218"/>
      <c r="FM325" s="218"/>
      <c r="FN325" s="218"/>
      <c r="FO325" s="218"/>
      <c r="FP325" s="218"/>
      <c r="FQ325" s="218"/>
      <c r="FR325" s="218"/>
      <c r="FS325" s="218"/>
      <c r="FT325" s="218"/>
      <c r="FU325" s="218"/>
      <c r="FV325" s="218"/>
      <c r="FW325" s="218"/>
      <c r="FX325" s="218"/>
      <c r="FY325" s="218"/>
      <c r="FZ325" s="218"/>
      <c r="GA325" s="218"/>
      <c r="GB325" s="218"/>
      <c r="GC325" s="218"/>
      <c r="GD325" s="218"/>
      <c r="GE325" s="218"/>
      <c r="GF325" s="218"/>
      <c r="GG325" s="218"/>
    </row>
    <row r="326" spans="1:189" s="257" customFormat="1">
      <c r="A326" s="265"/>
      <c r="B326" s="265"/>
      <c r="C326" s="265"/>
      <c r="D326" s="265"/>
      <c r="E326" s="265"/>
      <c r="F326" s="265"/>
      <c r="G326" s="269"/>
      <c r="H326" s="268"/>
      <c r="I326" s="268"/>
      <c r="J326" s="265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8"/>
      <c r="DZ326" s="218"/>
      <c r="EA326" s="218"/>
      <c r="EB326" s="218"/>
      <c r="EC326" s="218"/>
      <c r="ED326" s="218"/>
      <c r="EE326" s="218"/>
      <c r="EF326" s="218"/>
      <c r="EG326" s="218"/>
      <c r="EH326" s="218"/>
      <c r="EI326" s="218"/>
      <c r="EJ326" s="218"/>
      <c r="EK326" s="218"/>
      <c r="EL326" s="218"/>
      <c r="EM326" s="218"/>
      <c r="EN326" s="218"/>
      <c r="EO326" s="218"/>
      <c r="EP326" s="218"/>
      <c r="EQ326" s="218"/>
      <c r="ER326" s="218"/>
      <c r="ES326" s="218"/>
      <c r="ET326" s="218"/>
      <c r="EU326" s="218"/>
      <c r="EV326" s="218"/>
      <c r="EW326" s="218"/>
      <c r="EX326" s="218"/>
      <c r="EY326" s="218"/>
      <c r="EZ326" s="218"/>
      <c r="FA326" s="218"/>
      <c r="FB326" s="218"/>
      <c r="FC326" s="218"/>
      <c r="FD326" s="218"/>
      <c r="FE326" s="218"/>
      <c r="FF326" s="218"/>
      <c r="FG326" s="218"/>
      <c r="FH326" s="218"/>
      <c r="FI326" s="218"/>
      <c r="FJ326" s="218"/>
      <c r="FK326" s="218"/>
      <c r="FL326" s="218"/>
      <c r="FM326" s="218"/>
      <c r="FN326" s="218"/>
      <c r="FO326" s="218"/>
      <c r="FP326" s="218"/>
      <c r="FQ326" s="218"/>
      <c r="FR326" s="218"/>
      <c r="FS326" s="218"/>
      <c r="FT326" s="218"/>
      <c r="FU326" s="218"/>
      <c r="FV326" s="218"/>
      <c r="FW326" s="218"/>
      <c r="FX326" s="218"/>
      <c r="FY326" s="218"/>
      <c r="FZ326" s="218"/>
      <c r="GA326" s="218"/>
      <c r="GB326" s="218"/>
      <c r="GC326" s="218"/>
      <c r="GD326" s="218"/>
      <c r="GE326" s="218"/>
      <c r="GF326" s="218"/>
      <c r="GG326" s="218"/>
    </row>
    <row r="327" spans="1:189" s="257" customFormat="1">
      <c r="A327" s="265"/>
      <c r="B327" s="265"/>
      <c r="C327" s="265"/>
      <c r="D327" s="265"/>
      <c r="E327" s="265"/>
      <c r="F327" s="265"/>
      <c r="G327" s="269"/>
      <c r="H327" s="268"/>
      <c r="I327" s="268"/>
      <c r="J327" s="265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8"/>
      <c r="DZ327" s="218"/>
      <c r="EA327" s="218"/>
      <c r="EB327" s="218"/>
      <c r="EC327" s="218"/>
      <c r="ED327" s="218"/>
      <c r="EE327" s="218"/>
      <c r="EF327" s="218"/>
      <c r="EG327" s="218"/>
      <c r="EH327" s="218"/>
      <c r="EI327" s="218"/>
      <c r="EJ327" s="218"/>
      <c r="EK327" s="218"/>
      <c r="EL327" s="218"/>
      <c r="EM327" s="218"/>
      <c r="EN327" s="218"/>
      <c r="EO327" s="218"/>
      <c r="EP327" s="218"/>
      <c r="EQ327" s="218"/>
      <c r="ER327" s="218"/>
      <c r="ES327" s="218"/>
      <c r="ET327" s="218"/>
      <c r="EU327" s="218"/>
      <c r="EV327" s="218"/>
      <c r="EW327" s="218"/>
      <c r="EX327" s="218"/>
      <c r="EY327" s="218"/>
      <c r="EZ327" s="218"/>
      <c r="FA327" s="218"/>
      <c r="FB327" s="218"/>
      <c r="FC327" s="218"/>
      <c r="FD327" s="218"/>
      <c r="FE327" s="218"/>
      <c r="FF327" s="218"/>
      <c r="FG327" s="218"/>
      <c r="FH327" s="218"/>
      <c r="FI327" s="218"/>
      <c r="FJ327" s="218"/>
      <c r="FK327" s="218"/>
      <c r="FL327" s="218"/>
      <c r="FM327" s="218"/>
      <c r="FN327" s="218"/>
      <c r="FO327" s="218"/>
      <c r="FP327" s="218"/>
      <c r="FQ327" s="218"/>
      <c r="FR327" s="218"/>
      <c r="FS327" s="218"/>
      <c r="FT327" s="218"/>
      <c r="FU327" s="218"/>
      <c r="FV327" s="218"/>
      <c r="FW327" s="218"/>
      <c r="FX327" s="218"/>
      <c r="FY327" s="218"/>
      <c r="FZ327" s="218"/>
      <c r="GA327" s="218"/>
      <c r="GB327" s="218"/>
      <c r="GC327" s="218"/>
      <c r="GD327" s="218"/>
      <c r="GE327" s="218"/>
      <c r="GF327" s="218"/>
      <c r="GG327" s="218"/>
    </row>
    <row r="328" spans="1:189" s="257" customFormat="1">
      <c r="A328" s="265"/>
      <c r="B328" s="265"/>
      <c r="C328" s="265"/>
      <c r="D328" s="265"/>
      <c r="E328" s="265"/>
      <c r="F328" s="265"/>
      <c r="G328" s="269"/>
      <c r="H328" s="268"/>
      <c r="I328" s="268"/>
      <c r="J328" s="265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8"/>
      <c r="DZ328" s="218"/>
      <c r="EA328" s="218"/>
      <c r="EB328" s="218"/>
      <c r="EC328" s="218"/>
      <c r="ED328" s="218"/>
      <c r="EE328" s="218"/>
      <c r="EF328" s="218"/>
      <c r="EG328" s="218"/>
      <c r="EH328" s="218"/>
      <c r="EI328" s="218"/>
      <c r="EJ328" s="218"/>
      <c r="EK328" s="218"/>
      <c r="EL328" s="218"/>
      <c r="EM328" s="218"/>
      <c r="EN328" s="218"/>
      <c r="EO328" s="218"/>
      <c r="EP328" s="218"/>
      <c r="EQ328" s="218"/>
      <c r="ER328" s="218"/>
      <c r="ES328" s="218"/>
      <c r="ET328" s="218"/>
      <c r="EU328" s="218"/>
      <c r="EV328" s="218"/>
      <c r="EW328" s="218"/>
      <c r="EX328" s="218"/>
      <c r="EY328" s="218"/>
      <c r="EZ328" s="218"/>
      <c r="FA328" s="218"/>
      <c r="FB328" s="218"/>
      <c r="FC328" s="218"/>
      <c r="FD328" s="218"/>
      <c r="FE328" s="218"/>
      <c r="FF328" s="218"/>
      <c r="FG328" s="218"/>
      <c r="FH328" s="218"/>
      <c r="FI328" s="218"/>
      <c r="FJ328" s="218"/>
      <c r="FK328" s="218"/>
      <c r="FL328" s="218"/>
      <c r="FM328" s="218"/>
      <c r="FN328" s="218"/>
      <c r="FO328" s="218"/>
      <c r="FP328" s="218"/>
      <c r="FQ328" s="218"/>
      <c r="FR328" s="218"/>
      <c r="FS328" s="218"/>
      <c r="FT328" s="218"/>
      <c r="FU328" s="218"/>
      <c r="FV328" s="218"/>
      <c r="FW328" s="218"/>
      <c r="FX328" s="218"/>
      <c r="FY328" s="218"/>
      <c r="FZ328" s="218"/>
      <c r="GA328" s="218"/>
      <c r="GB328" s="218"/>
      <c r="GC328" s="218"/>
      <c r="GD328" s="218"/>
      <c r="GE328" s="218"/>
      <c r="GF328" s="218"/>
      <c r="GG328" s="218"/>
    </row>
    <row r="329" spans="1:189" s="257" customFormat="1">
      <c r="A329" s="265"/>
      <c r="B329" s="265"/>
      <c r="C329" s="265"/>
      <c r="D329" s="265"/>
      <c r="E329" s="265"/>
      <c r="F329" s="265"/>
      <c r="G329" s="269"/>
      <c r="H329" s="268"/>
      <c r="I329" s="268"/>
      <c r="J329" s="265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8"/>
      <c r="DZ329" s="218"/>
      <c r="EA329" s="218"/>
      <c r="EB329" s="218"/>
      <c r="EC329" s="218"/>
      <c r="ED329" s="218"/>
      <c r="EE329" s="218"/>
      <c r="EF329" s="218"/>
      <c r="EG329" s="218"/>
      <c r="EH329" s="218"/>
      <c r="EI329" s="218"/>
      <c r="EJ329" s="218"/>
      <c r="EK329" s="218"/>
      <c r="EL329" s="218"/>
      <c r="EM329" s="218"/>
      <c r="EN329" s="218"/>
      <c r="EO329" s="218"/>
      <c r="EP329" s="218"/>
      <c r="EQ329" s="218"/>
      <c r="ER329" s="218"/>
      <c r="ES329" s="218"/>
      <c r="ET329" s="218"/>
      <c r="EU329" s="218"/>
      <c r="EV329" s="218"/>
      <c r="EW329" s="218"/>
      <c r="EX329" s="218"/>
      <c r="EY329" s="218"/>
      <c r="EZ329" s="218"/>
      <c r="FA329" s="218"/>
      <c r="FB329" s="218"/>
      <c r="FC329" s="218"/>
      <c r="FD329" s="218"/>
      <c r="FE329" s="218"/>
      <c r="FF329" s="218"/>
      <c r="FG329" s="218"/>
      <c r="FH329" s="218"/>
      <c r="FI329" s="218"/>
      <c r="FJ329" s="218"/>
      <c r="FK329" s="218"/>
      <c r="FL329" s="218"/>
      <c r="FM329" s="218"/>
      <c r="FN329" s="218"/>
      <c r="FO329" s="218"/>
      <c r="FP329" s="218"/>
      <c r="FQ329" s="218"/>
      <c r="FR329" s="218"/>
      <c r="FS329" s="218"/>
      <c r="FT329" s="218"/>
      <c r="FU329" s="218"/>
      <c r="FV329" s="218"/>
      <c r="FW329" s="218"/>
      <c r="FX329" s="218"/>
      <c r="FY329" s="218"/>
      <c r="FZ329" s="218"/>
      <c r="GA329" s="218"/>
      <c r="GB329" s="218"/>
      <c r="GC329" s="218"/>
      <c r="GD329" s="218"/>
      <c r="GE329" s="218"/>
      <c r="GF329" s="218"/>
      <c r="GG329" s="218"/>
    </row>
    <row r="330" spans="1:189" s="257" customFormat="1">
      <c r="A330" s="265"/>
      <c r="B330" s="265"/>
      <c r="C330" s="265"/>
      <c r="D330" s="265"/>
      <c r="E330" s="265"/>
      <c r="F330" s="265"/>
      <c r="G330" s="269"/>
      <c r="H330" s="268"/>
      <c r="I330" s="268"/>
      <c r="J330" s="265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8"/>
      <c r="DZ330" s="218"/>
      <c r="EA330" s="218"/>
      <c r="EB330" s="218"/>
      <c r="EC330" s="218"/>
      <c r="ED330" s="218"/>
      <c r="EE330" s="218"/>
      <c r="EF330" s="218"/>
      <c r="EG330" s="218"/>
      <c r="EH330" s="218"/>
      <c r="EI330" s="218"/>
      <c r="EJ330" s="218"/>
      <c r="EK330" s="218"/>
      <c r="EL330" s="218"/>
      <c r="EM330" s="218"/>
      <c r="EN330" s="218"/>
      <c r="EO330" s="218"/>
      <c r="EP330" s="218"/>
      <c r="EQ330" s="218"/>
      <c r="ER330" s="218"/>
      <c r="ES330" s="218"/>
      <c r="ET330" s="218"/>
      <c r="EU330" s="218"/>
      <c r="EV330" s="218"/>
      <c r="EW330" s="218"/>
      <c r="EX330" s="218"/>
      <c r="EY330" s="218"/>
      <c r="EZ330" s="218"/>
      <c r="FA330" s="218"/>
      <c r="FB330" s="218"/>
      <c r="FC330" s="218"/>
      <c r="FD330" s="218"/>
      <c r="FE330" s="218"/>
      <c r="FF330" s="218"/>
      <c r="FG330" s="218"/>
      <c r="FH330" s="218"/>
      <c r="FI330" s="218"/>
      <c r="FJ330" s="218"/>
      <c r="FK330" s="218"/>
      <c r="FL330" s="218"/>
      <c r="FM330" s="218"/>
      <c r="FN330" s="218"/>
      <c r="FO330" s="218"/>
      <c r="FP330" s="218"/>
      <c r="FQ330" s="218"/>
      <c r="FR330" s="218"/>
      <c r="FS330" s="218"/>
      <c r="FT330" s="218"/>
      <c r="FU330" s="218"/>
      <c r="FV330" s="218"/>
      <c r="FW330" s="218"/>
      <c r="FX330" s="218"/>
      <c r="FY330" s="218"/>
      <c r="FZ330" s="218"/>
      <c r="GA330" s="218"/>
      <c r="GB330" s="218"/>
      <c r="GC330" s="218"/>
      <c r="GD330" s="218"/>
      <c r="GE330" s="218"/>
      <c r="GF330" s="218"/>
      <c r="GG330" s="218"/>
    </row>
    <row r="331" spans="1:189" s="257" customFormat="1">
      <c r="A331" s="265"/>
      <c r="B331" s="265"/>
      <c r="C331" s="265"/>
      <c r="D331" s="265"/>
      <c r="E331" s="265"/>
      <c r="F331" s="265"/>
      <c r="G331" s="269"/>
      <c r="H331" s="268"/>
      <c r="I331" s="268"/>
      <c r="J331" s="265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8"/>
      <c r="DZ331" s="218"/>
      <c r="EA331" s="218"/>
      <c r="EB331" s="218"/>
      <c r="EC331" s="218"/>
      <c r="ED331" s="218"/>
      <c r="EE331" s="218"/>
      <c r="EF331" s="218"/>
      <c r="EG331" s="218"/>
      <c r="EH331" s="218"/>
      <c r="EI331" s="218"/>
      <c r="EJ331" s="218"/>
      <c r="EK331" s="218"/>
      <c r="EL331" s="218"/>
      <c r="EM331" s="218"/>
      <c r="EN331" s="218"/>
      <c r="EO331" s="218"/>
      <c r="EP331" s="218"/>
      <c r="EQ331" s="218"/>
      <c r="ER331" s="218"/>
      <c r="ES331" s="218"/>
      <c r="ET331" s="218"/>
      <c r="EU331" s="218"/>
      <c r="EV331" s="218"/>
      <c r="EW331" s="218"/>
      <c r="EX331" s="218"/>
      <c r="EY331" s="218"/>
      <c r="EZ331" s="218"/>
      <c r="FA331" s="218"/>
      <c r="FB331" s="218"/>
      <c r="FC331" s="218"/>
      <c r="FD331" s="218"/>
      <c r="FE331" s="218"/>
      <c r="FF331" s="218"/>
      <c r="FG331" s="218"/>
      <c r="FH331" s="218"/>
      <c r="FI331" s="218"/>
      <c r="FJ331" s="218"/>
      <c r="FK331" s="218"/>
      <c r="FL331" s="218"/>
      <c r="FM331" s="218"/>
      <c r="FN331" s="218"/>
      <c r="FO331" s="218"/>
      <c r="FP331" s="218"/>
      <c r="FQ331" s="218"/>
      <c r="FR331" s="218"/>
      <c r="FS331" s="218"/>
      <c r="FT331" s="218"/>
      <c r="FU331" s="218"/>
      <c r="FV331" s="218"/>
      <c r="FW331" s="218"/>
      <c r="FX331" s="218"/>
      <c r="FY331" s="218"/>
      <c r="FZ331" s="218"/>
      <c r="GA331" s="218"/>
      <c r="GB331" s="218"/>
      <c r="GC331" s="218"/>
      <c r="GD331" s="218"/>
      <c r="GE331" s="218"/>
      <c r="GF331" s="218"/>
      <c r="GG331" s="218"/>
    </row>
    <row r="332" spans="1:189" s="257" customFormat="1">
      <c r="A332" s="265"/>
      <c r="B332" s="265"/>
      <c r="C332" s="265"/>
      <c r="D332" s="265"/>
      <c r="E332" s="265"/>
      <c r="F332" s="265"/>
      <c r="G332" s="269"/>
      <c r="H332" s="268"/>
      <c r="I332" s="268"/>
      <c r="J332" s="265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8"/>
      <c r="DZ332" s="218"/>
      <c r="EA332" s="218"/>
      <c r="EB332" s="218"/>
      <c r="EC332" s="218"/>
      <c r="ED332" s="218"/>
      <c r="EE332" s="218"/>
      <c r="EF332" s="218"/>
      <c r="EG332" s="218"/>
      <c r="EH332" s="218"/>
      <c r="EI332" s="218"/>
      <c r="EJ332" s="218"/>
      <c r="EK332" s="218"/>
      <c r="EL332" s="218"/>
      <c r="EM332" s="218"/>
      <c r="EN332" s="218"/>
      <c r="EO332" s="218"/>
      <c r="EP332" s="218"/>
      <c r="EQ332" s="218"/>
      <c r="ER332" s="218"/>
      <c r="ES332" s="218"/>
      <c r="ET332" s="218"/>
      <c r="EU332" s="218"/>
      <c r="EV332" s="218"/>
      <c r="EW332" s="218"/>
      <c r="EX332" s="218"/>
      <c r="EY332" s="218"/>
      <c r="EZ332" s="218"/>
      <c r="FA332" s="218"/>
      <c r="FB332" s="218"/>
      <c r="FC332" s="218"/>
      <c r="FD332" s="218"/>
      <c r="FE332" s="218"/>
      <c r="FF332" s="218"/>
      <c r="FG332" s="218"/>
      <c r="FH332" s="218"/>
      <c r="FI332" s="218"/>
      <c r="FJ332" s="218"/>
      <c r="FK332" s="218"/>
      <c r="FL332" s="218"/>
      <c r="FM332" s="218"/>
      <c r="FN332" s="218"/>
      <c r="FO332" s="218"/>
      <c r="FP332" s="218"/>
      <c r="FQ332" s="218"/>
      <c r="FR332" s="218"/>
      <c r="FS332" s="218"/>
      <c r="FT332" s="218"/>
      <c r="FU332" s="218"/>
      <c r="FV332" s="218"/>
      <c r="FW332" s="218"/>
      <c r="FX332" s="218"/>
      <c r="FY332" s="218"/>
      <c r="FZ332" s="218"/>
      <c r="GA332" s="218"/>
      <c r="GB332" s="218"/>
      <c r="GC332" s="218"/>
      <c r="GD332" s="218"/>
      <c r="GE332" s="218"/>
      <c r="GF332" s="218"/>
      <c r="GG332" s="218"/>
    </row>
    <row r="333" spans="1:189" s="257" customFormat="1">
      <c r="A333" s="265"/>
      <c r="B333" s="265"/>
      <c r="C333" s="265"/>
      <c r="D333" s="265"/>
      <c r="E333" s="265"/>
      <c r="F333" s="265"/>
      <c r="G333" s="269"/>
      <c r="H333" s="268"/>
      <c r="I333" s="268"/>
      <c r="J333" s="265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8"/>
      <c r="DZ333" s="218"/>
      <c r="EA333" s="218"/>
      <c r="EB333" s="218"/>
      <c r="EC333" s="218"/>
      <c r="ED333" s="218"/>
      <c r="EE333" s="218"/>
      <c r="EF333" s="218"/>
      <c r="EG333" s="218"/>
      <c r="EH333" s="218"/>
      <c r="EI333" s="218"/>
      <c r="EJ333" s="218"/>
      <c r="EK333" s="218"/>
      <c r="EL333" s="218"/>
      <c r="EM333" s="218"/>
      <c r="EN333" s="218"/>
      <c r="EO333" s="218"/>
      <c r="EP333" s="218"/>
      <c r="EQ333" s="218"/>
      <c r="ER333" s="218"/>
      <c r="ES333" s="218"/>
      <c r="ET333" s="218"/>
      <c r="EU333" s="218"/>
      <c r="EV333" s="218"/>
      <c r="EW333" s="218"/>
      <c r="EX333" s="218"/>
      <c r="EY333" s="218"/>
      <c r="EZ333" s="218"/>
      <c r="FA333" s="218"/>
      <c r="FB333" s="218"/>
      <c r="FC333" s="218"/>
      <c r="FD333" s="218"/>
      <c r="FE333" s="218"/>
      <c r="FF333" s="218"/>
      <c r="FG333" s="218"/>
      <c r="FH333" s="218"/>
      <c r="FI333" s="218"/>
      <c r="FJ333" s="218"/>
      <c r="FK333" s="218"/>
      <c r="FL333" s="218"/>
      <c r="FM333" s="218"/>
      <c r="FN333" s="218"/>
      <c r="FO333" s="218"/>
      <c r="FP333" s="218"/>
      <c r="FQ333" s="218"/>
      <c r="FR333" s="218"/>
      <c r="FS333" s="218"/>
      <c r="FT333" s="218"/>
      <c r="FU333" s="218"/>
      <c r="FV333" s="218"/>
      <c r="FW333" s="218"/>
      <c r="FX333" s="218"/>
      <c r="FY333" s="218"/>
      <c r="FZ333" s="218"/>
      <c r="GA333" s="218"/>
      <c r="GB333" s="218"/>
      <c r="GC333" s="218"/>
      <c r="GD333" s="218"/>
      <c r="GE333" s="218"/>
      <c r="GF333" s="218"/>
      <c r="GG333" s="218"/>
    </row>
    <row r="334" spans="1:189" s="257" customFormat="1">
      <c r="A334" s="265"/>
      <c r="B334" s="265"/>
      <c r="C334" s="265"/>
      <c r="D334" s="265"/>
      <c r="E334" s="265"/>
      <c r="F334" s="265"/>
      <c r="G334" s="269"/>
      <c r="H334" s="268"/>
      <c r="I334" s="268"/>
      <c r="J334" s="265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8"/>
      <c r="DZ334" s="218"/>
      <c r="EA334" s="218"/>
      <c r="EB334" s="218"/>
      <c r="EC334" s="218"/>
      <c r="ED334" s="218"/>
      <c r="EE334" s="218"/>
      <c r="EF334" s="218"/>
      <c r="EG334" s="218"/>
      <c r="EH334" s="218"/>
      <c r="EI334" s="218"/>
      <c r="EJ334" s="218"/>
      <c r="EK334" s="218"/>
      <c r="EL334" s="218"/>
      <c r="EM334" s="218"/>
      <c r="EN334" s="218"/>
      <c r="EO334" s="218"/>
      <c r="EP334" s="218"/>
      <c r="EQ334" s="218"/>
      <c r="ER334" s="218"/>
      <c r="ES334" s="218"/>
      <c r="ET334" s="218"/>
      <c r="EU334" s="218"/>
      <c r="EV334" s="218"/>
      <c r="EW334" s="218"/>
      <c r="EX334" s="218"/>
      <c r="EY334" s="218"/>
      <c r="EZ334" s="218"/>
      <c r="FA334" s="218"/>
      <c r="FB334" s="218"/>
      <c r="FC334" s="218"/>
      <c r="FD334" s="218"/>
      <c r="FE334" s="218"/>
      <c r="FF334" s="218"/>
      <c r="FG334" s="218"/>
      <c r="FH334" s="218"/>
      <c r="FI334" s="218"/>
      <c r="FJ334" s="218"/>
      <c r="FK334" s="218"/>
      <c r="FL334" s="218"/>
      <c r="FM334" s="218"/>
      <c r="FN334" s="218"/>
      <c r="FO334" s="218"/>
      <c r="FP334" s="218"/>
      <c r="FQ334" s="218"/>
      <c r="FR334" s="218"/>
      <c r="FS334" s="218"/>
      <c r="FT334" s="218"/>
      <c r="FU334" s="218"/>
      <c r="FV334" s="218"/>
      <c r="FW334" s="218"/>
      <c r="FX334" s="218"/>
      <c r="FY334" s="218"/>
      <c r="FZ334" s="218"/>
      <c r="GA334" s="218"/>
      <c r="GB334" s="218"/>
      <c r="GC334" s="218"/>
      <c r="GD334" s="218"/>
      <c r="GE334" s="218"/>
      <c r="GF334" s="218"/>
      <c r="GG334" s="218"/>
    </row>
    <row r="335" spans="1:189" s="257" customFormat="1">
      <c r="A335" s="265"/>
      <c r="B335" s="265"/>
      <c r="C335" s="265"/>
      <c r="D335" s="265"/>
      <c r="E335" s="265"/>
      <c r="F335" s="265"/>
      <c r="G335" s="269"/>
      <c r="H335" s="268"/>
      <c r="I335" s="268"/>
      <c r="J335" s="265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8"/>
      <c r="DZ335" s="218"/>
      <c r="EA335" s="218"/>
      <c r="EB335" s="218"/>
      <c r="EC335" s="218"/>
      <c r="ED335" s="218"/>
      <c r="EE335" s="218"/>
      <c r="EF335" s="218"/>
      <c r="EG335" s="218"/>
      <c r="EH335" s="218"/>
      <c r="EI335" s="218"/>
      <c r="EJ335" s="218"/>
      <c r="EK335" s="218"/>
      <c r="EL335" s="218"/>
      <c r="EM335" s="218"/>
      <c r="EN335" s="218"/>
      <c r="EO335" s="218"/>
      <c r="EP335" s="218"/>
      <c r="EQ335" s="218"/>
      <c r="ER335" s="218"/>
      <c r="ES335" s="218"/>
      <c r="ET335" s="218"/>
      <c r="EU335" s="218"/>
      <c r="EV335" s="218"/>
      <c r="EW335" s="218"/>
      <c r="EX335" s="218"/>
      <c r="EY335" s="218"/>
      <c r="EZ335" s="218"/>
      <c r="FA335" s="218"/>
      <c r="FB335" s="218"/>
      <c r="FC335" s="218"/>
      <c r="FD335" s="218"/>
      <c r="FE335" s="218"/>
      <c r="FF335" s="218"/>
      <c r="FG335" s="218"/>
      <c r="FH335" s="218"/>
      <c r="FI335" s="218"/>
      <c r="FJ335" s="218"/>
      <c r="FK335" s="218"/>
      <c r="FL335" s="218"/>
      <c r="FM335" s="218"/>
      <c r="FN335" s="218"/>
      <c r="FO335" s="218"/>
      <c r="FP335" s="218"/>
      <c r="FQ335" s="218"/>
      <c r="FR335" s="218"/>
      <c r="FS335" s="218"/>
      <c r="FT335" s="218"/>
      <c r="FU335" s="218"/>
      <c r="FV335" s="218"/>
      <c r="FW335" s="218"/>
      <c r="FX335" s="218"/>
      <c r="FY335" s="218"/>
      <c r="FZ335" s="218"/>
      <c r="GA335" s="218"/>
      <c r="GB335" s="218"/>
      <c r="GC335" s="218"/>
      <c r="GD335" s="218"/>
      <c r="GE335" s="218"/>
      <c r="GF335" s="218"/>
      <c r="GG335" s="218"/>
    </row>
    <row r="336" spans="1:189" s="257" customFormat="1">
      <c r="A336" s="265"/>
      <c r="B336" s="265"/>
      <c r="C336" s="265"/>
      <c r="D336" s="265"/>
      <c r="E336" s="265"/>
      <c r="F336" s="265"/>
      <c r="G336" s="269"/>
      <c r="H336" s="268"/>
      <c r="I336" s="268"/>
      <c r="J336" s="265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8"/>
      <c r="DZ336" s="218"/>
      <c r="EA336" s="218"/>
      <c r="EB336" s="218"/>
      <c r="EC336" s="218"/>
      <c r="ED336" s="218"/>
      <c r="EE336" s="218"/>
      <c r="EF336" s="218"/>
      <c r="EG336" s="218"/>
      <c r="EH336" s="218"/>
      <c r="EI336" s="218"/>
      <c r="EJ336" s="218"/>
      <c r="EK336" s="218"/>
      <c r="EL336" s="218"/>
      <c r="EM336" s="218"/>
      <c r="EN336" s="218"/>
      <c r="EO336" s="218"/>
      <c r="EP336" s="218"/>
      <c r="EQ336" s="218"/>
      <c r="ER336" s="218"/>
      <c r="ES336" s="218"/>
      <c r="ET336" s="218"/>
      <c r="EU336" s="218"/>
      <c r="EV336" s="218"/>
      <c r="EW336" s="218"/>
      <c r="EX336" s="218"/>
      <c r="EY336" s="218"/>
      <c r="EZ336" s="218"/>
      <c r="FA336" s="218"/>
      <c r="FB336" s="218"/>
      <c r="FC336" s="218"/>
      <c r="FD336" s="218"/>
      <c r="FE336" s="218"/>
      <c r="FF336" s="218"/>
      <c r="FG336" s="218"/>
      <c r="FH336" s="218"/>
      <c r="FI336" s="218"/>
      <c r="FJ336" s="218"/>
      <c r="FK336" s="218"/>
      <c r="FL336" s="218"/>
      <c r="FM336" s="218"/>
      <c r="FN336" s="218"/>
      <c r="FO336" s="218"/>
      <c r="FP336" s="218"/>
      <c r="FQ336" s="218"/>
      <c r="FR336" s="218"/>
      <c r="FS336" s="218"/>
      <c r="FT336" s="218"/>
      <c r="FU336" s="218"/>
      <c r="FV336" s="218"/>
      <c r="FW336" s="218"/>
      <c r="FX336" s="218"/>
      <c r="FY336" s="218"/>
      <c r="FZ336" s="218"/>
      <c r="GA336" s="218"/>
      <c r="GB336" s="218"/>
      <c r="GC336" s="218"/>
      <c r="GD336" s="218"/>
      <c r="GE336" s="218"/>
      <c r="GF336" s="218"/>
      <c r="GG336" s="218"/>
    </row>
    <row r="337" spans="1:189" s="257" customFormat="1">
      <c r="A337" s="265"/>
      <c r="B337" s="265"/>
      <c r="C337" s="265"/>
      <c r="D337" s="265"/>
      <c r="E337" s="265"/>
      <c r="F337" s="265"/>
      <c r="G337" s="269"/>
      <c r="H337" s="268"/>
      <c r="I337" s="268"/>
      <c r="J337" s="265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8"/>
      <c r="DZ337" s="218"/>
      <c r="EA337" s="218"/>
      <c r="EB337" s="218"/>
      <c r="EC337" s="218"/>
      <c r="ED337" s="218"/>
      <c r="EE337" s="218"/>
      <c r="EF337" s="218"/>
      <c r="EG337" s="218"/>
      <c r="EH337" s="218"/>
      <c r="EI337" s="218"/>
      <c r="EJ337" s="218"/>
      <c r="EK337" s="218"/>
      <c r="EL337" s="218"/>
      <c r="EM337" s="218"/>
      <c r="EN337" s="218"/>
      <c r="EO337" s="218"/>
      <c r="EP337" s="218"/>
      <c r="EQ337" s="218"/>
      <c r="ER337" s="218"/>
      <c r="ES337" s="218"/>
      <c r="ET337" s="218"/>
      <c r="EU337" s="218"/>
      <c r="EV337" s="218"/>
      <c r="EW337" s="218"/>
      <c r="EX337" s="218"/>
      <c r="EY337" s="218"/>
      <c r="EZ337" s="218"/>
      <c r="FA337" s="218"/>
      <c r="FB337" s="218"/>
      <c r="FC337" s="218"/>
      <c r="FD337" s="218"/>
      <c r="FE337" s="218"/>
      <c r="FF337" s="218"/>
      <c r="FG337" s="218"/>
      <c r="FH337" s="218"/>
      <c r="FI337" s="218"/>
      <c r="FJ337" s="218"/>
      <c r="FK337" s="218"/>
      <c r="FL337" s="218"/>
      <c r="FM337" s="218"/>
      <c r="FN337" s="218"/>
      <c r="FO337" s="218"/>
      <c r="FP337" s="218"/>
      <c r="FQ337" s="218"/>
      <c r="FR337" s="218"/>
      <c r="FS337" s="218"/>
      <c r="FT337" s="218"/>
      <c r="FU337" s="218"/>
      <c r="FV337" s="218"/>
      <c r="FW337" s="218"/>
      <c r="FX337" s="218"/>
      <c r="FY337" s="218"/>
      <c r="FZ337" s="218"/>
      <c r="GA337" s="218"/>
      <c r="GB337" s="218"/>
      <c r="GC337" s="218"/>
      <c r="GD337" s="218"/>
      <c r="GE337" s="218"/>
      <c r="GF337" s="218"/>
      <c r="GG337" s="218"/>
    </row>
    <row r="338" spans="1:189" s="257" customFormat="1">
      <c r="A338" s="265"/>
      <c r="B338" s="265"/>
      <c r="C338" s="265"/>
      <c r="D338" s="265"/>
      <c r="E338" s="265"/>
      <c r="F338" s="265"/>
      <c r="G338" s="269"/>
      <c r="H338" s="268"/>
      <c r="I338" s="268"/>
      <c r="J338" s="265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8"/>
      <c r="DZ338" s="218"/>
      <c r="EA338" s="218"/>
      <c r="EB338" s="218"/>
      <c r="EC338" s="218"/>
      <c r="ED338" s="218"/>
      <c r="EE338" s="218"/>
      <c r="EF338" s="218"/>
      <c r="EG338" s="218"/>
      <c r="EH338" s="218"/>
      <c r="EI338" s="218"/>
      <c r="EJ338" s="218"/>
      <c r="EK338" s="218"/>
      <c r="EL338" s="218"/>
      <c r="EM338" s="218"/>
      <c r="EN338" s="218"/>
      <c r="EO338" s="218"/>
      <c r="EP338" s="218"/>
      <c r="EQ338" s="218"/>
      <c r="ER338" s="218"/>
      <c r="ES338" s="218"/>
      <c r="ET338" s="218"/>
      <c r="EU338" s="218"/>
      <c r="EV338" s="218"/>
      <c r="EW338" s="218"/>
      <c r="EX338" s="218"/>
      <c r="EY338" s="218"/>
      <c r="EZ338" s="218"/>
      <c r="FA338" s="218"/>
      <c r="FB338" s="218"/>
      <c r="FC338" s="218"/>
      <c r="FD338" s="218"/>
      <c r="FE338" s="218"/>
      <c r="FF338" s="218"/>
      <c r="FG338" s="218"/>
      <c r="FH338" s="218"/>
      <c r="FI338" s="218"/>
      <c r="FJ338" s="218"/>
      <c r="FK338" s="218"/>
      <c r="FL338" s="218"/>
      <c r="FM338" s="218"/>
      <c r="FN338" s="218"/>
      <c r="FO338" s="218"/>
      <c r="FP338" s="218"/>
      <c r="FQ338" s="218"/>
      <c r="FR338" s="218"/>
      <c r="FS338" s="218"/>
      <c r="FT338" s="218"/>
      <c r="FU338" s="218"/>
      <c r="FV338" s="218"/>
      <c r="FW338" s="218"/>
      <c r="FX338" s="218"/>
      <c r="FY338" s="218"/>
      <c r="FZ338" s="218"/>
      <c r="GA338" s="218"/>
      <c r="GB338" s="218"/>
      <c r="GC338" s="218"/>
      <c r="GD338" s="218"/>
      <c r="GE338" s="218"/>
      <c r="GF338" s="218"/>
      <c r="GG338" s="218"/>
    </row>
    <row r="339" spans="1:189" s="257" customFormat="1">
      <c r="A339" s="265"/>
      <c r="B339" s="265"/>
      <c r="C339" s="265"/>
      <c r="D339" s="265"/>
      <c r="E339" s="265"/>
      <c r="F339" s="265"/>
      <c r="G339" s="269"/>
      <c r="H339" s="268"/>
      <c r="I339" s="268"/>
      <c r="J339" s="265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8"/>
      <c r="DZ339" s="218"/>
      <c r="EA339" s="218"/>
      <c r="EB339" s="218"/>
      <c r="EC339" s="218"/>
      <c r="ED339" s="218"/>
      <c r="EE339" s="218"/>
      <c r="EF339" s="218"/>
      <c r="EG339" s="218"/>
      <c r="EH339" s="218"/>
      <c r="EI339" s="218"/>
      <c r="EJ339" s="218"/>
      <c r="EK339" s="218"/>
      <c r="EL339" s="218"/>
      <c r="EM339" s="218"/>
      <c r="EN339" s="218"/>
      <c r="EO339" s="218"/>
      <c r="EP339" s="218"/>
      <c r="EQ339" s="218"/>
      <c r="ER339" s="218"/>
      <c r="ES339" s="218"/>
      <c r="ET339" s="218"/>
      <c r="EU339" s="218"/>
      <c r="EV339" s="218"/>
      <c r="EW339" s="218"/>
      <c r="EX339" s="218"/>
      <c r="EY339" s="218"/>
      <c r="EZ339" s="218"/>
      <c r="FA339" s="218"/>
      <c r="FB339" s="218"/>
      <c r="FC339" s="218"/>
      <c r="FD339" s="218"/>
      <c r="FE339" s="218"/>
      <c r="FF339" s="218"/>
      <c r="FG339" s="218"/>
      <c r="FH339" s="218"/>
      <c r="FI339" s="218"/>
      <c r="FJ339" s="218"/>
      <c r="FK339" s="218"/>
      <c r="FL339" s="218"/>
      <c r="FM339" s="218"/>
      <c r="FN339" s="218"/>
      <c r="FO339" s="218"/>
      <c r="FP339" s="218"/>
      <c r="FQ339" s="218"/>
      <c r="FR339" s="218"/>
      <c r="FS339" s="218"/>
      <c r="FT339" s="218"/>
      <c r="FU339" s="218"/>
      <c r="FV339" s="218"/>
      <c r="FW339" s="218"/>
      <c r="FX339" s="218"/>
      <c r="FY339" s="218"/>
      <c r="FZ339" s="218"/>
      <c r="GA339" s="218"/>
      <c r="GB339" s="218"/>
      <c r="GC339" s="218"/>
      <c r="GD339" s="218"/>
      <c r="GE339" s="218"/>
      <c r="GF339" s="218"/>
      <c r="GG339" s="218"/>
    </row>
    <row r="340" spans="1:189" s="257" customFormat="1">
      <c r="A340" s="265"/>
      <c r="B340" s="265"/>
      <c r="C340" s="265"/>
      <c r="D340" s="265"/>
      <c r="E340" s="265"/>
      <c r="F340" s="265"/>
      <c r="G340" s="269"/>
      <c r="H340" s="268"/>
      <c r="I340" s="268"/>
      <c r="J340" s="265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8"/>
      <c r="DZ340" s="218"/>
      <c r="EA340" s="218"/>
      <c r="EB340" s="218"/>
      <c r="EC340" s="218"/>
      <c r="ED340" s="218"/>
      <c r="EE340" s="218"/>
      <c r="EF340" s="218"/>
      <c r="EG340" s="218"/>
      <c r="EH340" s="218"/>
      <c r="EI340" s="218"/>
      <c r="EJ340" s="218"/>
      <c r="EK340" s="218"/>
      <c r="EL340" s="218"/>
      <c r="EM340" s="218"/>
      <c r="EN340" s="218"/>
      <c r="EO340" s="218"/>
      <c r="EP340" s="218"/>
      <c r="EQ340" s="218"/>
      <c r="ER340" s="218"/>
      <c r="ES340" s="218"/>
      <c r="ET340" s="218"/>
      <c r="EU340" s="218"/>
      <c r="EV340" s="218"/>
      <c r="EW340" s="218"/>
      <c r="EX340" s="218"/>
      <c r="EY340" s="218"/>
      <c r="EZ340" s="218"/>
      <c r="FA340" s="218"/>
      <c r="FB340" s="218"/>
      <c r="FC340" s="218"/>
      <c r="FD340" s="218"/>
      <c r="FE340" s="218"/>
      <c r="FF340" s="218"/>
      <c r="FG340" s="218"/>
      <c r="FH340" s="218"/>
      <c r="FI340" s="218"/>
      <c r="FJ340" s="218"/>
      <c r="FK340" s="218"/>
      <c r="FL340" s="218"/>
      <c r="FM340" s="218"/>
      <c r="FN340" s="218"/>
      <c r="FO340" s="218"/>
      <c r="FP340" s="218"/>
      <c r="FQ340" s="218"/>
      <c r="FR340" s="218"/>
      <c r="FS340" s="218"/>
      <c r="FT340" s="218"/>
      <c r="FU340" s="218"/>
      <c r="FV340" s="218"/>
      <c r="FW340" s="218"/>
      <c r="FX340" s="218"/>
      <c r="FY340" s="218"/>
      <c r="FZ340" s="218"/>
      <c r="GA340" s="218"/>
      <c r="GB340" s="218"/>
      <c r="GC340" s="218"/>
      <c r="GD340" s="218"/>
      <c r="GE340" s="218"/>
      <c r="GF340" s="218"/>
      <c r="GG340" s="218"/>
    </row>
    <row r="341" spans="1:189" s="257" customFormat="1">
      <c r="A341" s="265"/>
      <c r="B341" s="265"/>
      <c r="C341" s="265"/>
      <c r="D341" s="265"/>
      <c r="E341" s="265"/>
      <c r="F341" s="265"/>
      <c r="G341" s="269"/>
      <c r="H341" s="268"/>
      <c r="I341" s="268"/>
      <c r="J341" s="265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8"/>
      <c r="DZ341" s="218"/>
      <c r="EA341" s="218"/>
      <c r="EB341" s="218"/>
      <c r="EC341" s="218"/>
      <c r="ED341" s="218"/>
      <c r="EE341" s="218"/>
      <c r="EF341" s="218"/>
      <c r="EG341" s="218"/>
      <c r="EH341" s="218"/>
      <c r="EI341" s="218"/>
      <c r="EJ341" s="218"/>
      <c r="EK341" s="218"/>
      <c r="EL341" s="218"/>
      <c r="EM341" s="218"/>
      <c r="EN341" s="218"/>
      <c r="EO341" s="218"/>
      <c r="EP341" s="218"/>
      <c r="EQ341" s="218"/>
      <c r="ER341" s="218"/>
      <c r="ES341" s="218"/>
      <c r="ET341" s="218"/>
      <c r="EU341" s="218"/>
      <c r="EV341" s="218"/>
      <c r="EW341" s="218"/>
      <c r="EX341" s="218"/>
      <c r="EY341" s="218"/>
      <c r="EZ341" s="218"/>
      <c r="FA341" s="218"/>
      <c r="FB341" s="218"/>
      <c r="FC341" s="218"/>
      <c r="FD341" s="218"/>
      <c r="FE341" s="218"/>
      <c r="FF341" s="218"/>
      <c r="FG341" s="218"/>
      <c r="FH341" s="218"/>
      <c r="FI341" s="218"/>
      <c r="FJ341" s="218"/>
      <c r="FK341" s="218"/>
      <c r="FL341" s="218"/>
      <c r="FM341" s="218"/>
      <c r="FN341" s="218"/>
      <c r="FO341" s="218"/>
      <c r="FP341" s="218"/>
      <c r="FQ341" s="218"/>
      <c r="FR341" s="218"/>
      <c r="FS341" s="218"/>
      <c r="FT341" s="218"/>
      <c r="FU341" s="218"/>
      <c r="FV341" s="218"/>
      <c r="FW341" s="218"/>
      <c r="FX341" s="218"/>
      <c r="FY341" s="218"/>
      <c r="FZ341" s="218"/>
      <c r="GA341" s="218"/>
      <c r="GB341" s="218"/>
      <c r="GC341" s="218"/>
      <c r="GD341" s="218"/>
      <c r="GE341" s="218"/>
      <c r="GF341" s="218"/>
      <c r="GG341" s="218"/>
    </row>
    <row r="342" spans="1:189" s="257" customFormat="1">
      <c r="A342" s="265"/>
      <c r="B342" s="265"/>
      <c r="C342" s="265"/>
      <c r="D342" s="265"/>
      <c r="E342" s="265"/>
      <c r="F342" s="265"/>
      <c r="G342" s="269"/>
      <c r="H342" s="268"/>
      <c r="I342" s="268"/>
      <c r="J342" s="265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8"/>
      <c r="DZ342" s="218"/>
      <c r="EA342" s="218"/>
      <c r="EB342" s="218"/>
      <c r="EC342" s="218"/>
      <c r="ED342" s="218"/>
      <c r="EE342" s="218"/>
      <c r="EF342" s="218"/>
      <c r="EG342" s="218"/>
      <c r="EH342" s="218"/>
      <c r="EI342" s="218"/>
      <c r="EJ342" s="218"/>
      <c r="EK342" s="218"/>
      <c r="EL342" s="218"/>
      <c r="EM342" s="218"/>
      <c r="EN342" s="218"/>
      <c r="EO342" s="218"/>
      <c r="EP342" s="218"/>
      <c r="EQ342" s="218"/>
      <c r="ER342" s="218"/>
      <c r="ES342" s="218"/>
      <c r="ET342" s="218"/>
      <c r="EU342" s="218"/>
      <c r="EV342" s="218"/>
      <c r="EW342" s="218"/>
      <c r="EX342" s="218"/>
      <c r="EY342" s="218"/>
      <c r="EZ342" s="218"/>
      <c r="FA342" s="218"/>
      <c r="FB342" s="218"/>
      <c r="FC342" s="218"/>
      <c r="FD342" s="218"/>
      <c r="FE342" s="218"/>
      <c r="FF342" s="218"/>
      <c r="FG342" s="218"/>
      <c r="FH342" s="218"/>
      <c r="FI342" s="218"/>
      <c r="FJ342" s="218"/>
      <c r="FK342" s="218"/>
      <c r="FL342" s="218"/>
      <c r="FM342" s="218"/>
      <c r="FN342" s="218"/>
      <c r="FO342" s="218"/>
      <c r="FP342" s="218"/>
      <c r="FQ342" s="218"/>
      <c r="FR342" s="218"/>
      <c r="FS342" s="218"/>
      <c r="FT342" s="218"/>
      <c r="FU342" s="218"/>
      <c r="FV342" s="218"/>
      <c r="FW342" s="218"/>
      <c r="FX342" s="218"/>
      <c r="FY342" s="218"/>
      <c r="FZ342" s="218"/>
      <c r="GA342" s="218"/>
      <c r="GB342" s="218"/>
      <c r="GC342" s="218"/>
      <c r="GD342" s="218"/>
      <c r="GE342" s="218"/>
      <c r="GF342" s="218"/>
      <c r="GG342" s="218"/>
    </row>
    <row r="343" spans="1:189" s="257" customFormat="1">
      <c r="A343" s="265"/>
      <c r="B343" s="265"/>
      <c r="C343" s="265"/>
      <c r="D343" s="265"/>
      <c r="E343" s="265"/>
      <c r="F343" s="265"/>
      <c r="G343" s="269"/>
      <c r="H343" s="268"/>
      <c r="I343" s="268"/>
      <c r="J343" s="265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8"/>
      <c r="DZ343" s="218"/>
      <c r="EA343" s="218"/>
      <c r="EB343" s="218"/>
      <c r="EC343" s="218"/>
      <c r="ED343" s="218"/>
      <c r="EE343" s="218"/>
      <c r="EF343" s="218"/>
      <c r="EG343" s="218"/>
      <c r="EH343" s="218"/>
      <c r="EI343" s="218"/>
      <c r="EJ343" s="218"/>
      <c r="EK343" s="218"/>
      <c r="EL343" s="218"/>
      <c r="EM343" s="218"/>
      <c r="EN343" s="218"/>
      <c r="EO343" s="218"/>
      <c r="EP343" s="218"/>
      <c r="EQ343" s="218"/>
      <c r="ER343" s="218"/>
      <c r="ES343" s="218"/>
      <c r="ET343" s="218"/>
      <c r="EU343" s="218"/>
      <c r="EV343" s="218"/>
      <c r="EW343" s="218"/>
      <c r="EX343" s="218"/>
      <c r="EY343" s="218"/>
      <c r="EZ343" s="218"/>
      <c r="FA343" s="218"/>
      <c r="FB343" s="218"/>
      <c r="FC343" s="218"/>
      <c r="FD343" s="218"/>
      <c r="FE343" s="218"/>
      <c r="FF343" s="218"/>
      <c r="FG343" s="218"/>
      <c r="FH343" s="218"/>
      <c r="FI343" s="218"/>
      <c r="FJ343" s="218"/>
      <c r="FK343" s="218"/>
      <c r="FL343" s="218"/>
      <c r="FM343" s="218"/>
      <c r="FN343" s="218"/>
      <c r="FO343" s="218"/>
      <c r="FP343" s="218"/>
      <c r="FQ343" s="218"/>
      <c r="FR343" s="218"/>
      <c r="FS343" s="218"/>
      <c r="FT343" s="218"/>
      <c r="FU343" s="218"/>
      <c r="FV343" s="218"/>
      <c r="FW343" s="218"/>
      <c r="FX343" s="218"/>
      <c r="FY343" s="218"/>
      <c r="FZ343" s="218"/>
      <c r="GA343" s="218"/>
      <c r="GB343" s="218"/>
      <c r="GC343" s="218"/>
      <c r="GD343" s="218"/>
      <c r="GE343" s="218"/>
      <c r="GF343" s="218"/>
      <c r="GG343" s="218"/>
    </row>
    <row r="344" spans="1:189" s="257" customFormat="1">
      <c r="A344" s="265"/>
      <c r="B344" s="265"/>
      <c r="C344" s="265"/>
      <c r="D344" s="265"/>
      <c r="E344" s="265"/>
      <c r="F344" s="265"/>
      <c r="G344" s="269"/>
      <c r="H344" s="268"/>
      <c r="I344" s="268"/>
      <c r="J344" s="265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8"/>
      <c r="DZ344" s="218"/>
      <c r="EA344" s="218"/>
      <c r="EB344" s="218"/>
      <c r="EC344" s="218"/>
      <c r="ED344" s="218"/>
      <c r="EE344" s="218"/>
      <c r="EF344" s="218"/>
      <c r="EG344" s="218"/>
      <c r="EH344" s="218"/>
      <c r="EI344" s="218"/>
      <c r="EJ344" s="218"/>
      <c r="EK344" s="218"/>
      <c r="EL344" s="218"/>
      <c r="EM344" s="218"/>
      <c r="EN344" s="218"/>
      <c r="EO344" s="218"/>
      <c r="EP344" s="218"/>
      <c r="EQ344" s="218"/>
      <c r="ER344" s="218"/>
      <c r="ES344" s="218"/>
      <c r="ET344" s="218"/>
      <c r="EU344" s="218"/>
      <c r="EV344" s="218"/>
      <c r="EW344" s="218"/>
      <c r="EX344" s="218"/>
      <c r="EY344" s="218"/>
      <c r="EZ344" s="218"/>
      <c r="FA344" s="218"/>
      <c r="FB344" s="218"/>
      <c r="FC344" s="218"/>
      <c r="FD344" s="218"/>
      <c r="FE344" s="218"/>
      <c r="FF344" s="218"/>
      <c r="FG344" s="218"/>
      <c r="FH344" s="218"/>
      <c r="FI344" s="218"/>
      <c r="FJ344" s="218"/>
      <c r="FK344" s="218"/>
      <c r="FL344" s="218"/>
      <c r="FM344" s="218"/>
      <c r="FN344" s="218"/>
      <c r="FO344" s="218"/>
      <c r="FP344" s="218"/>
      <c r="FQ344" s="218"/>
      <c r="FR344" s="218"/>
      <c r="FS344" s="218"/>
      <c r="FT344" s="218"/>
      <c r="FU344" s="218"/>
      <c r="FV344" s="218"/>
      <c r="FW344" s="218"/>
      <c r="FX344" s="218"/>
      <c r="FY344" s="218"/>
      <c r="FZ344" s="218"/>
      <c r="GA344" s="218"/>
      <c r="GB344" s="218"/>
      <c r="GC344" s="218"/>
      <c r="GD344" s="218"/>
      <c r="GE344" s="218"/>
      <c r="GF344" s="218"/>
      <c r="GG344" s="218"/>
    </row>
    <row r="345" spans="1:189" s="257" customFormat="1">
      <c r="A345" s="265"/>
      <c r="B345" s="265"/>
      <c r="C345" s="265"/>
      <c r="D345" s="265"/>
      <c r="E345" s="265"/>
      <c r="F345" s="265"/>
      <c r="G345" s="269"/>
      <c r="H345" s="268"/>
      <c r="I345" s="268"/>
      <c r="J345" s="265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8"/>
      <c r="DZ345" s="218"/>
      <c r="EA345" s="218"/>
      <c r="EB345" s="218"/>
      <c r="EC345" s="218"/>
      <c r="ED345" s="218"/>
      <c r="EE345" s="218"/>
      <c r="EF345" s="218"/>
      <c r="EG345" s="218"/>
      <c r="EH345" s="218"/>
      <c r="EI345" s="218"/>
      <c r="EJ345" s="218"/>
      <c r="EK345" s="218"/>
      <c r="EL345" s="218"/>
      <c r="EM345" s="218"/>
      <c r="EN345" s="218"/>
      <c r="EO345" s="218"/>
      <c r="EP345" s="218"/>
      <c r="EQ345" s="218"/>
      <c r="ER345" s="218"/>
      <c r="ES345" s="218"/>
      <c r="ET345" s="218"/>
      <c r="EU345" s="218"/>
      <c r="EV345" s="218"/>
      <c r="EW345" s="218"/>
      <c r="EX345" s="218"/>
      <c r="EY345" s="218"/>
      <c r="EZ345" s="218"/>
      <c r="FA345" s="218"/>
      <c r="FB345" s="218"/>
      <c r="FC345" s="218"/>
      <c r="FD345" s="218"/>
      <c r="FE345" s="218"/>
      <c r="FF345" s="218"/>
      <c r="FG345" s="218"/>
      <c r="FH345" s="218"/>
      <c r="FI345" s="218"/>
      <c r="FJ345" s="218"/>
      <c r="FK345" s="218"/>
      <c r="FL345" s="218"/>
      <c r="FM345" s="218"/>
      <c r="FN345" s="218"/>
      <c r="FO345" s="218"/>
      <c r="FP345" s="218"/>
      <c r="FQ345" s="218"/>
      <c r="FR345" s="218"/>
      <c r="FS345" s="218"/>
      <c r="FT345" s="218"/>
      <c r="FU345" s="218"/>
      <c r="FV345" s="218"/>
      <c r="FW345" s="218"/>
      <c r="FX345" s="218"/>
      <c r="FY345" s="218"/>
      <c r="FZ345" s="218"/>
      <c r="GA345" s="218"/>
      <c r="GB345" s="218"/>
      <c r="GC345" s="218"/>
      <c r="GD345" s="218"/>
      <c r="GE345" s="218"/>
      <c r="GF345" s="218"/>
      <c r="GG345" s="218"/>
    </row>
    <row r="346" spans="1:189" s="257" customFormat="1">
      <c r="A346" s="265"/>
      <c r="B346" s="265"/>
      <c r="C346" s="265"/>
      <c r="D346" s="265"/>
      <c r="E346" s="265"/>
      <c r="F346" s="265"/>
      <c r="G346" s="269"/>
      <c r="H346" s="268"/>
      <c r="I346" s="268"/>
      <c r="J346" s="265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8"/>
      <c r="DZ346" s="218"/>
      <c r="EA346" s="218"/>
      <c r="EB346" s="218"/>
      <c r="EC346" s="218"/>
      <c r="ED346" s="218"/>
      <c r="EE346" s="218"/>
      <c r="EF346" s="218"/>
      <c r="EG346" s="218"/>
      <c r="EH346" s="218"/>
      <c r="EI346" s="218"/>
      <c r="EJ346" s="218"/>
      <c r="EK346" s="218"/>
      <c r="EL346" s="218"/>
      <c r="EM346" s="218"/>
      <c r="EN346" s="218"/>
      <c r="EO346" s="218"/>
      <c r="EP346" s="218"/>
      <c r="EQ346" s="218"/>
      <c r="ER346" s="218"/>
      <c r="ES346" s="218"/>
      <c r="ET346" s="218"/>
      <c r="EU346" s="218"/>
      <c r="EV346" s="218"/>
      <c r="EW346" s="218"/>
      <c r="EX346" s="218"/>
      <c r="EY346" s="218"/>
      <c r="EZ346" s="218"/>
      <c r="FA346" s="218"/>
      <c r="FB346" s="218"/>
      <c r="FC346" s="218"/>
      <c r="FD346" s="218"/>
      <c r="FE346" s="218"/>
      <c r="FF346" s="218"/>
      <c r="FG346" s="218"/>
      <c r="FH346" s="218"/>
      <c r="FI346" s="218"/>
      <c r="FJ346" s="218"/>
      <c r="FK346" s="218"/>
      <c r="FL346" s="218"/>
      <c r="FM346" s="218"/>
      <c r="FN346" s="218"/>
      <c r="FO346" s="218"/>
      <c r="FP346" s="218"/>
      <c r="FQ346" s="218"/>
      <c r="FR346" s="218"/>
      <c r="FS346" s="218"/>
      <c r="FT346" s="218"/>
      <c r="FU346" s="218"/>
      <c r="FV346" s="218"/>
      <c r="FW346" s="218"/>
      <c r="FX346" s="218"/>
      <c r="FY346" s="218"/>
      <c r="FZ346" s="218"/>
      <c r="GA346" s="218"/>
      <c r="GB346" s="218"/>
      <c r="GC346" s="218"/>
      <c r="GD346" s="218"/>
      <c r="GE346" s="218"/>
      <c r="GF346" s="218"/>
      <c r="GG346" s="218"/>
    </row>
    <row r="347" spans="1:189" s="257" customFormat="1">
      <c r="A347" s="265"/>
      <c r="B347" s="265"/>
      <c r="C347" s="265"/>
      <c r="D347" s="265"/>
      <c r="E347" s="265"/>
      <c r="F347" s="265"/>
      <c r="G347" s="269"/>
      <c r="H347" s="268"/>
      <c r="I347" s="268"/>
      <c r="J347" s="265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8"/>
      <c r="DZ347" s="218"/>
      <c r="EA347" s="218"/>
      <c r="EB347" s="218"/>
      <c r="EC347" s="218"/>
      <c r="ED347" s="218"/>
      <c r="EE347" s="218"/>
      <c r="EF347" s="218"/>
      <c r="EG347" s="218"/>
      <c r="EH347" s="218"/>
      <c r="EI347" s="218"/>
      <c r="EJ347" s="218"/>
      <c r="EK347" s="218"/>
      <c r="EL347" s="218"/>
      <c r="EM347" s="218"/>
      <c r="EN347" s="218"/>
      <c r="EO347" s="218"/>
      <c r="EP347" s="218"/>
      <c r="EQ347" s="218"/>
      <c r="ER347" s="218"/>
      <c r="ES347" s="218"/>
      <c r="ET347" s="218"/>
      <c r="EU347" s="218"/>
      <c r="EV347" s="218"/>
      <c r="EW347" s="218"/>
      <c r="EX347" s="218"/>
      <c r="EY347" s="218"/>
      <c r="EZ347" s="218"/>
      <c r="FA347" s="218"/>
      <c r="FB347" s="218"/>
      <c r="FC347" s="218"/>
      <c r="FD347" s="218"/>
      <c r="FE347" s="218"/>
      <c r="FF347" s="218"/>
      <c r="FG347" s="218"/>
      <c r="FH347" s="218"/>
      <c r="FI347" s="218"/>
      <c r="FJ347" s="218"/>
      <c r="FK347" s="218"/>
      <c r="FL347" s="218"/>
      <c r="FM347" s="218"/>
      <c r="FN347" s="218"/>
      <c r="FO347" s="218"/>
      <c r="FP347" s="218"/>
      <c r="FQ347" s="218"/>
      <c r="FR347" s="218"/>
      <c r="FS347" s="218"/>
      <c r="FT347" s="218"/>
      <c r="FU347" s="218"/>
      <c r="FV347" s="218"/>
      <c r="FW347" s="218"/>
      <c r="FX347" s="218"/>
      <c r="FY347" s="218"/>
      <c r="FZ347" s="218"/>
      <c r="GA347" s="218"/>
      <c r="GB347" s="218"/>
      <c r="GC347" s="218"/>
      <c r="GD347" s="218"/>
      <c r="GE347" s="218"/>
      <c r="GF347" s="218"/>
      <c r="GG347" s="218"/>
    </row>
    <row r="348" spans="1:189" s="257" customFormat="1">
      <c r="A348" s="265"/>
      <c r="B348" s="265"/>
      <c r="C348" s="265"/>
      <c r="D348" s="265"/>
      <c r="E348" s="265"/>
      <c r="F348" s="265"/>
      <c r="G348" s="269"/>
      <c r="H348" s="268"/>
      <c r="I348" s="268"/>
      <c r="J348" s="265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8"/>
      <c r="DZ348" s="218"/>
      <c r="EA348" s="218"/>
      <c r="EB348" s="218"/>
      <c r="EC348" s="218"/>
      <c r="ED348" s="218"/>
      <c r="EE348" s="218"/>
      <c r="EF348" s="218"/>
      <c r="EG348" s="218"/>
      <c r="EH348" s="218"/>
      <c r="EI348" s="218"/>
      <c r="EJ348" s="218"/>
      <c r="EK348" s="218"/>
      <c r="EL348" s="218"/>
      <c r="EM348" s="218"/>
      <c r="EN348" s="218"/>
      <c r="EO348" s="218"/>
      <c r="EP348" s="218"/>
      <c r="EQ348" s="218"/>
      <c r="ER348" s="218"/>
      <c r="ES348" s="218"/>
      <c r="ET348" s="218"/>
      <c r="EU348" s="218"/>
      <c r="EV348" s="218"/>
      <c r="EW348" s="218"/>
      <c r="EX348" s="218"/>
      <c r="EY348" s="218"/>
      <c r="EZ348" s="218"/>
      <c r="FA348" s="218"/>
      <c r="FB348" s="218"/>
      <c r="FC348" s="218"/>
      <c r="FD348" s="218"/>
      <c r="FE348" s="218"/>
      <c r="FF348" s="218"/>
      <c r="FG348" s="218"/>
      <c r="FH348" s="218"/>
      <c r="FI348" s="218"/>
      <c r="FJ348" s="218"/>
      <c r="FK348" s="218"/>
      <c r="FL348" s="218"/>
      <c r="FM348" s="218"/>
      <c r="FN348" s="218"/>
      <c r="FO348" s="218"/>
      <c r="FP348" s="218"/>
      <c r="FQ348" s="218"/>
      <c r="FR348" s="218"/>
      <c r="FS348" s="218"/>
      <c r="FT348" s="218"/>
      <c r="FU348" s="218"/>
      <c r="FV348" s="218"/>
      <c r="FW348" s="218"/>
      <c r="FX348" s="218"/>
      <c r="FY348" s="218"/>
      <c r="FZ348" s="218"/>
      <c r="GA348" s="218"/>
      <c r="GB348" s="218"/>
      <c r="GC348" s="218"/>
      <c r="GD348" s="218"/>
      <c r="GE348" s="218"/>
      <c r="GF348" s="218"/>
      <c r="GG348" s="218"/>
    </row>
    <row r="349" spans="1:189" s="257" customFormat="1">
      <c r="A349" s="265"/>
      <c r="B349" s="265"/>
      <c r="C349" s="265"/>
      <c r="D349" s="265"/>
      <c r="E349" s="265"/>
      <c r="F349" s="265"/>
      <c r="G349" s="269"/>
      <c r="H349" s="268"/>
      <c r="I349" s="268"/>
      <c r="J349" s="265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8"/>
      <c r="DZ349" s="218"/>
      <c r="EA349" s="218"/>
      <c r="EB349" s="218"/>
      <c r="EC349" s="218"/>
      <c r="ED349" s="218"/>
      <c r="EE349" s="218"/>
      <c r="EF349" s="218"/>
      <c r="EG349" s="218"/>
      <c r="EH349" s="218"/>
      <c r="EI349" s="218"/>
      <c r="EJ349" s="218"/>
      <c r="EK349" s="218"/>
      <c r="EL349" s="218"/>
      <c r="EM349" s="218"/>
      <c r="EN349" s="218"/>
      <c r="EO349" s="218"/>
      <c r="EP349" s="218"/>
      <c r="EQ349" s="218"/>
      <c r="ER349" s="218"/>
      <c r="ES349" s="218"/>
      <c r="ET349" s="218"/>
      <c r="EU349" s="218"/>
      <c r="EV349" s="218"/>
      <c r="EW349" s="218"/>
      <c r="EX349" s="218"/>
      <c r="EY349" s="218"/>
      <c r="EZ349" s="218"/>
      <c r="FA349" s="218"/>
      <c r="FB349" s="218"/>
      <c r="FC349" s="218"/>
      <c r="FD349" s="218"/>
      <c r="FE349" s="218"/>
      <c r="FF349" s="218"/>
      <c r="FG349" s="218"/>
      <c r="FH349" s="218"/>
      <c r="FI349" s="218"/>
      <c r="FJ349" s="218"/>
      <c r="FK349" s="218"/>
      <c r="FL349" s="218"/>
      <c r="FM349" s="218"/>
      <c r="FN349" s="218"/>
      <c r="FO349" s="218"/>
      <c r="FP349" s="218"/>
      <c r="FQ349" s="218"/>
      <c r="FR349" s="218"/>
      <c r="FS349" s="218"/>
      <c r="FT349" s="218"/>
      <c r="FU349" s="218"/>
      <c r="FV349" s="218"/>
      <c r="FW349" s="218"/>
      <c r="FX349" s="218"/>
      <c r="FY349" s="218"/>
      <c r="FZ349" s="218"/>
      <c r="GA349" s="218"/>
      <c r="GB349" s="218"/>
      <c r="GC349" s="218"/>
      <c r="GD349" s="218"/>
      <c r="GE349" s="218"/>
      <c r="GF349" s="218"/>
      <c r="GG349" s="218"/>
    </row>
    <row r="350" spans="1:189" s="257" customFormat="1">
      <c r="A350" s="265"/>
      <c r="B350" s="265"/>
      <c r="C350" s="265"/>
      <c r="D350" s="265"/>
      <c r="E350" s="265"/>
      <c r="F350" s="265"/>
      <c r="G350" s="269"/>
      <c r="H350" s="268"/>
      <c r="I350" s="268"/>
      <c r="J350" s="265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8"/>
      <c r="DZ350" s="218"/>
      <c r="EA350" s="218"/>
      <c r="EB350" s="218"/>
      <c r="EC350" s="218"/>
      <c r="ED350" s="218"/>
      <c r="EE350" s="218"/>
      <c r="EF350" s="218"/>
      <c r="EG350" s="218"/>
      <c r="EH350" s="218"/>
      <c r="EI350" s="218"/>
      <c r="EJ350" s="218"/>
      <c r="EK350" s="218"/>
      <c r="EL350" s="218"/>
      <c r="EM350" s="218"/>
      <c r="EN350" s="218"/>
      <c r="EO350" s="218"/>
      <c r="EP350" s="218"/>
      <c r="EQ350" s="218"/>
      <c r="ER350" s="218"/>
      <c r="ES350" s="218"/>
      <c r="ET350" s="218"/>
      <c r="EU350" s="218"/>
      <c r="EV350" s="218"/>
      <c r="EW350" s="218"/>
      <c r="EX350" s="218"/>
      <c r="EY350" s="218"/>
      <c r="EZ350" s="218"/>
      <c r="FA350" s="218"/>
      <c r="FB350" s="218"/>
      <c r="FC350" s="218"/>
      <c r="FD350" s="218"/>
      <c r="FE350" s="218"/>
      <c r="FF350" s="218"/>
      <c r="FG350" s="218"/>
      <c r="FH350" s="218"/>
      <c r="FI350" s="218"/>
      <c r="FJ350" s="218"/>
      <c r="FK350" s="218"/>
      <c r="FL350" s="218"/>
      <c r="FM350" s="218"/>
      <c r="FN350" s="218"/>
      <c r="FO350" s="218"/>
      <c r="FP350" s="218"/>
      <c r="FQ350" s="218"/>
      <c r="FR350" s="218"/>
      <c r="FS350" s="218"/>
      <c r="FT350" s="218"/>
      <c r="FU350" s="218"/>
      <c r="FV350" s="218"/>
      <c r="FW350" s="218"/>
      <c r="FX350" s="218"/>
      <c r="FY350" s="218"/>
      <c r="FZ350" s="218"/>
      <c r="GA350" s="218"/>
      <c r="GB350" s="218"/>
      <c r="GC350" s="218"/>
      <c r="GD350" s="218"/>
      <c r="GE350" s="218"/>
      <c r="GF350" s="218"/>
      <c r="GG350" s="218"/>
    </row>
    <row r="351" spans="1:189" s="257" customFormat="1">
      <c r="A351" s="265"/>
      <c r="B351" s="265"/>
      <c r="C351" s="265"/>
      <c r="D351" s="265"/>
      <c r="E351" s="265"/>
      <c r="F351" s="265"/>
      <c r="G351" s="269"/>
      <c r="H351" s="268"/>
      <c r="I351" s="268"/>
      <c r="J351" s="265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8"/>
      <c r="DZ351" s="218"/>
      <c r="EA351" s="218"/>
      <c r="EB351" s="218"/>
      <c r="EC351" s="218"/>
      <c r="ED351" s="218"/>
      <c r="EE351" s="218"/>
      <c r="EF351" s="218"/>
      <c r="EG351" s="218"/>
      <c r="EH351" s="218"/>
      <c r="EI351" s="218"/>
      <c r="EJ351" s="218"/>
      <c r="EK351" s="218"/>
      <c r="EL351" s="218"/>
      <c r="EM351" s="218"/>
      <c r="EN351" s="218"/>
      <c r="EO351" s="218"/>
      <c r="EP351" s="218"/>
      <c r="EQ351" s="218"/>
      <c r="ER351" s="218"/>
      <c r="ES351" s="218"/>
      <c r="ET351" s="218"/>
      <c r="EU351" s="218"/>
      <c r="EV351" s="218"/>
      <c r="EW351" s="218"/>
      <c r="EX351" s="218"/>
      <c r="EY351" s="218"/>
      <c r="EZ351" s="218"/>
      <c r="FA351" s="218"/>
      <c r="FB351" s="218"/>
      <c r="FC351" s="218"/>
      <c r="FD351" s="218"/>
      <c r="FE351" s="218"/>
      <c r="FF351" s="218"/>
      <c r="FG351" s="218"/>
      <c r="FH351" s="218"/>
      <c r="FI351" s="218"/>
      <c r="FJ351" s="218"/>
      <c r="FK351" s="218"/>
      <c r="FL351" s="218"/>
      <c r="FM351" s="218"/>
      <c r="FN351" s="218"/>
      <c r="FO351" s="218"/>
      <c r="FP351" s="218"/>
      <c r="FQ351" s="218"/>
      <c r="FR351" s="218"/>
      <c r="FS351" s="218"/>
      <c r="FT351" s="218"/>
      <c r="FU351" s="218"/>
      <c r="FV351" s="218"/>
      <c r="FW351" s="218"/>
      <c r="FX351" s="218"/>
      <c r="FY351" s="218"/>
      <c r="FZ351" s="218"/>
      <c r="GA351" s="218"/>
      <c r="GB351" s="218"/>
      <c r="GC351" s="218"/>
      <c r="GD351" s="218"/>
      <c r="GE351" s="218"/>
      <c r="GF351" s="218"/>
      <c r="GG351" s="218"/>
    </row>
    <row r="352" spans="1:189" s="257" customFormat="1">
      <c r="A352" s="265"/>
      <c r="B352" s="265"/>
      <c r="C352" s="265"/>
      <c r="D352" s="265"/>
      <c r="E352" s="265"/>
      <c r="F352" s="265"/>
      <c r="G352" s="269"/>
      <c r="H352" s="268"/>
      <c r="I352" s="268"/>
      <c r="J352" s="265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8"/>
      <c r="DZ352" s="218"/>
      <c r="EA352" s="218"/>
      <c r="EB352" s="218"/>
      <c r="EC352" s="218"/>
      <c r="ED352" s="218"/>
      <c r="EE352" s="218"/>
      <c r="EF352" s="218"/>
      <c r="EG352" s="218"/>
      <c r="EH352" s="218"/>
      <c r="EI352" s="218"/>
      <c r="EJ352" s="218"/>
      <c r="EK352" s="218"/>
      <c r="EL352" s="218"/>
      <c r="EM352" s="218"/>
      <c r="EN352" s="218"/>
      <c r="EO352" s="218"/>
      <c r="EP352" s="218"/>
      <c r="EQ352" s="218"/>
      <c r="ER352" s="218"/>
      <c r="ES352" s="218"/>
      <c r="ET352" s="218"/>
      <c r="EU352" s="218"/>
      <c r="EV352" s="218"/>
      <c r="EW352" s="218"/>
      <c r="EX352" s="218"/>
      <c r="EY352" s="218"/>
      <c r="EZ352" s="218"/>
      <c r="FA352" s="218"/>
      <c r="FB352" s="218"/>
      <c r="FC352" s="218"/>
      <c r="FD352" s="218"/>
      <c r="FE352" s="218"/>
      <c r="FF352" s="218"/>
      <c r="FG352" s="218"/>
      <c r="FH352" s="218"/>
      <c r="FI352" s="218"/>
      <c r="FJ352" s="218"/>
      <c r="FK352" s="218"/>
      <c r="FL352" s="218"/>
      <c r="FM352" s="218"/>
      <c r="FN352" s="218"/>
      <c r="FO352" s="218"/>
      <c r="FP352" s="218"/>
      <c r="FQ352" s="218"/>
      <c r="FR352" s="218"/>
      <c r="FS352" s="218"/>
      <c r="FT352" s="218"/>
      <c r="FU352" s="218"/>
      <c r="FV352" s="218"/>
      <c r="FW352" s="218"/>
      <c r="FX352" s="218"/>
      <c r="FY352" s="218"/>
      <c r="FZ352" s="218"/>
      <c r="GA352" s="218"/>
      <c r="GB352" s="218"/>
      <c r="GC352" s="218"/>
      <c r="GD352" s="218"/>
      <c r="GE352" s="218"/>
      <c r="GF352" s="218"/>
      <c r="GG352" s="218"/>
    </row>
    <row r="353" spans="1:189" s="257" customFormat="1">
      <c r="A353" s="265"/>
      <c r="B353" s="265"/>
      <c r="C353" s="265"/>
      <c r="D353" s="265"/>
      <c r="E353" s="265"/>
      <c r="F353" s="265"/>
      <c r="G353" s="269"/>
      <c r="H353" s="268"/>
      <c r="I353" s="268"/>
      <c r="J353" s="265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8"/>
      <c r="DZ353" s="218"/>
      <c r="EA353" s="218"/>
      <c r="EB353" s="218"/>
      <c r="EC353" s="218"/>
      <c r="ED353" s="218"/>
      <c r="EE353" s="218"/>
      <c r="EF353" s="218"/>
      <c r="EG353" s="218"/>
      <c r="EH353" s="218"/>
      <c r="EI353" s="218"/>
      <c r="EJ353" s="218"/>
      <c r="EK353" s="218"/>
      <c r="EL353" s="218"/>
      <c r="EM353" s="218"/>
      <c r="EN353" s="218"/>
      <c r="EO353" s="218"/>
      <c r="EP353" s="218"/>
      <c r="EQ353" s="218"/>
      <c r="ER353" s="218"/>
      <c r="ES353" s="218"/>
      <c r="ET353" s="218"/>
      <c r="EU353" s="218"/>
      <c r="EV353" s="218"/>
      <c r="EW353" s="218"/>
      <c r="EX353" s="218"/>
      <c r="EY353" s="218"/>
      <c r="EZ353" s="218"/>
      <c r="FA353" s="218"/>
      <c r="FB353" s="218"/>
      <c r="FC353" s="218"/>
      <c r="FD353" s="218"/>
      <c r="FE353" s="218"/>
      <c r="FF353" s="218"/>
      <c r="FG353" s="218"/>
      <c r="FH353" s="218"/>
      <c r="FI353" s="218"/>
      <c r="FJ353" s="218"/>
      <c r="FK353" s="218"/>
      <c r="FL353" s="218"/>
      <c r="FM353" s="218"/>
      <c r="FN353" s="218"/>
      <c r="FO353" s="218"/>
      <c r="FP353" s="218"/>
      <c r="FQ353" s="218"/>
      <c r="FR353" s="218"/>
      <c r="FS353" s="218"/>
      <c r="FT353" s="218"/>
      <c r="FU353" s="218"/>
      <c r="FV353" s="218"/>
      <c r="FW353" s="218"/>
      <c r="FX353" s="218"/>
      <c r="FY353" s="218"/>
      <c r="FZ353" s="218"/>
      <c r="GA353" s="218"/>
      <c r="GB353" s="218"/>
      <c r="GC353" s="218"/>
      <c r="GD353" s="218"/>
      <c r="GE353" s="218"/>
      <c r="GF353" s="218"/>
      <c r="GG353" s="218"/>
    </row>
    <row r="354" spans="1:189" s="257" customFormat="1">
      <c r="A354" s="265"/>
      <c r="B354" s="265"/>
      <c r="C354" s="265"/>
      <c r="D354" s="265"/>
      <c r="E354" s="265"/>
      <c r="F354" s="265"/>
      <c r="G354" s="269"/>
      <c r="H354" s="268"/>
      <c r="I354" s="268"/>
      <c r="J354" s="265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8"/>
      <c r="DZ354" s="218"/>
      <c r="EA354" s="218"/>
      <c r="EB354" s="218"/>
      <c r="EC354" s="218"/>
      <c r="ED354" s="218"/>
      <c r="EE354" s="218"/>
      <c r="EF354" s="218"/>
      <c r="EG354" s="218"/>
      <c r="EH354" s="218"/>
      <c r="EI354" s="218"/>
      <c r="EJ354" s="218"/>
      <c r="EK354" s="218"/>
      <c r="EL354" s="218"/>
      <c r="EM354" s="218"/>
      <c r="EN354" s="218"/>
      <c r="EO354" s="218"/>
      <c r="EP354" s="218"/>
      <c r="EQ354" s="218"/>
      <c r="ER354" s="218"/>
      <c r="ES354" s="218"/>
      <c r="ET354" s="218"/>
      <c r="EU354" s="218"/>
      <c r="EV354" s="218"/>
      <c r="EW354" s="218"/>
      <c r="EX354" s="218"/>
      <c r="EY354" s="218"/>
      <c r="EZ354" s="218"/>
      <c r="FA354" s="218"/>
      <c r="FB354" s="218"/>
      <c r="FC354" s="218"/>
      <c r="FD354" s="218"/>
      <c r="FE354" s="218"/>
      <c r="FF354" s="218"/>
      <c r="FG354" s="218"/>
      <c r="FH354" s="218"/>
      <c r="FI354" s="218"/>
      <c r="FJ354" s="218"/>
      <c r="FK354" s="218"/>
      <c r="FL354" s="218"/>
      <c r="FM354" s="218"/>
      <c r="FN354" s="218"/>
      <c r="FO354" s="218"/>
      <c r="FP354" s="218"/>
      <c r="FQ354" s="218"/>
      <c r="FR354" s="218"/>
      <c r="FS354" s="218"/>
      <c r="FT354" s="218"/>
      <c r="FU354" s="218"/>
      <c r="FV354" s="218"/>
      <c r="FW354" s="218"/>
      <c r="FX354" s="218"/>
      <c r="FY354" s="218"/>
      <c r="FZ354" s="218"/>
      <c r="GA354" s="218"/>
      <c r="GB354" s="218"/>
      <c r="GC354" s="218"/>
      <c r="GD354" s="218"/>
      <c r="GE354" s="218"/>
      <c r="GF354" s="218"/>
      <c r="GG354" s="218"/>
    </row>
    <row r="355" spans="1:189" s="257" customFormat="1">
      <c r="A355" s="265"/>
      <c r="B355" s="265"/>
      <c r="C355" s="265"/>
      <c r="D355" s="265"/>
      <c r="E355" s="265"/>
      <c r="F355" s="265"/>
      <c r="G355" s="269"/>
      <c r="H355" s="268"/>
      <c r="I355" s="268"/>
      <c r="J355" s="265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8"/>
      <c r="DZ355" s="218"/>
      <c r="EA355" s="218"/>
      <c r="EB355" s="218"/>
      <c r="EC355" s="218"/>
      <c r="ED355" s="218"/>
      <c r="EE355" s="218"/>
      <c r="EF355" s="218"/>
      <c r="EG355" s="218"/>
      <c r="EH355" s="218"/>
      <c r="EI355" s="218"/>
      <c r="EJ355" s="218"/>
      <c r="EK355" s="218"/>
      <c r="EL355" s="218"/>
      <c r="EM355" s="218"/>
      <c r="EN355" s="218"/>
      <c r="EO355" s="218"/>
      <c r="EP355" s="218"/>
      <c r="EQ355" s="218"/>
      <c r="ER355" s="218"/>
      <c r="ES355" s="218"/>
      <c r="ET355" s="218"/>
      <c r="EU355" s="218"/>
      <c r="EV355" s="218"/>
      <c r="EW355" s="218"/>
      <c r="EX355" s="218"/>
      <c r="EY355" s="218"/>
      <c r="EZ355" s="218"/>
      <c r="FA355" s="218"/>
      <c r="FB355" s="218"/>
      <c r="FC355" s="218"/>
      <c r="FD355" s="218"/>
      <c r="FE355" s="218"/>
      <c r="FF355" s="218"/>
      <c r="FG355" s="218"/>
      <c r="FH355" s="218"/>
      <c r="FI355" s="218"/>
      <c r="FJ355" s="218"/>
      <c r="FK355" s="218"/>
      <c r="FL355" s="218"/>
      <c r="FM355" s="218"/>
      <c r="FN355" s="218"/>
      <c r="FO355" s="218"/>
      <c r="FP355" s="218"/>
      <c r="FQ355" s="218"/>
      <c r="FR355" s="218"/>
      <c r="FS355" s="218"/>
      <c r="FT355" s="218"/>
      <c r="FU355" s="218"/>
      <c r="FV355" s="218"/>
      <c r="FW355" s="218"/>
      <c r="FX355" s="218"/>
      <c r="FY355" s="218"/>
      <c r="FZ355" s="218"/>
      <c r="GA355" s="218"/>
      <c r="GB355" s="218"/>
      <c r="GC355" s="218"/>
      <c r="GD355" s="218"/>
      <c r="GE355" s="218"/>
      <c r="GF355" s="218"/>
      <c r="GG355" s="218"/>
    </row>
    <row r="356" spans="1:189" s="257" customFormat="1">
      <c r="A356" s="265"/>
      <c r="B356" s="265"/>
      <c r="C356" s="265"/>
      <c r="D356" s="265"/>
      <c r="E356" s="265"/>
      <c r="F356" s="265"/>
      <c r="G356" s="269"/>
      <c r="H356" s="268"/>
      <c r="I356" s="268"/>
      <c r="J356" s="265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8"/>
      <c r="DZ356" s="218"/>
      <c r="EA356" s="218"/>
      <c r="EB356" s="218"/>
      <c r="EC356" s="218"/>
      <c r="ED356" s="218"/>
      <c r="EE356" s="218"/>
      <c r="EF356" s="218"/>
      <c r="EG356" s="218"/>
      <c r="EH356" s="218"/>
      <c r="EI356" s="218"/>
      <c r="EJ356" s="218"/>
      <c r="EK356" s="218"/>
      <c r="EL356" s="218"/>
      <c r="EM356" s="218"/>
      <c r="EN356" s="218"/>
      <c r="EO356" s="218"/>
      <c r="EP356" s="218"/>
      <c r="EQ356" s="218"/>
      <c r="ER356" s="218"/>
      <c r="ES356" s="218"/>
      <c r="ET356" s="218"/>
      <c r="EU356" s="218"/>
      <c r="EV356" s="218"/>
      <c r="EW356" s="218"/>
      <c r="EX356" s="218"/>
      <c r="EY356" s="218"/>
      <c r="EZ356" s="218"/>
      <c r="FA356" s="218"/>
      <c r="FB356" s="218"/>
      <c r="FC356" s="218"/>
      <c r="FD356" s="218"/>
      <c r="FE356" s="218"/>
      <c r="FF356" s="218"/>
      <c r="FG356" s="218"/>
      <c r="FH356" s="218"/>
      <c r="FI356" s="218"/>
      <c r="FJ356" s="218"/>
      <c r="FK356" s="218"/>
      <c r="FL356" s="218"/>
      <c r="FM356" s="218"/>
      <c r="FN356" s="218"/>
      <c r="FO356" s="218"/>
      <c r="FP356" s="218"/>
      <c r="FQ356" s="218"/>
      <c r="FR356" s="218"/>
      <c r="FS356" s="218"/>
      <c r="FT356" s="218"/>
      <c r="FU356" s="218"/>
      <c r="FV356" s="218"/>
      <c r="FW356" s="218"/>
      <c r="FX356" s="218"/>
      <c r="FY356" s="218"/>
      <c r="FZ356" s="218"/>
      <c r="GA356" s="218"/>
      <c r="GB356" s="218"/>
      <c r="GC356" s="218"/>
      <c r="GD356" s="218"/>
      <c r="GE356" s="218"/>
      <c r="GF356" s="218"/>
      <c r="GG356" s="218"/>
    </row>
    <row r="357" spans="1:189" s="257" customFormat="1">
      <c r="A357" s="265"/>
      <c r="B357" s="265"/>
      <c r="C357" s="265"/>
      <c r="D357" s="265"/>
      <c r="E357" s="265"/>
      <c r="F357" s="265"/>
      <c r="G357" s="269"/>
      <c r="H357" s="268"/>
      <c r="I357" s="268"/>
      <c r="J357" s="265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8"/>
      <c r="DZ357" s="218"/>
      <c r="EA357" s="218"/>
      <c r="EB357" s="218"/>
      <c r="EC357" s="218"/>
      <c r="ED357" s="218"/>
      <c r="EE357" s="218"/>
      <c r="EF357" s="218"/>
      <c r="EG357" s="218"/>
      <c r="EH357" s="218"/>
      <c r="EI357" s="218"/>
      <c r="EJ357" s="218"/>
      <c r="EK357" s="218"/>
      <c r="EL357" s="218"/>
      <c r="EM357" s="218"/>
      <c r="EN357" s="218"/>
      <c r="EO357" s="218"/>
      <c r="EP357" s="218"/>
      <c r="EQ357" s="218"/>
      <c r="ER357" s="218"/>
      <c r="ES357" s="218"/>
      <c r="ET357" s="218"/>
      <c r="EU357" s="218"/>
      <c r="EV357" s="218"/>
      <c r="EW357" s="218"/>
      <c r="EX357" s="218"/>
      <c r="EY357" s="218"/>
      <c r="EZ357" s="218"/>
      <c r="FA357" s="218"/>
      <c r="FB357" s="218"/>
      <c r="FC357" s="218"/>
      <c r="FD357" s="218"/>
      <c r="FE357" s="218"/>
      <c r="FF357" s="218"/>
      <c r="FG357" s="218"/>
      <c r="FH357" s="218"/>
      <c r="FI357" s="218"/>
      <c r="FJ357" s="218"/>
      <c r="FK357" s="218"/>
      <c r="FL357" s="218"/>
      <c r="FM357" s="218"/>
      <c r="FN357" s="218"/>
      <c r="FO357" s="218"/>
      <c r="FP357" s="218"/>
      <c r="FQ357" s="218"/>
      <c r="FR357" s="218"/>
      <c r="FS357" s="218"/>
      <c r="FT357" s="218"/>
      <c r="FU357" s="218"/>
      <c r="FV357" s="218"/>
      <c r="FW357" s="218"/>
      <c r="FX357" s="218"/>
      <c r="FY357" s="218"/>
      <c r="FZ357" s="218"/>
      <c r="GA357" s="218"/>
      <c r="GB357" s="218"/>
      <c r="GC357" s="218"/>
      <c r="GD357" s="218"/>
      <c r="GE357" s="218"/>
      <c r="GF357" s="218"/>
      <c r="GG357" s="218"/>
    </row>
    <row r="358" spans="1:189" s="257" customFormat="1">
      <c r="A358" s="265"/>
      <c r="B358" s="265"/>
      <c r="C358" s="265"/>
      <c r="D358" s="265"/>
      <c r="E358" s="265"/>
      <c r="F358" s="265"/>
      <c r="G358" s="269"/>
      <c r="H358" s="268"/>
      <c r="I358" s="268"/>
      <c r="J358" s="265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8"/>
      <c r="DZ358" s="218"/>
      <c r="EA358" s="218"/>
      <c r="EB358" s="218"/>
      <c r="EC358" s="218"/>
      <c r="ED358" s="218"/>
      <c r="EE358" s="218"/>
      <c r="EF358" s="218"/>
      <c r="EG358" s="218"/>
      <c r="EH358" s="218"/>
      <c r="EI358" s="218"/>
      <c r="EJ358" s="218"/>
      <c r="EK358" s="218"/>
      <c r="EL358" s="218"/>
      <c r="EM358" s="218"/>
      <c r="EN358" s="218"/>
      <c r="EO358" s="218"/>
      <c r="EP358" s="218"/>
      <c r="EQ358" s="218"/>
      <c r="ER358" s="218"/>
      <c r="ES358" s="218"/>
      <c r="ET358" s="218"/>
      <c r="EU358" s="218"/>
      <c r="EV358" s="218"/>
      <c r="EW358" s="218"/>
      <c r="EX358" s="218"/>
      <c r="EY358" s="218"/>
      <c r="EZ358" s="218"/>
      <c r="FA358" s="218"/>
      <c r="FB358" s="218"/>
      <c r="FC358" s="218"/>
      <c r="FD358" s="218"/>
      <c r="FE358" s="218"/>
      <c r="FF358" s="218"/>
      <c r="FG358" s="218"/>
      <c r="FH358" s="218"/>
      <c r="FI358" s="218"/>
      <c r="FJ358" s="218"/>
      <c r="FK358" s="218"/>
      <c r="FL358" s="218"/>
      <c r="FM358" s="218"/>
      <c r="FN358" s="218"/>
      <c r="FO358" s="218"/>
      <c r="FP358" s="218"/>
      <c r="FQ358" s="218"/>
      <c r="FR358" s="218"/>
      <c r="FS358" s="218"/>
      <c r="FT358" s="218"/>
      <c r="FU358" s="218"/>
      <c r="FV358" s="218"/>
      <c r="FW358" s="218"/>
      <c r="FX358" s="218"/>
      <c r="FY358" s="218"/>
      <c r="FZ358" s="218"/>
      <c r="GA358" s="218"/>
      <c r="GB358" s="218"/>
      <c r="GC358" s="218"/>
      <c r="GD358" s="218"/>
      <c r="GE358" s="218"/>
      <c r="GF358" s="218"/>
      <c r="GG358" s="218"/>
    </row>
    <row r="359" spans="1:189" s="257" customFormat="1">
      <c r="A359" s="265"/>
      <c r="B359" s="265"/>
      <c r="C359" s="265"/>
      <c r="D359" s="265"/>
      <c r="E359" s="265"/>
      <c r="F359" s="265"/>
      <c r="G359" s="269"/>
      <c r="H359" s="268"/>
      <c r="I359" s="268"/>
      <c r="J359" s="265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8"/>
      <c r="DZ359" s="218"/>
      <c r="EA359" s="218"/>
      <c r="EB359" s="218"/>
      <c r="EC359" s="218"/>
      <c r="ED359" s="218"/>
      <c r="EE359" s="218"/>
      <c r="EF359" s="218"/>
      <c r="EG359" s="218"/>
      <c r="EH359" s="218"/>
      <c r="EI359" s="218"/>
      <c r="EJ359" s="218"/>
      <c r="EK359" s="218"/>
      <c r="EL359" s="218"/>
      <c r="EM359" s="218"/>
      <c r="EN359" s="218"/>
      <c r="EO359" s="218"/>
      <c r="EP359" s="218"/>
      <c r="EQ359" s="218"/>
      <c r="ER359" s="218"/>
      <c r="ES359" s="218"/>
      <c r="ET359" s="218"/>
      <c r="EU359" s="218"/>
      <c r="EV359" s="218"/>
      <c r="EW359" s="218"/>
      <c r="EX359" s="218"/>
      <c r="EY359" s="218"/>
      <c r="EZ359" s="218"/>
      <c r="FA359" s="218"/>
      <c r="FB359" s="218"/>
      <c r="FC359" s="218"/>
      <c r="FD359" s="218"/>
      <c r="FE359" s="218"/>
      <c r="FF359" s="218"/>
      <c r="FG359" s="218"/>
      <c r="FH359" s="218"/>
      <c r="FI359" s="218"/>
      <c r="FJ359" s="218"/>
      <c r="FK359" s="218"/>
      <c r="FL359" s="218"/>
      <c r="FM359" s="218"/>
      <c r="FN359" s="218"/>
      <c r="FO359" s="218"/>
      <c r="FP359" s="218"/>
      <c r="FQ359" s="218"/>
      <c r="FR359" s="218"/>
      <c r="FS359" s="218"/>
      <c r="FT359" s="218"/>
      <c r="FU359" s="218"/>
      <c r="FV359" s="218"/>
      <c r="FW359" s="218"/>
      <c r="FX359" s="218"/>
      <c r="FY359" s="218"/>
      <c r="FZ359" s="218"/>
      <c r="GA359" s="218"/>
      <c r="GB359" s="218"/>
      <c r="GC359" s="218"/>
      <c r="GD359" s="218"/>
      <c r="GE359" s="218"/>
      <c r="GF359" s="218"/>
      <c r="GG359" s="218"/>
    </row>
    <row r="360" spans="1:189" s="257" customFormat="1">
      <c r="A360" s="265"/>
      <c r="B360" s="265"/>
      <c r="C360" s="265"/>
      <c r="D360" s="265"/>
      <c r="E360" s="265"/>
      <c r="F360" s="265"/>
      <c r="G360" s="269"/>
      <c r="H360" s="268"/>
      <c r="I360" s="268"/>
      <c r="J360" s="265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8"/>
      <c r="DZ360" s="218"/>
      <c r="EA360" s="218"/>
      <c r="EB360" s="218"/>
      <c r="EC360" s="218"/>
      <c r="ED360" s="218"/>
      <c r="EE360" s="218"/>
      <c r="EF360" s="218"/>
      <c r="EG360" s="218"/>
      <c r="EH360" s="218"/>
      <c r="EI360" s="218"/>
      <c r="EJ360" s="218"/>
      <c r="EK360" s="218"/>
      <c r="EL360" s="218"/>
      <c r="EM360" s="218"/>
      <c r="EN360" s="218"/>
      <c r="EO360" s="218"/>
      <c r="EP360" s="218"/>
      <c r="EQ360" s="218"/>
      <c r="ER360" s="218"/>
      <c r="ES360" s="218"/>
      <c r="ET360" s="218"/>
      <c r="EU360" s="218"/>
      <c r="EV360" s="218"/>
      <c r="EW360" s="218"/>
      <c r="EX360" s="218"/>
      <c r="EY360" s="218"/>
      <c r="EZ360" s="218"/>
      <c r="FA360" s="218"/>
      <c r="FB360" s="218"/>
      <c r="FC360" s="218"/>
      <c r="FD360" s="218"/>
      <c r="FE360" s="218"/>
      <c r="FF360" s="218"/>
      <c r="FG360" s="218"/>
      <c r="FH360" s="218"/>
      <c r="FI360" s="218"/>
      <c r="FJ360" s="218"/>
      <c r="FK360" s="218"/>
      <c r="FL360" s="218"/>
      <c r="FM360" s="218"/>
      <c r="FN360" s="218"/>
      <c r="FO360" s="218"/>
      <c r="FP360" s="218"/>
      <c r="FQ360" s="218"/>
      <c r="FR360" s="218"/>
      <c r="FS360" s="218"/>
      <c r="FT360" s="218"/>
      <c r="FU360" s="218"/>
      <c r="FV360" s="218"/>
      <c r="FW360" s="218"/>
      <c r="FX360" s="218"/>
      <c r="FY360" s="218"/>
      <c r="FZ360" s="218"/>
      <c r="GA360" s="218"/>
      <c r="GB360" s="218"/>
      <c r="GC360" s="218"/>
      <c r="GD360" s="218"/>
      <c r="GE360" s="218"/>
      <c r="GF360" s="218"/>
      <c r="GG360" s="218"/>
    </row>
    <row r="361" spans="1:189" s="257" customFormat="1">
      <c r="A361" s="265"/>
      <c r="B361" s="265"/>
      <c r="C361" s="265"/>
      <c r="D361" s="265"/>
      <c r="E361" s="265"/>
      <c r="F361" s="265"/>
      <c r="G361" s="269"/>
      <c r="H361" s="268"/>
      <c r="I361" s="268"/>
      <c r="J361" s="265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8"/>
      <c r="DZ361" s="218"/>
      <c r="EA361" s="218"/>
      <c r="EB361" s="218"/>
      <c r="EC361" s="218"/>
      <c r="ED361" s="218"/>
      <c r="EE361" s="218"/>
      <c r="EF361" s="218"/>
      <c r="EG361" s="218"/>
      <c r="EH361" s="218"/>
      <c r="EI361" s="218"/>
      <c r="EJ361" s="218"/>
      <c r="EK361" s="218"/>
      <c r="EL361" s="218"/>
      <c r="EM361" s="218"/>
      <c r="EN361" s="218"/>
      <c r="EO361" s="218"/>
      <c r="EP361" s="218"/>
      <c r="EQ361" s="218"/>
      <c r="ER361" s="218"/>
      <c r="ES361" s="218"/>
      <c r="ET361" s="218"/>
      <c r="EU361" s="218"/>
      <c r="EV361" s="218"/>
      <c r="EW361" s="218"/>
      <c r="EX361" s="218"/>
      <c r="EY361" s="218"/>
      <c r="EZ361" s="218"/>
      <c r="FA361" s="218"/>
      <c r="FB361" s="218"/>
      <c r="FC361" s="218"/>
      <c r="FD361" s="218"/>
      <c r="FE361" s="218"/>
      <c r="FF361" s="218"/>
      <c r="FG361" s="218"/>
      <c r="FH361" s="218"/>
      <c r="FI361" s="218"/>
      <c r="FJ361" s="218"/>
      <c r="FK361" s="218"/>
      <c r="FL361" s="218"/>
      <c r="FM361" s="218"/>
      <c r="FN361" s="218"/>
      <c r="FO361" s="218"/>
      <c r="FP361" s="218"/>
      <c r="FQ361" s="218"/>
      <c r="FR361" s="218"/>
      <c r="FS361" s="218"/>
      <c r="FT361" s="218"/>
      <c r="FU361" s="218"/>
      <c r="FV361" s="218"/>
      <c r="FW361" s="218"/>
      <c r="FX361" s="218"/>
      <c r="FY361" s="218"/>
      <c r="FZ361" s="218"/>
      <c r="GA361" s="218"/>
      <c r="GB361" s="218"/>
      <c r="GC361" s="218"/>
      <c r="GD361" s="218"/>
      <c r="GE361" s="218"/>
      <c r="GF361" s="218"/>
      <c r="GG361" s="218"/>
    </row>
    <row r="362" spans="1:189" s="257" customFormat="1">
      <c r="A362" s="265"/>
      <c r="B362" s="265"/>
      <c r="C362" s="265"/>
      <c r="D362" s="265"/>
      <c r="E362" s="265"/>
      <c r="F362" s="265"/>
      <c r="G362" s="269"/>
      <c r="H362" s="268"/>
      <c r="I362" s="268"/>
      <c r="J362" s="265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8"/>
      <c r="DZ362" s="218"/>
      <c r="EA362" s="218"/>
      <c r="EB362" s="218"/>
      <c r="EC362" s="218"/>
      <c r="ED362" s="218"/>
      <c r="EE362" s="218"/>
      <c r="EF362" s="218"/>
      <c r="EG362" s="218"/>
      <c r="EH362" s="218"/>
      <c r="EI362" s="218"/>
      <c r="EJ362" s="218"/>
      <c r="EK362" s="218"/>
      <c r="EL362" s="218"/>
      <c r="EM362" s="218"/>
      <c r="EN362" s="218"/>
      <c r="EO362" s="218"/>
      <c r="EP362" s="218"/>
      <c r="EQ362" s="218"/>
      <c r="ER362" s="218"/>
      <c r="ES362" s="218"/>
      <c r="ET362" s="218"/>
      <c r="EU362" s="218"/>
      <c r="EV362" s="218"/>
      <c r="EW362" s="218"/>
      <c r="EX362" s="218"/>
      <c r="EY362" s="218"/>
      <c r="EZ362" s="218"/>
      <c r="FA362" s="218"/>
      <c r="FB362" s="218"/>
      <c r="FC362" s="218"/>
      <c r="FD362" s="218"/>
      <c r="FE362" s="218"/>
      <c r="FF362" s="218"/>
      <c r="FG362" s="218"/>
      <c r="FH362" s="218"/>
      <c r="FI362" s="218"/>
      <c r="FJ362" s="218"/>
      <c r="FK362" s="218"/>
      <c r="FL362" s="218"/>
      <c r="FM362" s="218"/>
      <c r="FN362" s="218"/>
      <c r="FO362" s="218"/>
      <c r="FP362" s="218"/>
      <c r="FQ362" s="218"/>
      <c r="FR362" s="218"/>
      <c r="FS362" s="218"/>
      <c r="FT362" s="218"/>
      <c r="FU362" s="218"/>
      <c r="FV362" s="218"/>
      <c r="FW362" s="218"/>
      <c r="FX362" s="218"/>
      <c r="FY362" s="218"/>
      <c r="FZ362" s="218"/>
      <c r="GA362" s="218"/>
      <c r="GB362" s="218"/>
      <c r="GC362" s="218"/>
      <c r="GD362" s="218"/>
      <c r="GE362" s="218"/>
      <c r="GF362" s="218"/>
      <c r="GG362" s="218"/>
    </row>
    <row r="363" spans="1:189" s="257" customFormat="1">
      <c r="A363" s="265"/>
      <c r="B363" s="265"/>
      <c r="C363" s="265"/>
      <c r="D363" s="265"/>
      <c r="E363" s="265"/>
      <c r="F363" s="265"/>
      <c r="G363" s="269"/>
      <c r="H363" s="268"/>
      <c r="I363" s="268"/>
      <c r="J363" s="265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8"/>
      <c r="DZ363" s="218"/>
      <c r="EA363" s="218"/>
      <c r="EB363" s="218"/>
      <c r="EC363" s="218"/>
      <c r="ED363" s="218"/>
      <c r="EE363" s="218"/>
      <c r="EF363" s="218"/>
      <c r="EG363" s="218"/>
      <c r="EH363" s="218"/>
      <c r="EI363" s="218"/>
      <c r="EJ363" s="218"/>
      <c r="EK363" s="218"/>
      <c r="EL363" s="218"/>
      <c r="EM363" s="218"/>
      <c r="EN363" s="218"/>
      <c r="EO363" s="218"/>
      <c r="EP363" s="218"/>
      <c r="EQ363" s="218"/>
      <c r="ER363" s="218"/>
      <c r="ES363" s="218"/>
      <c r="ET363" s="218"/>
      <c r="EU363" s="218"/>
      <c r="EV363" s="218"/>
      <c r="EW363" s="218"/>
      <c r="EX363" s="218"/>
      <c r="EY363" s="218"/>
      <c r="EZ363" s="218"/>
      <c r="FA363" s="218"/>
      <c r="FB363" s="218"/>
      <c r="FC363" s="218"/>
      <c r="FD363" s="218"/>
      <c r="FE363" s="218"/>
      <c r="FF363" s="218"/>
      <c r="FG363" s="218"/>
      <c r="FH363" s="218"/>
      <c r="FI363" s="218"/>
      <c r="FJ363" s="218"/>
      <c r="FK363" s="218"/>
      <c r="FL363" s="218"/>
      <c r="FM363" s="218"/>
      <c r="FN363" s="218"/>
      <c r="FO363" s="218"/>
      <c r="FP363" s="218"/>
      <c r="FQ363" s="218"/>
      <c r="FR363" s="218"/>
      <c r="FS363" s="218"/>
      <c r="FT363" s="218"/>
      <c r="FU363" s="218"/>
      <c r="FV363" s="218"/>
      <c r="FW363" s="218"/>
      <c r="FX363" s="218"/>
      <c r="FY363" s="218"/>
      <c r="FZ363" s="218"/>
      <c r="GA363" s="218"/>
      <c r="GB363" s="218"/>
      <c r="GC363" s="218"/>
      <c r="GD363" s="218"/>
      <c r="GE363" s="218"/>
      <c r="GF363" s="218"/>
      <c r="GG363" s="218"/>
    </row>
    <row r="364" spans="1:189" s="257" customFormat="1">
      <c r="A364" s="265"/>
      <c r="B364" s="265"/>
      <c r="C364" s="265"/>
      <c r="D364" s="265"/>
      <c r="E364" s="265"/>
      <c r="F364" s="265"/>
      <c r="G364" s="269"/>
      <c r="H364" s="268"/>
      <c r="I364" s="268"/>
      <c r="J364" s="265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8"/>
      <c r="DZ364" s="218"/>
      <c r="EA364" s="218"/>
      <c r="EB364" s="218"/>
      <c r="EC364" s="218"/>
      <c r="ED364" s="218"/>
      <c r="EE364" s="218"/>
      <c r="EF364" s="218"/>
      <c r="EG364" s="218"/>
      <c r="EH364" s="218"/>
      <c r="EI364" s="218"/>
      <c r="EJ364" s="218"/>
      <c r="EK364" s="218"/>
      <c r="EL364" s="218"/>
      <c r="EM364" s="218"/>
      <c r="EN364" s="218"/>
      <c r="EO364" s="218"/>
      <c r="EP364" s="218"/>
      <c r="EQ364" s="218"/>
      <c r="ER364" s="218"/>
      <c r="ES364" s="218"/>
      <c r="ET364" s="218"/>
      <c r="EU364" s="218"/>
      <c r="EV364" s="218"/>
      <c r="EW364" s="218"/>
      <c r="EX364" s="218"/>
      <c r="EY364" s="218"/>
      <c r="EZ364" s="218"/>
      <c r="FA364" s="218"/>
      <c r="FB364" s="218"/>
      <c r="FC364" s="218"/>
      <c r="FD364" s="218"/>
      <c r="FE364" s="218"/>
      <c r="FF364" s="218"/>
      <c r="FG364" s="218"/>
      <c r="FH364" s="218"/>
      <c r="FI364" s="218"/>
      <c r="FJ364" s="218"/>
      <c r="FK364" s="218"/>
      <c r="FL364" s="218"/>
      <c r="FM364" s="218"/>
      <c r="FN364" s="218"/>
      <c r="FO364" s="218"/>
      <c r="FP364" s="218"/>
      <c r="FQ364" s="218"/>
      <c r="FR364" s="218"/>
      <c r="FS364" s="218"/>
      <c r="FT364" s="218"/>
      <c r="FU364" s="218"/>
      <c r="FV364" s="218"/>
      <c r="FW364" s="218"/>
      <c r="FX364" s="218"/>
      <c r="FY364" s="218"/>
      <c r="FZ364" s="218"/>
      <c r="GA364" s="218"/>
      <c r="GB364" s="218"/>
      <c r="GC364" s="218"/>
      <c r="GD364" s="218"/>
      <c r="GE364" s="218"/>
      <c r="GF364" s="218"/>
      <c r="GG364" s="218"/>
    </row>
    <row r="365" spans="1:189" s="257" customFormat="1">
      <c r="A365" s="265"/>
      <c r="B365" s="265"/>
      <c r="C365" s="265"/>
      <c r="D365" s="265"/>
      <c r="E365" s="265"/>
      <c r="F365" s="265"/>
      <c r="G365" s="269"/>
      <c r="H365" s="268"/>
      <c r="I365" s="268"/>
      <c r="J365" s="265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8"/>
      <c r="DZ365" s="218"/>
      <c r="EA365" s="218"/>
      <c r="EB365" s="218"/>
      <c r="EC365" s="218"/>
      <c r="ED365" s="218"/>
      <c r="EE365" s="218"/>
      <c r="EF365" s="218"/>
      <c r="EG365" s="218"/>
      <c r="EH365" s="218"/>
      <c r="EI365" s="218"/>
      <c r="EJ365" s="218"/>
      <c r="EK365" s="218"/>
      <c r="EL365" s="218"/>
      <c r="EM365" s="218"/>
      <c r="EN365" s="218"/>
      <c r="EO365" s="218"/>
      <c r="EP365" s="218"/>
      <c r="EQ365" s="218"/>
      <c r="ER365" s="218"/>
      <c r="ES365" s="218"/>
      <c r="ET365" s="218"/>
      <c r="EU365" s="218"/>
      <c r="EV365" s="218"/>
      <c r="EW365" s="218"/>
      <c r="EX365" s="218"/>
      <c r="EY365" s="218"/>
      <c r="EZ365" s="218"/>
      <c r="FA365" s="218"/>
      <c r="FB365" s="218"/>
      <c r="FC365" s="218"/>
      <c r="FD365" s="218"/>
      <c r="FE365" s="218"/>
      <c r="FF365" s="218"/>
      <c r="FG365" s="218"/>
      <c r="FH365" s="218"/>
      <c r="FI365" s="218"/>
      <c r="FJ365" s="218"/>
      <c r="FK365" s="218"/>
      <c r="FL365" s="218"/>
      <c r="FM365" s="218"/>
      <c r="FN365" s="218"/>
      <c r="FO365" s="218"/>
      <c r="FP365" s="218"/>
      <c r="FQ365" s="218"/>
      <c r="FR365" s="218"/>
      <c r="FS365" s="218"/>
      <c r="FT365" s="218"/>
      <c r="FU365" s="218"/>
      <c r="FV365" s="218"/>
      <c r="FW365" s="218"/>
      <c r="FX365" s="218"/>
      <c r="FY365" s="218"/>
      <c r="FZ365" s="218"/>
      <c r="GA365" s="218"/>
      <c r="GB365" s="218"/>
      <c r="GC365" s="218"/>
      <c r="GD365" s="218"/>
      <c r="GE365" s="218"/>
      <c r="GF365" s="218"/>
      <c r="GG365" s="218"/>
    </row>
    <row r="366" spans="1:189" s="257" customFormat="1">
      <c r="A366" s="265"/>
      <c r="B366" s="265"/>
      <c r="C366" s="265"/>
      <c r="D366" s="265"/>
      <c r="E366" s="265"/>
      <c r="F366" s="265"/>
      <c r="G366" s="269"/>
      <c r="H366" s="268"/>
      <c r="I366" s="268"/>
      <c r="J366" s="265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8"/>
      <c r="DZ366" s="218"/>
      <c r="EA366" s="218"/>
      <c r="EB366" s="218"/>
      <c r="EC366" s="218"/>
      <c r="ED366" s="218"/>
      <c r="EE366" s="218"/>
      <c r="EF366" s="218"/>
      <c r="EG366" s="218"/>
      <c r="EH366" s="218"/>
      <c r="EI366" s="218"/>
      <c r="EJ366" s="218"/>
      <c r="EK366" s="218"/>
      <c r="EL366" s="218"/>
      <c r="EM366" s="218"/>
      <c r="EN366" s="218"/>
      <c r="EO366" s="218"/>
      <c r="EP366" s="218"/>
      <c r="EQ366" s="218"/>
      <c r="ER366" s="218"/>
      <c r="ES366" s="218"/>
      <c r="ET366" s="218"/>
      <c r="EU366" s="218"/>
      <c r="EV366" s="218"/>
      <c r="EW366" s="218"/>
      <c r="EX366" s="218"/>
      <c r="EY366" s="218"/>
      <c r="EZ366" s="218"/>
      <c r="FA366" s="218"/>
      <c r="FB366" s="218"/>
      <c r="FC366" s="218"/>
      <c r="FD366" s="218"/>
      <c r="FE366" s="218"/>
      <c r="FF366" s="218"/>
      <c r="FG366" s="218"/>
      <c r="FH366" s="218"/>
      <c r="FI366" s="218"/>
      <c r="FJ366" s="218"/>
      <c r="FK366" s="218"/>
      <c r="FL366" s="218"/>
      <c r="FM366" s="218"/>
      <c r="FN366" s="218"/>
      <c r="FO366" s="218"/>
      <c r="FP366" s="218"/>
      <c r="FQ366" s="218"/>
      <c r="FR366" s="218"/>
      <c r="FS366" s="218"/>
      <c r="FT366" s="218"/>
      <c r="FU366" s="218"/>
      <c r="FV366" s="218"/>
      <c r="FW366" s="218"/>
      <c r="FX366" s="218"/>
      <c r="FY366" s="218"/>
      <c r="FZ366" s="218"/>
      <c r="GA366" s="218"/>
      <c r="GB366" s="218"/>
      <c r="GC366" s="218"/>
      <c r="GD366" s="218"/>
      <c r="GE366" s="218"/>
      <c r="GF366" s="218"/>
      <c r="GG366" s="218"/>
    </row>
    <row r="367" spans="1:189" s="257" customFormat="1">
      <c r="A367" s="265"/>
      <c r="B367" s="265"/>
      <c r="C367" s="265"/>
      <c r="D367" s="265"/>
      <c r="E367" s="265"/>
      <c r="F367" s="265"/>
      <c r="G367" s="269"/>
      <c r="H367" s="268"/>
      <c r="I367" s="268"/>
      <c r="J367" s="265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8"/>
      <c r="DZ367" s="218"/>
      <c r="EA367" s="218"/>
      <c r="EB367" s="218"/>
      <c r="EC367" s="218"/>
      <c r="ED367" s="218"/>
      <c r="EE367" s="218"/>
      <c r="EF367" s="218"/>
      <c r="EG367" s="218"/>
      <c r="EH367" s="218"/>
      <c r="EI367" s="218"/>
      <c r="EJ367" s="218"/>
      <c r="EK367" s="218"/>
      <c r="EL367" s="218"/>
      <c r="EM367" s="218"/>
      <c r="EN367" s="218"/>
      <c r="EO367" s="218"/>
      <c r="EP367" s="218"/>
      <c r="EQ367" s="218"/>
      <c r="ER367" s="218"/>
      <c r="ES367" s="218"/>
      <c r="ET367" s="218"/>
      <c r="EU367" s="218"/>
      <c r="EV367" s="218"/>
      <c r="EW367" s="218"/>
      <c r="EX367" s="218"/>
      <c r="EY367" s="218"/>
      <c r="EZ367" s="218"/>
      <c r="FA367" s="218"/>
      <c r="FB367" s="218"/>
      <c r="FC367" s="218"/>
      <c r="FD367" s="218"/>
      <c r="FE367" s="218"/>
      <c r="FF367" s="218"/>
      <c r="FG367" s="218"/>
      <c r="FH367" s="218"/>
      <c r="FI367" s="218"/>
      <c r="FJ367" s="218"/>
      <c r="FK367" s="218"/>
      <c r="FL367" s="218"/>
      <c r="FM367" s="218"/>
      <c r="FN367" s="218"/>
      <c r="FO367" s="218"/>
      <c r="FP367" s="218"/>
      <c r="FQ367" s="218"/>
      <c r="FR367" s="218"/>
      <c r="FS367" s="218"/>
      <c r="FT367" s="218"/>
      <c r="FU367" s="218"/>
      <c r="FV367" s="218"/>
      <c r="FW367" s="218"/>
      <c r="FX367" s="218"/>
      <c r="FY367" s="218"/>
      <c r="FZ367" s="218"/>
      <c r="GA367" s="218"/>
      <c r="GB367" s="218"/>
      <c r="GC367" s="218"/>
      <c r="GD367" s="218"/>
      <c r="GE367" s="218"/>
      <c r="GF367" s="218"/>
      <c r="GG367" s="218"/>
    </row>
    <row r="368" spans="1:189" s="257" customFormat="1">
      <c r="A368" s="265"/>
      <c r="B368" s="265"/>
      <c r="C368" s="265"/>
      <c r="D368" s="265"/>
      <c r="E368" s="265"/>
      <c r="F368" s="265"/>
      <c r="G368" s="269"/>
      <c r="H368" s="268"/>
      <c r="I368" s="268"/>
      <c r="J368" s="265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8"/>
      <c r="DZ368" s="218"/>
      <c r="EA368" s="218"/>
      <c r="EB368" s="218"/>
      <c r="EC368" s="218"/>
      <c r="ED368" s="218"/>
      <c r="EE368" s="218"/>
      <c r="EF368" s="218"/>
      <c r="EG368" s="218"/>
      <c r="EH368" s="218"/>
      <c r="EI368" s="218"/>
      <c r="EJ368" s="218"/>
      <c r="EK368" s="218"/>
      <c r="EL368" s="218"/>
      <c r="EM368" s="218"/>
      <c r="EN368" s="218"/>
      <c r="EO368" s="218"/>
      <c r="EP368" s="218"/>
      <c r="EQ368" s="218"/>
      <c r="ER368" s="218"/>
      <c r="ES368" s="218"/>
      <c r="ET368" s="218"/>
      <c r="EU368" s="218"/>
      <c r="EV368" s="218"/>
      <c r="EW368" s="218"/>
      <c r="EX368" s="218"/>
      <c r="EY368" s="218"/>
      <c r="EZ368" s="218"/>
      <c r="FA368" s="218"/>
      <c r="FB368" s="218"/>
      <c r="FC368" s="218"/>
      <c r="FD368" s="218"/>
      <c r="FE368" s="218"/>
      <c r="FF368" s="218"/>
      <c r="FG368" s="218"/>
      <c r="FH368" s="218"/>
      <c r="FI368" s="218"/>
      <c r="FJ368" s="218"/>
      <c r="FK368" s="218"/>
      <c r="FL368" s="218"/>
      <c r="FM368" s="218"/>
      <c r="FN368" s="218"/>
      <c r="FO368" s="218"/>
      <c r="FP368" s="218"/>
      <c r="FQ368" s="218"/>
      <c r="FR368" s="218"/>
      <c r="FS368" s="218"/>
      <c r="FT368" s="218"/>
      <c r="FU368" s="218"/>
      <c r="FV368" s="218"/>
      <c r="FW368" s="218"/>
      <c r="FX368" s="218"/>
      <c r="FY368" s="218"/>
      <c r="FZ368" s="218"/>
      <c r="GA368" s="218"/>
      <c r="GB368" s="218"/>
      <c r="GC368" s="218"/>
      <c r="GD368" s="218"/>
      <c r="GE368" s="218"/>
      <c r="GF368" s="218"/>
      <c r="GG368" s="218"/>
    </row>
    <row r="369" spans="1:189" s="257" customFormat="1">
      <c r="A369" s="265"/>
      <c r="B369" s="265"/>
      <c r="C369" s="265"/>
      <c r="D369" s="265"/>
      <c r="E369" s="265"/>
      <c r="F369" s="265"/>
      <c r="G369" s="269"/>
      <c r="H369" s="268"/>
      <c r="I369" s="268"/>
      <c r="J369" s="265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8"/>
      <c r="DZ369" s="218"/>
      <c r="EA369" s="218"/>
      <c r="EB369" s="218"/>
      <c r="EC369" s="218"/>
      <c r="ED369" s="218"/>
      <c r="EE369" s="218"/>
      <c r="EF369" s="218"/>
      <c r="EG369" s="218"/>
      <c r="EH369" s="218"/>
      <c r="EI369" s="218"/>
      <c r="EJ369" s="218"/>
      <c r="EK369" s="218"/>
      <c r="EL369" s="218"/>
      <c r="EM369" s="218"/>
      <c r="EN369" s="218"/>
      <c r="EO369" s="218"/>
      <c r="EP369" s="218"/>
      <c r="EQ369" s="218"/>
      <c r="ER369" s="218"/>
      <c r="ES369" s="218"/>
      <c r="ET369" s="218"/>
      <c r="EU369" s="218"/>
      <c r="EV369" s="218"/>
      <c r="EW369" s="218"/>
      <c r="EX369" s="218"/>
      <c r="EY369" s="218"/>
      <c r="EZ369" s="218"/>
      <c r="FA369" s="218"/>
      <c r="FB369" s="218"/>
      <c r="FC369" s="218"/>
      <c r="FD369" s="218"/>
      <c r="FE369" s="218"/>
      <c r="FF369" s="218"/>
      <c r="FG369" s="218"/>
      <c r="FH369" s="218"/>
      <c r="FI369" s="218"/>
      <c r="FJ369" s="218"/>
      <c r="FK369" s="218"/>
      <c r="FL369" s="218"/>
      <c r="FM369" s="218"/>
      <c r="FN369" s="218"/>
      <c r="FO369" s="218"/>
      <c r="FP369" s="218"/>
      <c r="FQ369" s="218"/>
      <c r="FR369" s="218"/>
      <c r="FS369" s="218"/>
      <c r="FT369" s="218"/>
      <c r="FU369" s="218"/>
      <c r="FV369" s="218"/>
      <c r="FW369" s="218"/>
      <c r="FX369" s="218"/>
      <c r="FY369" s="218"/>
      <c r="FZ369" s="218"/>
      <c r="GA369" s="218"/>
      <c r="GB369" s="218"/>
      <c r="GC369" s="218"/>
      <c r="GD369" s="218"/>
      <c r="GE369" s="218"/>
      <c r="GF369" s="218"/>
      <c r="GG369" s="218"/>
    </row>
    <row r="370" spans="1:189" s="257" customFormat="1">
      <c r="A370" s="265"/>
      <c r="B370" s="265"/>
      <c r="C370" s="265"/>
      <c r="D370" s="265"/>
      <c r="E370" s="265"/>
      <c r="F370" s="265"/>
      <c r="G370" s="269"/>
      <c r="H370" s="268"/>
      <c r="I370" s="268"/>
      <c r="J370" s="265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8"/>
      <c r="DZ370" s="218"/>
      <c r="EA370" s="218"/>
      <c r="EB370" s="218"/>
      <c r="EC370" s="218"/>
      <c r="ED370" s="218"/>
      <c r="EE370" s="218"/>
      <c r="EF370" s="218"/>
      <c r="EG370" s="218"/>
      <c r="EH370" s="218"/>
      <c r="EI370" s="218"/>
      <c r="EJ370" s="218"/>
      <c r="EK370" s="218"/>
      <c r="EL370" s="218"/>
      <c r="EM370" s="218"/>
      <c r="EN370" s="218"/>
      <c r="EO370" s="218"/>
      <c r="EP370" s="218"/>
      <c r="EQ370" s="218"/>
      <c r="ER370" s="218"/>
      <c r="ES370" s="218"/>
      <c r="ET370" s="218"/>
      <c r="EU370" s="218"/>
      <c r="EV370" s="218"/>
      <c r="EW370" s="218"/>
      <c r="EX370" s="218"/>
      <c r="EY370" s="218"/>
      <c r="EZ370" s="218"/>
      <c r="FA370" s="218"/>
      <c r="FB370" s="218"/>
      <c r="FC370" s="218"/>
      <c r="FD370" s="218"/>
      <c r="FE370" s="218"/>
      <c r="FF370" s="218"/>
      <c r="FG370" s="218"/>
      <c r="FH370" s="218"/>
      <c r="FI370" s="218"/>
      <c r="FJ370" s="218"/>
      <c r="FK370" s="218"/>
      <c r="FL370" s="218"/>
      <c r="FM370" s="218"/>
      <c r="FN370" s="218"/>
      <c r="FO370" s="218"/>
      <c r="FP370" s="218"/>
      <c r="FQ370" s="218"/>
      <c r="FR370" s="218"/>
      <c r="FS370" s="218"/>
      <c r="FT370" s="218"/>
      <c r="FU370" s="218"/>
      <c r="FV370" s="218"/>
      <c r="FW370" s="218"/>
      <c r="FX370" s="218"/>
      <c r="FY370" s="218"/>
      <c r="FZ370" s="218"/>
      <c r="GA370" s="218"/>
      <c r="GB370" s="218"/>
      <c r="GC370" s="218"/>
      <c r="GD370" s="218"/>
      <c r="GE370" s="218"/>
      <c r="GF370" s="218"/>
      <c r="GG370" s="218"/>
    </row>
    <row r="371" spans="1:189" s="257" customFormat="1">
      <c r="A371" s="265"/>
      <c r="B371" s="265"/>
      <c r="C371" s="265"/>
      <c r="D371" s="265"/>
      <c r="E371" s="265"/>
      <c r="F371" s="265"/>
      <c r="G371" s="269"/>
      <c r="H371" s="268"/>
      <c r="I371" s="268"/>
      <c r="J371" s="265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8"/>
      <c r="DZ371" s="218"/>
      <c r="EA371" s="218"/>
      <c r="EB371" s="218"/>
      <c r="EC371" s="218"/>
      <c r="ED371" s="218"/>
      <c r="EE371" s="218"/>
      <c r="EF371" s="218"/>
      <c r="EG371" s="218"/>
      <c r="EH371" s="218"/>
      <c r="EI371" s="218"/>
      <c r="EJ371" s="218"/>
      <c r="EK371" s="218"/>
      <c r="EL371" s="218"/>
      <c r="EM371" s="218"/>
      <c r="EN371" s="218"/>
      <c r="EO371" s="218"/>
      <c r="EP371" s="218"/>
      <c r="EQ371" s="218"/>
      <c r="ER371" s="218"/>
      <c r="ES371" s="218"/>
      <c r="ET371" s="218"/>
      <c r="EU371" s="218"/>
      <c r="EV371" s="218"/>
      <c r="EW371" s="218"/>
      <c r="EX371" s="218"/>
      <c r="EY371" s="218"/>
      <c r="EZ371" s="218"/>
      <c r="FA371" s="218"/>
      <c r="FB371" s="218"/>
      <c r="FC371" s="218"/>
      <c r="FD371" s="218"/>
      <c r="FE371" s="218"/>
      <c r="FF371" s="218"/>
      <c r="FG371" s="218"/>
      <c r="FH371" s="218"/>
      <c r="FI371" s="218"/>
      <c r="FJ371" s="218"/>
      <c r="FK371" s="218"/>
      <c r="FL371" s="218"/>
      <c r="FM371" s="218"/>
      <c r="FN371" s="218"/>
      <c r="FO371" s="218"/>
      <c r="FP371" s="218"/>
      <c r="FQ371" s="218"/>
      <c r="FR371" s="218"/>
      <c r="FS371" s="218"/>
      <c r="FT371" s="218"/>
      <c r="FU371" s="218"/>
      <c r="FV371" s="218"/>
      <c r="FW371" s="218"/>
      <c r="FX371" s="218"/>
      <c r="FY371" s="218"/>
      <c r="FZ371" s="218"/>
      <c r="GA371" s="218"/>
      <c r="GB371" s="218"/>
      <c r="GC371" s="218"/>
      <c r="GD371" s="218"/>
      <c r="GE371" s="218"/>
      <c r="GF371" s="218"/>
      <c r="GG371" s="218"/>
    </row>
    <row r="372" spans="1:189" s="257" customFormat="1">
      <c r="A372" s="265"/>
      <c r="B372" s="265"/>
      <c r="C372" s="265"/>
      <c r="D372" s="265"/>
      <c r="E372" s="265"/>
      <c r="F372" s="265"/>
      <c r="G372" s="269"/>
      <c r="H372" s="268"/>
      <c r="I372" s="268"/>
      <c r="J372" s="265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8"/>
      <c r="DZ372" s="218"/>
      <c r="EA372" s="218"/>
      <c r="EB372" s="218"/>
      <c r="EC372" s="218"/>
      <c r="ED372" s="218"/>
      <c r="EE372" s="218"/>
      <c r="EF372" s="218"/>
      <c r="EG372" s="218"/>
      <c r="EH372" s="218"/>
      <c r="EI372" s="218"/>
      <c r="EJ372" s="218"/>
      <c r="EK372" s="218"/>
      <c r="EL372" s="218"/>
      <c r="EM372" s="218"/>
      <c r="EN372" s="218"/>
      <c r="EO372" s="218"/>
      <c r="EP372" s="218"/>
      <c r="EQ372" s="218"/>
      <c r="ER372" s="218"/>
      <c r="ES372" s="218"/>
      <c r="ET372" s="218"/>
      <c r="EU372" s="218"/>
      <c r="EV372" s="218"/>
      <c r="EW372" s="218"/>
      <c r="EX372" s="218"/>
      <c r="EY372" s="218"/>
      <c r="EZ372" s="218"/>
      <c r="FA372" s="218"/>
      <c r="FB372" s="218"/>
      <c r="FC372" s="218"/>
      <c r="FD372" s="218"/>
      <c r="FE372" s="218"/>
      <c r="FF372" s="218"/>
      <c r="FG372" s="218"/>
      <c r="FH372" s="218"/>
      <c r="FI372" s="218"/>
      <c r="FJ372" s="218"/>
      <c r="FK372" s="218"/>
      <c r="FL372" s="218"/>
      <c r="FM372" s="218"/>
      <c r="FN372" s="218"/>
      <c r="FO372" s="218"/>
      <c r="FP372" s="218"/>
      <c r="FQ372" s="218"/>
      <c r="FR372" s="218"/>
      <c r="FS372" s="218"/>
      <c r="FT372" s="218"/>
      <c r="FU372" s="218"/>
      <c r="FV372" s="218"/>
      <c r="FW372" s="218"/>
      <c r="FX372" s="218"/>
      <c r="FY372" s="218"/>
      <c r="FZ372" s="218"/>
      <c r="GA372" s="218"/>
      <c r="GB372" s="218"/>
      <c r="GC372" s="218"/>
      <c r="GD372" s="218"/>
      <c r="GE372" s="218"/>
      <c r="GF372" s="218"/>
      <c r="GG372" s="218"/>
    </row>
    <row r="373" spans="1:189" s="257" customFormat="1">
      <c r="A373" s="265"/>
      <c r="B373" s="265"/>
      <c r="C373" s="265"/>
      <c r="D373" s="265"/>
      <c r="E373" s="265"/>
      <c r="F373" s="265"/>
      <c r="G373" s="269"/>
      <c r="H373" s="268"/>
      <c r="I373" s="268"/>
      <c r="J373" s="265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8"/>
      <c r="DZ373" s="218"/>
      <c r="EA373" s="218"/>
      <c r="EB373" s="218"/>
      <c r="EC373" s="218"/>
      <c r="ED373" s="218"/>
      <c r="EE373" s="218"/>
      <c r="EF373" s="218"/>
      <c r="EG373" s="218"/>
      <c r="EH373" s="218"/>
      <c r="EI373" s="218"/>
      <c r="EJ373" s="218"/>
      <c r="EK373" s="218"/>
      <c r="EL373" s="218"/>
      <c r="EM373" s="218"/>
      <c r="EN373" s="218"/>
      <c r="EO373" s="218"/>
      <c r="EP373" s="218"/>
      <c r="EQ373" s="218"/>
      <c r="ER373" s="218"/>
      <c r="ES373" s="218"/>
      <c r="ET373" s="218"/>
      <c r="EU373" s="218"/>
      <c r="EV373" s="218"/>
      <c r="EW373" s="218"/>
      <c r="EX373" s="218"/>
      <c r="EY373" s="218"/>
      <c r="EZ373" s="218"/>
      <c r="FA373" s="218"/>
      <c r="FB373" s="218"/>
      <c r="FC373" s="218"/>
      <c r="FD373" s="218"/>
      <c r="FE373" s="218"/>
      <c r="FF373" s="218"/>
      <c r="FG373" s="218"/>
      <c r="FH373" s="218"/>
      <c r="FI373" s="218"/>
      <c r="FJ373" s="218"/>
      <c r="FK373" s="218"/>
      <c r="FL373" s="218"/>
      <c r="FM373" s="218"/>
      <c r="FN373" s="218"/>
      <c r="FO373" s="218"/>
      <c r="FP373" s="218"/>
      <c r="FQ373" s="218"/>
      <c r="FR373" s="218"/>
      <c r="FS373" s="218"/>
      <c r="FT373" s="218"/>
      <c r="FU373" s="218"/>
      <c r="FV373" s="218"/>
      <c r="FW373" s="218"/>
      <c r="FX373" s="218"/>
      <c r="FY373" s="218"/>
      <c r="FZ373" s="218"/>
      <c r="GA373" s="218"/>
      <c r="GB373" s="218"/>
      <c r="GC373" s="218"/>
      <c r="GD373" s="218"/>
      <c r="GE373" s="218"/>
      <c r="GF373" s="218"/>
      <c r="GG373" s="218"/>
    </row>
    <row r="374" spans="1:189" s="257" customFormat="1">
      <c r="A374" s="265"/>
      <c r="B374" s="265"/>
      <c r="C374" s="265"/>
      <c r="D374" s="265"/>
      <c r="E374" s="265"/>
      <c r="F374" s="265"/>
      <c r="G374" s="269"/>
      <c r="H374" s="268"/>
      <c r="I374" s="268"/>
      <c r="J374" s="265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8"/>
      <c r="DZ374" s="218"/>
      <c r="EA374" s="218"/>
      <c r="EB374" s="218"/>
      <c r="EC374" s="218"/>
      <c r="ED374" s="218"/>
      <c r="EE374" s="218"/>
      <c r="EF374" s="218"/>
      <c r="EG374" s="218"/>
      <c r="EH374" s="218"/>
      <c r="EI374" s="218"/>
      <c r="EJ374" s="218"/>
      <c r="EK374" s="218"/>
      <c r="EL374" s="218"/>
      <c r="EM374" s="218"/>
      <c r="EN374" s="218"/>
      <c r="EO374" s="218"/>
      <c r="EP374" s="218"/>
      <c r="EQ374" s="218"/>
      <c r="ER374" s="218"/>
      <c r="ES374" s="218"/>
      <c r="ET374" s="218"/>
      <c r="EU374" s="218"/>
      <c r="EV374" s="218"/>
      <c r="EW374" s="218"/>
      <c r="EX374" s="218"/>
      <c r="EY374" s="218"/>
      <c r="EZ374" s="218"/>
      <c r="FA374" s="218"/>
      <c r="FB374" s="218"/>
      <c r="FC374" s="218"/>
      <c r="FD374" s="218"/>
      <c r="FE374" s="218"/>
      <c r="FF374" s="218"/>
      <c r="FG374" s="218"/>
      <c r="FH374" s="218"/>
      <c r="FI374" s="218"/>
      <c r="FJ374" s="218"/>
      <c r="FK374" s="218"/>
      <c r="FL374" s="218"/>
      <c r="FM374" s="218"/>
      <c r="FN374" s="218"/>
      <c r="FO374" s="218"/>
      <c r="FP374" s="218"/>
      <c r="FQ374" s="218"/>
      <c r="FR374" s="218"/>
      <c r="FS374" s="218"/>
      <c r="FT374" s="218"/>
      <c r="FU374" s="218"/>
      <c r="FV374" s="218"/>
      <c r="FW374" s="218"/>
      <c r="FX374" s="218"/>
      <c r="FY374" s="218"/>
      <c r="FZ374" s="218"/>
      <c r="GA374" s="218"/>
      <c r="GB374" s="218"/>
      <c r="GC374" s="218"/>
      <c r="GD374" s="218"/>
      <c r="GE374" s="218"/>
      <c r="GF374" s="218"/>
      <c r="GG374" s="218"/>
    </row>
    <row r="375" spans="1:189" s="257" customFormat="1">
      <c r="A375" s="265"/>
      <c r="B375" s="265"/>
      <c r="C375" s="265"/>
      <c r="D375" s="265"/>
      <c r="E375" s="265"/>
      <c r="F375" s="265"/>
      <c r="G375" s="269"/>
      <c r="H375" s="268"/>
      <c r="I375" s="268"/>
      <c r="J375" s="265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8"/>
      <c r="DZ375" s="218"/>
      <c r="EA375" s="218"/>
      <c r="EB375" s="218"/>
      <c r="EC375" s="218"/>
      <c r="ED375" s="218"/>
      <c r="EE375" s="218"/>
      <c r="EF375" s="218"/>
      <c r="EG375" s="218"/>
      <c r="EH375" s="218"/>
      <c r="EI375" s="218"/>
      <c r="EJ375" s="218"/>
      <c r="EK375" s="218"/>
      <c r="EL375" s="218"/>
      <c r="EM375" s="218"/>
      <c r="EN375" s="218"/>
      <c r="EO375" s="218"/>
      <c r="EP375" s="218"/>
      <c r="EQ375" s="218"/>
      <c r="ER375" s="218"/>
      <c r="ES375" s="218"/>
      <c r="ET375" s="218"/>
      <c r="EU375" s="218"/>
      <c r="EV375" s="218"/>
      <c r="EW375" s="218"/>
      <c r="EX375" s="218"/>
      <c r="EY375" s="218"/>
      <c r="EZ375" s="218"/>
      <c r="FA375" s="218"/>
      <c r="FB375" s="218"/>
      <c r="FC375" s="218"/>
      <c r="FD375" s="218"/>
      <c r="FE375" s="218"/>
      <c r="FF375" s="218"/>
      <c r="FG375" s="218"/>
      <c r="FH375" s="218"/>
      <c r="FI375" s="218"/>
      <c r="FJ375" s="218"/>
      <c r="FK375" s="218"/>
      <c r="FL375" s="218"/>
      <c r="FM375" s="218"/>
      <c r="FN375" s="218"/>
      <c r="FO375" s="218"/>
      <c r="FP375" s="218"/>
      <c r="FQ375" s="218"/>
      <c r="FR375" s="218"/>
      <c r="FS375" s="218"/>
      <c r="FT375" s="218"/>
      <c r="FU375" s="218"/>
      <c r="FV375" s="218"/>
      <c r="FW375" s="218"/>
      <c r="FX375" s="218"/>
      <c r="FY375" s="218"/>
      <c r="FZ375" s="218"/>
      <c r="GA375" s="218"/>
      <c r="GB375" s="218"/>
      <c r="GC375" s="218"/>
      <c r="GD375" s="218"/>
      <c r="GE375" s="218"/>
      <c r="GF375" s="218"/>
      <c r="GG375" s="218"/>
    </row>
    <row r="376" spans="1:189" s="257" customFormat="1">
      <c r="A376" s="265"/>
      <c r="B376" s="265"/>
      <c r="C376" s="265"/>
      <c r="D376" s="265"/>
      <c r="E376" s="265"/>
      <c r="F376" s="265"/>
      <c r="G376" s="269"/>
      <c r="H376" s="268"/>
      <c r="I376" s="268"/>
      <c r="J376" s="265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8"/>
      <c r="DZ376" s="218"/>
      <c r="EA376" s="218"/>
      <c r="EB376" s="218"/>
      <c r="EC376" s="218"/>
      <c r="ED376" s="218"/>
      <c r="EE376" s="218"/>
      <c r="EF376" s="218"/>
      <c r="EG376" s="218"/>
      <c r="EH376" s="218"/>
      <c r="EI376" s="218"/>
      <c r="EJ376" s="218"/>
      <c r="EK376" s="218"/>
      <c r="EL376" s="218"/>
      <c r="EM376" s="218"/>
      <c r="EN376" s="218"/>
      <c r="EO376" s="218"/>
      <c r="EP376" s="218"/>
      <c r="EQ376" s="218"/>
      <c r="ER376" s="218"/>
      <c r="ES376" s="218"/>
      <c r="ET376" s="218"/>
      <c r="EU376" s="218"/>
      <c r="EV376" s="218"/>
      <c r="EW376" s="218"/>
      <c r="EX376" s="218"/>
      <c r="EY376" s="218"/>
      <c r="EZ376" s="218"/>
      <c r="FA376" s="218"/>
      <c r="FB376" s="218"/>
      <c r="FC376" s="218"/>
      <c r="FD376" s="218"/>
      <c r="FE376" s="218"/>
      <c r="FF376" s="218"/>
      <c r="FG376" s="218"/>
      <c r="FH376" s="218"/>
      <c r="FI376" s="218"/>
      <c r="FJ376" s="218"/>
      <c r="FK376" s="218"/>
      <c r="FL376" s="218"/>
      <c r="FM376" s="218"/>
      <c r="FN376" s="218"/>
      <c r="FO376" s="218"/>
      <c r="FP376" s="218"/>
      <c r="FQ376" s="218"/>
      <c r="FR376" s="218"/>
      <c r="FS376" s="218"/>
      <c r="FT376" s="218"/>
      <c r="FU376" s="218"/>
      <c r="FV376" s="218"/>
      <c r="FW376" s="218"/>
      <c r="FX376" s="218"/>
      <c r="FY376" s="218"/>
      <c r="FZ376" s="218"/>
      <c r="GA376" s="218"/>
      <c r="GB376" s="218"/>
      <c r="GC376" s="218"/>
      <c r="GD376" s="218"/>
      <c r="GE376" s="218"/>
      <c r="GF376" s="218"/>
      <c r="GG376" s="218"/>
    </row>
    <row r="377" spans="1:189" s="257" customFormat="1">
      <c r="A377" s="265"/>
      <c r="B377" s="265"/>
      <c r="C377" s="265"/>
      <c r="D377" s="265"/>
      <c r="E377" s="265"/>
      <c r="F377" s="265"/>
      <c r="G377" s="269"/>
      <c r="H377" s="268"/>
      <c r="I377" s="268"/>
      <c r="J377" s="265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8"/>
      <c r="DZ377" s="218"/>
      <c r="EA377" s="218"/>
      <c r="EB377" s="218"/>
      <c r="EC377" s="218"/>
      <c r="ED377" s="218"/>
      <c r="EE377" s="218"/>
      <c r="EF377" s="218"/>
      <c r="EG377" s="218"/>
      <c r="EH377" s="218"/>
      <c r="EI377" s="218"/>
      <c r="EJ377" s="218"/>
      <c r="EK377" s="218"/>
      <c r="EL377" s="218"/>
      <c r="EM377" s="218"/>
      <c r="EN377" s="218"/>
      <c r="EO377" s="218"/>
      <c r="EP377" s="218"/>
      <c r="EQ377" s="218"/>
      <c r="ER377" s="218"/>
      <c r="ES377" s="218"/>
      <c r="ET377" s="218"/>
      <c r="EU377" s="218"/>
      <c r="EV377" s="218"/>
      <c r="EW377" s="218"/>
      <c r="EX377" s="218"/>
      <c r="EY377" s="218"/>
      <c r="EZ377" s="218"/>
      <c r="FA377" s="218"/>
      <c r="FB377" s="218"/>
      <c r="FC377" s="218"/>
      <c r="FD377" s="218"/>
      <c r="FE377" s="218"/>
      <c r="FF377" s="218"/>
      <c r="FG377" s="218"/>
      <c r="FH377" s="218"/>
      <c r="FI377" s="218"/>
      <c r="FJ377" s="218"/>
      <c r="FK377" s="218"/>
      <c r="FL377" s="218"/>
      <c r="FM377" s="218"/>
      <c r="FN377" s="218"/>
      <c r="FO377" s="218"/>
      <c r="FP377" s="218"/>
      <c r="FQ377" s="218"/>
      <c r="FR377" s="218"/>
      <c r="FS377" s="218"/>
      <c r="FT377" s="218"/>
      <c r="FU377" s="218"/>
      <c r="FV377" s="218"/>
      <c r="FW377" s="218"/>
      <c r="FX377" s="218"/>
      <c r="FY377" s="218"/>
      <c r="FZ377" s="218"/>
      <c r="GA377" s="218"/>
      <c r="GB377" s="218"/>
      <c r="GC377" s="218"/>
      <c r="GD377" s="218"/>
      <c r="GE377" s="218"/>
      <c r="GF377" s="218"/>
      <c r="GG377" s="218"/>
    </row>
    <row r="378" spans="1:189" s="257" customFormat="1">
      <c r="A378" s="265"/>
      <c r="B378" s="265"/>
      <c r="C378" s="265"/>
      <c r="D378" s="265"/>
      <c r="E378" s="265"/>
      <c r="F378" s="265"/>
      <c r="G378" s="269"/>
      <c r="H378" s="268"/>
      <c r="I378" s="268"/>
      <c r="J378" s="265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8"/>
      <c r="DZ378" s="218"/>
      <c r="EA378" s="218"/>
      <c r="EB378" s="218"/>
      <c r="EC378" s="218"/>
      <c r="ED378" s="218"/>
      <c r="EE378" s="218"/>
      <c r="EF378" s="218"/>
      <c r="EG378" s="218"/>
      <c r="EH378" s="218"/>
      <c r="EI378" s="218"/>
      <c r="EJ378" s="218"/>
      <c r="EK378" s="218"/>
      <c r="EL378" s="218"/>
      <c r="EM378" s="218"/>
      <c r="EN378" s="218"/>
      <c r="EO378" s="218"/>
      <c r="EP378" s="218"/>
      <c r="EQ378" s="218"/>
      <c r="ER378" s="218"/>
      <c r="ES378" s="218"/>
      <c r="ET378" s="218"/>
      <c r="EU378" s="218"/>
      <c r="EV378" s="218"/>
      <c r="EW378" s="218"/>
      <c r="EX378" s="218"/>
      <c r="EY378" s="218"/>
      <c r="EZ378" s="218"/>
      <c r="FA378" s="218"/>
      <c r="FB378" s="218"/>
      <c r="FC378" s="218"/>
      <c r="FD378" s="218"/>
      <c r="FE378" s="218"/>
      <c r="FF378" s="218"/>
      <c r="FG378" s="218"/>
      <c r="FH378" s="218"/>
      <c r="FI378" s="218"/>
      <c r="FJ378" s="218"/>
      <c r="FK378" s="218"/>
      <c r="FL378" s="218"/>
      <c r="FM378" s="218"/>
      <c r="FN378" s="218"/>
      <c r="FO378" s="218"/>
      <c r="FP378" s="218"/>
      <c r="FQ378" s="218"/>
      <c r="FR378" s="218"/>
      <c r="FS378" s="218"/>
      <c r="FT378" s="218"/>
      <c r="FU378" s="218"/>
      <c r="FV378" s="218"/>
      <c r="FW378" s="218"/>
      <c r="FX378" s="218"/>
      <c r="FY378" s="218"/>
      <c r="FZ378" s="218"/>
      <c r="GA378" s="218"/>
      <c r="GB378" s="218"/>
      <c r="GC378" s="218"/>
      <c r="GD378" s="218"/>
      <c r="GE378" s="218"/>
      <c r="GF378" s="218"/>
      <c r="GG378" s="218"/>
    </row>
    <row r="379" spans="1:189" s="257" customFormat="1">
      <c r="A379" s="265"/>
      <c r="B379" s="265"/>
      <c r="C379" s="265"/>
      <c r="D379" s="265"/>
      <c r="E379" s="265"/>
      <c r="F379" s="265"/>
      <c r="G379" s="269"/>
      <c r="H379" s="268"/>
      <c r="I379" s="268"/>
      <c r="J379" s="265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8"/>
      <c r="DZ379" s="218"/>
      <c r="EA379" s="218"/>
      <c r="EB379" s="218"/>
      <c r="EC379" s="218"/>
      <c r="ED379" s="218"/>
      <c r="EE379" s="218"/>
      <c r="EF379" s="218"/>
      <c r="EG379" s="218"/>
      <c r="EH379" s="218"/>
      <c r="EI379" s="218"/>
      <c r="EJ379" s="218"/>
      <c r="EK379" s="218"/>
      <c r="EL379" s="218"/>
      <c r="EM379" s="218"/>
      <c r="EN379" s="218"/>
      <c r="EO379" s="218"/>
      <c r="EP379" s="218"/>
      <c r="EQ379" s="218"/>
      <c r="ER379" s="218"/>
      <c r="ES379" s="218"/>
      <c r="ET379" s="218"/>
      <c r="EU379" s="218"/>
      <c r="EV379" s="218"/>
      <c r="EW379" s="218"/>
      <c r="EX379" s="218"/>
      <c r="EY379" s="218"/>
      <c r="EZ379" s="218"/>
      <c r="FA379" s="218"/>
      <c r="FB379" s="218"/>
      <c r="FC379" s="218"/>
      <c r="FD379" s="218"/>
      <c r="FE379" s="218"/>
      <c r="FF379" s="218"/>
      <c r="FG379" s="218"/>
      <c r="FH379" s="218"/>
      <c r="FI379" s="218"/>
      <c r="FJ379" s="218"/>
      <c r="FK379" s="218"/>
      <c r="FL379" s="218"/>
      <c r="FM379" s="218"/>
      <c r="FN379" s="218"/>
      <c r="FO379" s="218"/>
      <c r="FP379" s="218"/>
      <c r="FQ379" s="218"/>
      <c r="FR379" s="218"/>
      <c r="FS379" s="218"/>
      <c r="FT379" s="218"/>
      <c r="FU379" s="218"/>
      <c r="FV379" s="218"/>
      <c r="FW379" s="218"/>
      <c r="FX379" s="218"/>
      <c r="FY379" s="218"/>
      <c r="FZ379" s="218"/>
      <c r="GA379" s="218"/>
      <c r="GB379" s="218"/>
      <c r="GC379" s="218"/>
      <c r="GD379" s="218"/>
      <c r="GE379" s="218"/>
      <c r="GF379" s="218"/>
      <c r="GG379" s="218"/>
    </row>
    <row r="380" spans="1:189" s="257" customFormat="1">
      <c r="A380" s="265"/>
      <c r="B380" s="265"/>
      <c r="C380" s="265"/>
      <c r="D380" s="265"/>
      <c r="E380" s="265"/>
      <c r="F380" s="265"/>
      <c r="G380" s="269"/>
      <c r="H380" s="268"/>
      <c r="I380" s="268"/>
      <c r="J380" s="265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8"/>
      <c r="DZ380" s="218"/>
      <c r="EA380" s="218"/>
      <c r="EB380" s="218"/>
      <c r="EC380" s="218"/>
      <c r="ED380" s="218"/>
      <c r="EE380" s="218"/>
      <c r="EF380" s="218"/>
      <c r="EG380" s="218"/>
      <c r="EH380" s="218"/>
      <c r="EI380" s="218"/>
      <c r="EJ380" s="218"/>
      <c r="EK380" s="218"/>
      <c r="EL380" s="218"/>
      <c r="EM380" s="218"/>
      <c r="EN380" s="218"/>
      <c r="EO380" s="218"/>
      <c r="EP380" s="218"/>
      <c r="EQ380" s="218"/>
      <c r="ER380" s="218"/>
      <c r="ES380" s="218"/>
      <c r="ET380" s="218"/>
      <c r="EU380" s="218"/>
      <c r="EV380" s="218"/>
      <c r="EW380" s="218"/>
      <c r="EX380" s="218"/>
      <c r="EY380" s="218"/>
      <c r="EZ380" s="218"/>
      <c r="FA380" s="218"/>
      <c r="FB380" s="218"/>
      <c r="FC380" s="218"/>
      <c r="FD380" s="218"/>
      <c r="FE380" s="218"/>
      <c r="FF380" s="218"/>
      <c r="FG380" s="218"/>
      <c r="FH380" s="218"/>
      <c r="FI380" s="218"/>
      <c r="FJ380" s="218"/>
      <c r="FK380" s="218"/>
      <c r="FL380" s="218"/>
      <c r="FM380" s="218"/>
      <c r="FN380" s="218"/>
      <c r="FO380" s="218"/>
      <c r="FP380" s="218"/>
      <c r="FQ380" s="218"/>
      <c r="FR380" s="218"/>
      <c r="FS380" s="218"/>
      <c r="FT380" s="218"/>
      <c r="FU380" s="218"/>
      <c r="FV380" s="218"/>
      <c r="FW380" s="218"/>
      <c r="FX380" s="218"/>
      <c r="FY380" s="218"/>
      <c r="FZ380" s="218"/>
      <c r="GA380" s="218"/>
      <c r="GB380" s="218"/>
      <c r="GC380" s="218"/>
      <c r="GD380" s="218"/>
      <c r="GE380" s="218"/>
      <c r="GF380" s="218"/>
      <c r="GG380" s="218"/>
    </row>
    <row r="381" spans="1:189" s="257" customFormat="1">
      <c r="A381" s="265"/>
      <c r="B381" s="265"/>
      <c r="C381" s="265"/>
      <c r="D381" s="265"/>
      <c r="E381" s="265"/>
      <c r="F381" s="265"/>
      <c r="G381" s="269"/>
      <c r="H381" s="268"/>
      <c r="I381" s="268"/>
      <c r="J381" s="265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8"/>
      <c r="DZ381" s="218"/>
      <c r="EA381" s="218"/>
      <c r="EB381" s="218"/>
      <c r="EC381" s="218"/>
      <c r="ED381" s="218"/>
      <c r="EE381" s="218"/>
      <c r="EF381" s="218"/>
      <c r="EG381" s="218"/>
      <c r="EH381" s="218"/>
      <c r="EI381" s="218"/>
      <c r="EJ381" s="218"/>
      <c r="EK381" s="218"/>
      <c r="EL381" s="218"/>
      <c r="EM381" s="218"/>
      <c r="EN381" s="218"/>
      <c r="EO381" s="218"/>
      <c r="EP381" s="218"/>
      <c r="EQ381" s="218"/>
      <c r="ER381" s="218"/>
      <c r="ES381" s="218"/>
      <c r="ET381" s="218"/>
      <c r="EU381" s="218"/>
      <c r="EV381" s="218"/>
      <c r="EW381" s="218"/>
      <c r="EX381" s="218"/>
      <c r="EY381" s="218"/>
      <c r="EZ381" s="218"/>
      <c r="FA381" s="218"/>
      <c r="FB381" s="218"/>
      <c r="FC381" s="218"/>
      <c r="FD381" s="218"/>
      <c r="FE381" s="218"/>
      <c r="FF381" s="218"/>
      <c r="FG381" s="218"/>
      <c r="FH381" s="218"/>
      <c r="FI381" s="218"/>
      <c r="FJ381" s="218"/>
      <c r="FK381" s="218"/>
      <c r="FL381" s="218"/>
      <c r="FM381" s="218"/>
      <c r="FN381" s="218"/>
      <c r="FO381" s="218"/>
      <c r="FP381" s="218"/>
      <c r="FQ381" s="218"/>
      <c r="FR381" s="218"/>
      <c r="FS381" s="218"/>
      <c r="FT381" s="218"/>
      <c r="FU381" s="218"/>
      <c r="FV381" s="218"/>
      <c r="FW381" s="218"/>
      <c r="FX381" s="218"/>
      <c r="FY381" s="218"/>
      <c r="FZ381" s="218"/>
      <c r="GA381" s="218"/>
      <c r="GB381" s="218"/>
      <c r="GC381" s="218"/>
      <c r="GD381" s="218"/>
      <c r="GE381" s="218"/>
      <c r="GF381" s="218"/>
      <c r="GG381" s="218"/>
    </row>
    <row r="382" spans="1:189" s="257" customFormat="1">
      <c r="A382" s="265"/>
      <c r="B382" s="265"/>
      <c r="C382" s="265"/>
      <c r="D382" s="265"/>
      <c r="E382" s="265"/>
      <c r="F382" s="265"/>
      <c r="G382" s="269"/>
      <c r="H382" s="268"/>
      <c r="I382" s="268"/>
      <c r="J382" s="265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8"/>
      <c r="DZ382" s="218"/>
      <c r="EA382" s="218"/>
      <c r="EB382" s="218"/>
      <c r="EC382" s="218"/>
      <c r="ED382" s="218"/>
      <c r="EE382" s="218"/>
      <c r="EF382" s="218"/>
      <c r="EG382" s="218"/>
      <c r="EH382" s="218"/>
      <c r="EI382" s="218"/>
      <c r="EJ382" s="218"/>
      <c r="EK382" s="218"/>
      <c r="EL382" s="218"/>
      <c r="EM382" s="218"/>
      <c r="EN382" s="218"/>
      <c r="EO382" s="218"/>
      <c r="EP382" s="218"/>
      <c r="EQ382" s="218"/>
      <c r="ER382" s="218"/>
      <c r="ES382" s="218"/>
      <c r="ET382" s="218"/>
      <c r="EU382" s="218"/>
      <c r="EV382" s="218"/>
      <c r="EW382" s="218"/>
      <c r="EX382" s="218"/>
      <c r="EY382" s="218"/>
      <c r="EZ382" s="218"/>
      <c r="FA382" s="218"/>
      <c r="FB382" s="218"/>
      <c r="FC382" s="218"/>
      <c r="FD382" s="218"/>
      <c r="FE382" s="218"/>
      <c r="FF382" s="218"/>
      <c r="FG382" s="218"/>
      <c r="FH382" s="218"/>
      <c r="FI382" s="218"/>
      <c r="FJ382" s="218"/>
      <c r="FK382" s="218"/>
      <c r="FL382" s="218"/>
      <c r="FM382" s="218"/>
      <c r="FN382" s="218"/>
      <c r="FO382" s="218"/>
      <c r="FP382" s="218"/>
      <c r="FQ382" s="218"/>
      <c r="FR382" s="218"/>
      <c r="FS382" s="218"/>
      <c r="FT382" s="218"/>
      <c r="FU382" s="218"/>
      <c r="FV382" s="218"/>
      <c r="FW382" s="218"/>
      <c r="FX382" s="218"/>
      <c r="FY382" s="218"/>
      <c r="FZ382" s="218"/>
      <c r="GA382" s="218"/>
      <c r="GB382" s="218"/>
      <c r="GC382" s="218"/>
      <c r="GD382" s="218"/>
      <c r="GE382" s="218"/>
      <c r="GF382" s="218"/>
      <c r="GG382" s="218"/>
    </row>
    <row r="383" spans="1:189" s="257" customFormat="1">
      <c r="A383" s="265"/>
      <c r="B383" s="265"/>
      <c r="C383" s="265"/>
      <c r="D383" s="265"/>
      <c r="E383" s="265"/>
      <c r="F383" s="265"/>
      <c r="G383" s="269"/>
      <c r="H383" s="268"/>
      <c r="I383" s="268"/>
      <c r="J383" s="265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8"/>
      <c r="DZ383" s="218"/>
      <c r="EA383" s="218"/>
      <c r="EB383" s="218"/>
      <c r="EC383" s="218"/>
      <c r="ED383" s="218"/>
      <c r="EE383" s="218"/>
      <c r="EF383" s="218"/>
      <c r="EG383" s="218"/>
      <c r="EH383" s="218"/>
      <c r="EI383" s="218"/>
      <c r="EJ383" s="218"/>
      <c r="EK383" s="218"/>
      <c r="EL383" s="218"/>
      <c r="EM383" s="218"/>
      <c r="EN383" s="218"/>
      <c r="EO383" s="218"/>
      <c r="EP383" s="218"/>
      <c r="EQ383" s="218"/>
      <c r="ER383" s="218"/>
      <c r="ES383" s="218"/>
      <c r="ET383" s="218"/>
      <c r="EU383" s="218"/>
      <c r="EV383" s="218"/>
      <c r="EW383" s="218"/>
      <c r="EX383" s="218"/>
      <c r="EY383" s="218"/>
      <c r="EZ383" s="218"/>
      <c r="FA383" s="218"/>
      <c r="FB383" s="218"/>
      <c r="FC383" s="218"/>
      <c r="FD383" s="218"/>
      <c r="FE383" s="218"/>
      <c r="FF383" s="218"/>
      <c r="FG383" s="218"/>
      <c r="FH383" s="218"/>
      <c r="FI383" s="218"/>
      <c r="FJ383" s="218"/>
      <c r="FK383" s="218"/>
      <c r="FL383" s="218"/>
      <c r="FM383" s="218"/>
      <c r="FN383" s="218"/>
      <c r="FO383" s="218"/>
      <c r="FP383" s="218"/>
      <c r="FQ383" s="218"/>
      <c r="FR383" s="218"/>
      <c r="FS383" s="218"/>
      <c r="FT383" s="218"/>
      <c r="FU383" s="218"/>
      <c r="FV383" s="218"/>
      <c r="FW383" s="218"/>
      <c r="FX383" s="218"/>
      <c r="FY383" s="218"/>
      <c r="FZ383" s="218"/>
      <c r="GA383" s="218"/>
      <c r="GB383" s="218"/>
      <c r="GC383" s="218"/>
      <c r="GD383" s="218"/>
      <c r="GE383" s="218"/>
      <c r="GF383" s="218"/>
      <c r="GG383" s="218"/>
    </row>
    <row r="384" spans="1:189" s="257" customFormat="1">
      <c r="A384" s="265"/>
      <c r="B384" s="265"/>
      <c r="C384" s="265"/>
      <c r="D384" s="265"/>
      <c r="E384" s="265"/>
      <c r="F384" s="265"/>
      <c r="G384" s="269"/>
      <c r="H384" s="268"/>
      <c r="I384" s="268"/>
      <c r="J384" s="265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8"/>
      <c r="DZ384" s="218"/>
      <c r="EA384" s="218"/>
      <c r="EB384" s="218"/>
      <c r="EC384" s="218"/>
      <c r="ED384" s="218"/>
      <c r="EE384" s="218"/>
      <c r="EF384" s="218"/>
      <c r="EG384" s="218"/>
      <c r="EH384" s="218"/>
      <c r="EI384" s="218"/>
      <c r="EJ384" s="218"/>
      <c r="EK384" s="218"/>
      <c r="EL384" s="218"/>
      <c r="EM384" s="218"/>
      <c r="EN384" s="218"/>
      <c r="EO384" s="218"/>
      <c r="EP384" s="218"/>
      <c r="EQ384" s="218"/>
      <c r="ER384" s="218"/>
      <c r="ES384" s="218"/>
      <c r="ET384" s="218"/>
      <c r="EU384" s="218"/>
      <c r="EV384" s="218"/>
      <c r="EW384" s="218"/>
      <c r="EX384" s="218"/>
      <c r="EY384" s="218"/>
      <c r="EZ384" s="218"/>
      <c r="FA384" s="218"/>
      <c r="FB384" s="218"/>
      <c r="FC384" s="218"/>
      <c r="FD384" s="218"/>
      <c r="FE384" s="218"/>
      <c r="FF384" s="218"/>
      <c r="FG384" s="218"/>
      <c r="FH384" s="218"/>
      <c r="FI384" s="218"/>
      <c r="FJ384" s="218"/>
      <c r="FK384" s="218"/>
      <c r="FL384" s="218"/>
      <c r="FM384" s="218"/>
      <c r="FN384" s="218"/>
      <c r="FO384" s="218"/>
      <c r="FP384" s="218"/>
      <c r="FQ384" s="218"/>
      <c r="FR384" s="218"/>
      <c r="FS384" s="218"/>
      <c r="FT384" s="218"/>
      <c r="FU384" s="218"/>
      <c r="FV384" s="218"/>
      <c r="FW384" s="218"/>
      <c r="FX384" s="218"/>
      <c r="FY384" s="218"/>
      <c r="FZ384" s="218"/>
      <c r="GA384" s="218"/>
      <c r="GB384" s="218"/>
      <c r="GC384" s="218"/>
      <c r="GD384" s="218"/>
      <c r="GE384" s="218"/>
      <c r="GF384" s="218"/>
      <c r="GG384" s="218"/>
    </row>
    <row r="385" spans="1:189" s="257" customFormat="1">
      <c r="A385" s="265"/>
      <c r="B385" s="265"/>
      <c r="C385" s="265"/>
      <c r="D385" s="265"/>
      <c r="E385" s="265"/>
      <c r="F385" s="265"/>
      <c r="G385" s="269"/>
      <c r="H385" s="268"/>
      <c r="I385" s="268"/>
      <c r="J385" s="265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8"/>
      <c r="FG385" s="218"/>
      <c r="FH385" s="218"/>
      <c r="FI385" s="218"/>
      <c r="FJ385" s="218"/>
      <c r="FK385" s="218"/>
      <c r="FL385" s="218"/>
      <c r="FM385" s="218"/>
      <c r="FN385" s="218"/>
      <c r="FO385" s="218"/>
      <c r="FP385" s="218"/>
      <c r="FQ385" s="218"/>
      <c r="FR385" s="218"/>
      <c r="FS385" s="218"/>
      <c r="FT385" s="218"/>
      <c r="FU385" s="218"/>
      <c r="FV385" s="218"/>
      <c r="FW385" s="218"/>
      <c r="FX385" s="218"/>
      <c r="FY385" s="218"/>
      <c r="FZ385" s="218"/>
      <c r="GA385" s="218"/>
      <c r="GB385" s="218"/>
      <c r="GC385" s="218"/>
      <c r="GD385" s="218"/>
      <c r="GE385" s="218"/>
      <c r="GF385" s="218"/>
      <c r="GG385" s="218"/>
    </row>
    <row r="386" spans="1:189" s="257" customFormat="1">
      <c r="A386" s="265"/>
      <c r="B386" s="265"/>
      <c r="C386" s="265"/>
      <c r="D386" s="265"/>
      <c r="E386" s="265"/>
      <c r="F386" s="265"/>
      <c r="G386" s="269"/>
      <c r="H386" s="268"/>
      <c r="I386" s="268"/>
      <c r="J386" s="265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8"/>
      <c r="DZ386" s="218"/>
      <c r="EA386" s="218"/>
      <c r="EB386" s="218"/>
      <c r="EC386" s="218"/>
      <c r="ED386" s="218"/>
      <c r="EE386" s="218"/>
      <c r="EF386" s="218"/>
      <c r="EG386" s="218"/>
      <c r="EH386" s="218"/>
      <c r="EI386" s="218"/>
      <c r="EJ386" s="218"/>
      <c r="EK386" s="218"/>
      <c r="EL386" s="218"/>
      <c r="EM386" s="218"/>
      <c r="EN386" s="218"/>
      <c r="EO386" s="218"/>
      <c r="EP386" s="218"/>
      <c r="EQ386" s="218"/>
      <c r="ER386" s="218"/>
      <c r="ES386" s="218"/>
      <c r="ET386" s="218"/>
      <c r="EU386" s="218"/>
      <c r="EV386" s="218"/>
      <c r="EW386" s="218"/>
      <c r="EX386" s="218"/>
      <c r="EY386" s="218"/>
      <c r="EZ386" s="218"/>
      <c r="FA386" s="218"/>
      <c r="FB386" s="218"/>
      <c r="FC386" s="218"/>
      <c r="FD386" s="218"/>
      <c r="FE386" s="218"/>
      <c r="FF386" s="218"/>
      <c r="FG386" s="218"/>
      <c r="FH386" s="218"/>
      <c r="FI386" s="218"/>
      <c r="FJ386" s="218"/>
      <c r="FK386" s="218"/>
      <c r="FL386" s="218"/>
      <c r="FM386" s="218"/>
      <c r="FN386" s="218"/>
      <c r="FO386" s="218"/>
      <c r="FP386" s="218"/>
      <c r="FQ386" s="218"/>
      <c r="FR386" s="218"/>
      <c r="FS386" s="218"/>
      <c r="FT386" s="218"/>
      <c r="FU386" s="218"/>
      <c r="FV386" s="218"/>
      <c r="FW386" s="218"/>
      <c r="FX386" s="218"/>
      <c r="FY386" s="218"/>
      <c r="FZ386" s="218"/>
      <c r="GA386" s="218"/>
      <c r="GB386" s="218"/>
      <c r="GC386" s="218"/>
      <c r="GD386" s="218"/>
      <c r="GE386" s="218"/>
      <c r="GF386" s="218"/>
      <c r="GG386" s="218"/>
    </row>
    <row r="387" spans="1:189" s="257" customFormat="1">
      <c r="A387" s="265"/>
      <c r="B387" s="265"/>
      <c r="C387" s="265"/>
      <c r="D387" s="265"/>
      <c r="E387" s="265"/>
      <c r="F387" s="265"/>
      <c r="G387" s="269"/>
      <c r="H387" s="268"/>
      <c r="I387" s="268"/>
      <c r="J387" s="265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8"/>
      <c r="DZ387" s="218"/>
      <c r="EA387" s="218"/>
      <c r="EB387" s="218"/>
      <c r="EC387" s="218"/>
      <c r="ED387" s="218"/>
      <c r="EE387" s="218"/>
      <c r="EF387" s="218"/>
      <c r="EG387" s="218"/>
      <c r="EH387" s="218"/>
      <c r="EI387" s="218"/>
      <c r="EJ387" s="218"/>
      <c r="EK387" s="218"/>
      <c r="EL387" s="218"/>
      <c r="EM387" s="218"/>
      <c r="EN387" s="218"/>
      <c r="EO387" s="218"/>
      <c r="EP387" s="218"/>
      <c r="EQ387" s="218"/>
      <c r="ER387" s="218"/>
      <c r="ES387" s="218"/>
      <c r="ET387" s="218"/>
      <c r="EU387" s="218"/>
      <c r="EV387" s="218"/>
      <c r="EW387" s="218"/>
      <c r="EX387" s="218"/>
      <c r="EY387" s="218"/>
      <c r="EZ387" s="218"/>
      <c r="FA387" s="218"/>
      <c r="FB387" s="218"/>
      <c r="FC387" s="218"/>
      <c r="FD387" s="218"/>
      <c r="FE387" s="218"/>
      <c r="FF387" s="218"/>
      <c r="FG387" s="218"/>
      <c r="FH387" s="218"/>
      <c r="FI387" s="218"/>
      <c r="FJ387" s="218"/>
      <c r="FK387" s="218"/>
      <c r="FL387" s="218"/>
      <c r="FM387" s="218"/>
      <c r="FN387" s="218"/>
      <c r="FO387" s="218"/>
      <c r="FP387" s="218"/>
      <c r="FQ387" s="218"/>
      <c r="FR387" s="218"/>
      <c r="FS387" s="218"/>
      <c r="FT387" s="218"/>
      <c r="FU387" s="218"/>
      <c r="FV387" s="218"/>
      <c r="FW387" s="218"/>
      <c r="FX387" s="218"/>
      <c r="FY387" s="218"/>
      <c r="FZ387" s="218"/>
      <c r="GA387" s="218"/>
      <c r="GB387" s="218"/>
      <c r="GC387" s="218"/>
      <c r="GD387" s="218"/>
      <c r="GE387" s="218"/>
      <c r="GF387" s="218"/>
      <c r="GG387" s="218"/>
    </row>
    <row r="388" spans="1:189" s="257" customFormat="1">
      <c r="A388" s="265"/>
      <c r="B388" s="265"/>
      <c r="C388" s="265"/>
      <c r="D388" s="265"/>
      <c r="E388" s="265"/>
      <c r="F388" s="265"/>
      <c r="G388" s="269"/>
      <c r="H388" s="268"/>
      <c r="I388" s="268"/>
      <c r="J388" s="265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8"/>
      <c r="DZ388" s="218"/>
      <c r="EA388" s="218"/>
      <c r="EB388" s="218"/>
      <c r="EC388" s="218"/>
      <c r="ED388" s="218"/>
      <c r="EE388" s="218"/>
      <c r="EF388" s="218"/>
      <c r="EG388" s="218"/>
      <c r="EH388" s="218"/>
      <c r="EI388" s="218"/>
      <c r="EJ388" s="218"/>
      <c r="EK388" s="218"/>
      <c r="EL388" s="218"/>
      <c r="EM388" s="218"/>
      <c r="EN388" s="218"/>
      <c r="EO388" s="218"/>
      <c r="EP388" s="218"/>
      <c r="EQ388" s="218"/>
      <c r="ER388" s="218"/>
      <c r="ES388" s="218"/>
      <c r="ET388" s="218"/>
      <c r="EU388" s="218"/>
      <c r="EV388" s="218"/>
      <c r="EW388" s="218"/>
      <c r="EX388" s="218"/>
      <c r="EY388" s="218"/>
      <c r="EZ388" s="218"/>
      <c r="FA388" s="218"/>
      <c r="FB388" s="218"/>
      <c r="FC388" s="218"/>
      <c r="FD388" s="218"/>
      <c r="FE388" s="218"/>
      <c r="FF388" s="218"/>
      <c r="FG388" s="218"/>
      <c r="FH388" s="218"/>
      <c r="FI388" s="218"/>
      <c r="FJ388" s="218"/>
      <c r="FK388" s="218"/>
      <c r="FL388" s="218"/>
      <c r="FM388" s="218"/>
      <c r="FN388" s="218"/>
      <c r="FO388" s="218"/>
      <c r="FP388" s="218"/>
      <c r="FQ388" s="218"/>
      <c r="FR388" s="218"/>
      <c r="FS388" s="218"/>
      <c r="FT388" s="218"/>
      <c r="FU388" s="218"/>
      <c r="FV388" s="218"/>
      <c r="FW388" s="218"/>
      <c r="FX388" s="218"/>
      <c r="FY388" s="218"/>
      <c r="FZ388" s="218"/>
      <c r="GA388" s="218"/>
      <c r="GB388" s="218"/>
      <c r="GC388" s="218"/>
      <c r="GD388" s="218"/>
      <c r="GE388" s="218"/>
      <c r="GF388" s="218"/>
      <c r="GG388" s="218"/>
    </row>
    <row r="389" spans="1:189" s="257" customFormat="1">
      <c r="A389" s="265"/>
      <c r="B389" s="265"/>
      <c r="C389" s="265"/>
      <c r="D389" s="265"/>
      <c r="E389" s="265"/>
      <c r="F389" s="265"/>
      <c r="G389" s="269"/>
      <c r="H389" s="268"/>
      <c r="I389" s="268"/>
      <c r="J389" s="265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8"/>
      <c r="DZ389" s="218"/>
      <c r="EA389" s="218"/>
      <c r="EB389" s="218"/>
      <c r="EC389" s="218"/>
      <c r="ED389" s="218"/>
      <c r="EE389" s="218"/>
      <c r="EF389" s="218"/>
      <c r="EG389" s="218"/>
      <c r="EH389" s="218"/>
      <c r="EI389" s="218"/>
      <c r="EJ389" s="218"/>
      <c r="EK389" s="218"/>
      <c r="EL389" s="218"/>
      <c r="EM389" s="218"/>
      <c r="EN389" s="218"/>
      <c r="EO389" s="218"/>
      <c r="EP389" s="218"/>
      <c r="EQ389" s="218"/>
      <c r="ER389" s="218"/>
      <c r="ES389" s="218"/>
      <c r="ET389" s="218"/>
      <c r="EU389" s="218"/>
      <c r="EV389" s="218"/>
      <c r="EW389" s="218"/>
      <c r="EX389" s="218"/>
      <c r="EY389" s="218"/>
      <c r="EZ389" s="218"/>
      <c r="FA389" s="218"/>
      <c r="FB389" s="218"/>
      <c r="FC389" s="218"/>
      <c r="FD389" s="218"/>
      <c r="FE389" s="218"/>
      <c r="FF389" s="218"/>
      <c r="FG389" s="218"/>
      <c r="FH389" s="218"/>
      <c r="FI389" s="218"/>
      <c r="FJ389" s="218"/>
      <c r="FK389" s="218"/>
      <c r="FL389" s="218"/>
      <c r="FM389" s="218"/>
      <c r="FN389" s="218"/>
      <c r="FO389" s="218"/>
      <c r="FP389" s="218"/>
      <c r="FQ389" s="218"/>
      <c r="FR389" s="218"/>
      <c r="FS389" s="218"/>
      <c r="FT389" s="218"/>
      <c r="FU389" s="218"/>
      <c r="FV389" s="218"/>
      <c r="FW389" s="218"/>
      <c r="FX389" s="218"/>
      <c r="FY389" s="218"/>
      <c r="FZ389" s="218"/>
      <c r="GA389" s="218"/>
      <c r="GB389" s="218"/>
      <c r="GC389" s="218"/>
      <c r="GD389" s="218"/>
      <c r="GE389" s="218"/>
      <c r="GF389" s="218"/>
      <c r="GG389" s="218"/>
    </row>
    <row r="390" spans="1:189" s="257" customFormat="1">
      <c r="A390" s="265"/>
      <c r="B390" s="265"/>
      <c r="C390" s="265"/>
      <c r="D390" s="265"/>
      <c r="E390" s="265"/>
      <c r="F390" s="265"/>
      <c r="G390" s="269"/>
      <c r="H390" s="268"/>
      <c r="I390" s="268"/>
      <c r="J390" s="265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8"/>
      <c r="DZ390" s="218"/>
      <c r="EA390" s="218"/>
      <c r="EB390" s="218"/>
      <c r="EC390" s="218"/>
      <c r="ED390" s="218"/>
      <c r="EE390" s="218"/>
      <c r="EF390" s="218"/>
      <c r="EG390" s="218"/>
      <c r="EH390" s="218"/>
      <c r="EI390" s="218"/>
      <c r="EJ390" s="218"/>
      <c r="EK390" s="218"/>
      <c r="EL390" s="218"/>
      <c r="EM390" s="218"/>
      <c r="EN390" s="218"/>
      <c r="EO390" s="218"/>
      <c r="EP390" s="218"/>
      <c r="EQ390" s="218"/>
      <c r="ER390" s="218"/>
      <c r="ES390" s="218"/>
      <c r="ET390" s="218"/>
      <c r="EU390" s="218"/>
      <c r="EV390" s="218"/>
      <c r="EW390" s="218"/>
      <c r="EX390" s="218"/>
      <c r="EY390" s="218"/>
      <c r="EZ390" s="218"/>
      <c r="FA390" s="218"/>
      <c r="FB390" s="218"/>
      <c r="FC390" s="218"/>
      <c r="FD390" s="218"/>
      <c r="FE390" s="218"/>
      <c r="FF390" s="218"/>
      <c r="FG390" s="218"/>
      <c r="FH390" s="218"/>
      <c r="FI390" s="218"/>
      <c r="FJ390" s="218"/>
      <c r="FK390" s="218"/>
      <c r="FL390" s="218"/>
      <c r="FM390" s="218"/>
      <c r="FN390" s="218"/>
      <c r="FO390" s="218"/>
      <c r="FP390" s="218"/>
      <c r="FQ390" s="218"/>
      <c r="FR390" s="218"/>
      <c r="FS390" s="218"/>
      <c r="FT390" s="218"/>
      <c r="FU390" s="218"/>
      <c r="FV390" s="218"/>
      <c r="FW390" s="218"/>
      <c r="FX390" s="218"/>
      <c r="FY390" s="218"/>
      <c r="FZ390" s="218"/>
      <c r="GA390" s="218"/>
      <c r="GB390" s="218"/>
      <c r="GC390" s="218"/>
      <c r="GD390" s="218"/>
      <c r="GE390" s="218"/>
      <c r="GF390" s="218"/>
      <c r="GG390" s="218"/>
    </row>
    <row r="391" spans="1:189" s="257" customFormat="1">
      <c r="A391" s="265"/>
      <c r="B391" s="265"/>
      <c r="C391" s="265"/>
      <c r="D391" s="265"/>
      <c r="E391" s="265"/>
      <c r="F391" s="265"/>
      <c r="G391" s="269"/>
      <c r="H391" s="268"/>
      <c r="I391" s="268"/>
      <c r="J391" s="265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8"/>
      <c r="DZ391" s="218"/>
      <c r="EA391" s="218"/>
      <c r="EB391" s="218"/>
      <c r="EC391" s="218"/>
      <c r="ED391" s="218"/>
      <c r="EE391" s="218"/>
      <c r="EF391" s="218"/>
      <c r="EG391" s="218"/>
      <c r="EH391" s="218"/>
      <c r="EI391" s="218"/>
      <c r="EJ391" s="218"/>
      <c r="EK391" s="218"/>
      <c r="EL391" s="218"/>
      <c r="EM391" s="218"/>
      <c r="EN391" s="218"/>
      <c r="EO391" s="218"/>
      <c r="EP391" s="218"/>
      <c r="EQ391" s="218"/>
      <c r="ER391" s="218"/>
      <c r="ES391" s="218"/>
      <c r="ET391" s="218"/>
      <c r="EU391" s="218"/>
      <c r="EV391" s="218"/>
      <c r="EW391" s="218"/>
      <c r="EX391" s="218"/>
      <c r="EY391" s="218"/>
      <c r="EZ391" s="218"/>
      <c r="FA391" s="218"/>
      <c r="FB391" s="218"/>
      <c r="FC391" s="218"/>
      <c r="FD391" s="218"/>
      <c r="FE391" s="218"/>
      <c r="FF391" s="218"/>
      <c r="FG391" s="218"/>
      <c r="FH391" s="218"/>
      <c r="FI391" s="218"/>
      <c r="FJ391" s="218"/>
      <c r="FK391" s="218"/>
      <c r="FL391" s="218"/>
      <c r="FM391" s="218"/>
      <c r="FN391" s="218"/>
      <c r="FO391" s="218"/>
      <c r="FP391" s="218"/>
      <c r="FQ391" s="218"/>
      <c r="FR391" s="218"/>
      <c r="FS391" s="218"/>
      <c r="FT391" s="218"/>
      <c r="FU391" s="218"/>
      <c r="FV391" s="218"/>
      <c r="FW391" s="218"/>
      <c r="FX391" s="218"/>
      <c r="FY391" s="218"/>
      <c r="FZ391" s="218"/>
      <c r="GA391" s="218"/>
      <c r="GB391" s="218"/>
      <c r="GC391" s="218"/>
      <c r="GD391" s="218"/>
      <c r="GE391" s="218"/>
      <c r="GF391" s="218"/>
      <c r="GG391" s="218"/>
    </row>
    <row r="392" spans="1:189" s="257" customFormat="1">
      <c r="A392" s="265"/>
      <c r="B392" s="265"/>
      <c r="C392" s="265"/>
      <c r="D392" s="265"/>
      <c r="E392" s="265"/>
      <c r="F392" s="265"/>
      <c r="G392" s="269"/>
      <c r="H392" s="268"/>
      <c r="I392" s="268"/>
      <c r="J392" s="265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8"/>
      <c r="DZ392" s="218"/>
      <c r="EA392" s="218"/>
      <c r="EB392" s="218"/>
      <c r="EC392" s="218"/>
      <c r="ED392" s="218"/>
      <c r="EE392" s="218"/>
      <c r="EF392" s="218"/>
      <c r="EG392" s="218"/>
      <c r="EH392" s="218"/>
      <c r="EI392" s="218"/>
      <c r="EJ392" s="218"/>
      <c r="EK392" s="218"/>
      <c r="EL392" s="218"/>
      <c r="EM392" s="218"/>
      <c r="EN392" s="218"/>
      <c r="EO392" s="218"/>
      <c r="EP392" s="218"/>
      <c r="EQ392" s="218"/>
      <c r="ER392" s="218"/>
      <c r="ES392" s="218"/>
      <c r="ET392" s="218"/>
      <c r="EU392" s="218"/>
      <c r="EV392" s="218"/>
      <c r="EW392" s="218"/>
      <c r="EX392" s="218"/>
      <c r="EY392" s="218"/>
      <c r="EZ392" s="218"/>
      <c r="FA392" s="218"/>
      <c r="FB392" s="218"/>
      <c r="FC392" s="218"/>
      <c r="FD392" s="218"/>
      <c r="FE392" s="218"/>
      <c r="FF392" s="218"/>
      <c r="FG392" s="218"/>
      <c r="FH392" s="218"/>
      <c r="FI392" s="218"/>
      <c r="FJ392" s="218"/>
      <c r="FK392" s="218"/>
      <c r="FL392" s="218"/>
      <c r="FM392" s="218"/>
      <c r="FN392" s="218"/>
      <c r="FO392" s="218"/>
      <c r="FP392" s="218"/>
      <c r="FQ392" s="218"/>
      <c r="FR392" s="218"/>
      <c r="FS392" s="218"/>
      <c r="FT392" s="218"/>
      <c r="FU392" s="218"/>
      <c r="FV392" s="218"/>
      <c r="FW392" s="218"/>
      <c r="FX392" s="218"/>
      <c r="FY392" s="218"/>
      <c r="FZ392" s="218"/>
      <c r="GA392" s="218"/>
      <c r="GB392" s="218"/>
      <c r="GC392" s="218"/>
      <c r="GD392" s="218"/>
      <c r="GE392" s="218"/>
      <c r="GF392" s="218"/>
      <c r="GG392" s="218"/>
    </row>
    <row r="393" spans="1:189" s="257" customFormat="1">
      <c r="A393" s="265"/>
      <c r="B393" s="265"/>
      <c r="C393" s="265"/>
      <c r="D393" s="265"/>
      <c r="E393" s="265"/>
      <c r="F393" s="265"/>
      <c r="G393" s="269"/>
      <c r="H393" s="268"/>
      <c r="I393" s="268"/>
      <c r="J393" s="265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8"/>
      <c r="DZ393" s="218"/>
      <c r="EA393" s="218"/>
      <c r="EB393" s="218"/>
      <c r="EC393" s="218"/>
      <c r="ED393" s="218"/>
      <c r="EE393" s="218"/>
      <c r="EF393" s="218"/>
      <c r="EG393" s="218"/>
      <c r="EH393" s="218"/>
      <c r="EI393" s="218"/>
      <c r="EJ393" s="218"/>
      <c r="EK393" s="218"/>
      <c r="EL393" s="218"/>
      <c r="EM393" s="218"/>
      <c r="EN393" s="218"/>
      <c r="EO393" s="218"/>
      <c r="EP393" s="218"/>
      <c r="EQ393" s="218"/>
      <c r="ER393" s="218"/>
      <c r="ES393" s="218"/>
      <c r="ET393" s="218"/>
      <c r="EU393" s="218"/>
      <c r="EV393" s="218"/>
      <c r="EW393" s="218"/>
      <c r="EX393" s="218"/>
      <c r="EY393" s="218"/>
      <c r="EZ393" s="218"/>
      <c r="FA393" s="218"/>
      <c r="FB393" s="218"/>
      <c r="FC393" s="218"/>
      <c r="FD393" s="218"/>
      <c r="FE393" s="218"/>
      <c r="FF393" s="218"/>
      <c r="FG393" s="218"/>
      <c r="FH393" s="218"/>
      <c r="FI393" s="218"/>
      <c r="FJ393" s="218"/>
      <c r="FK393" s="218"/>
      <c r="FL393" s="218"/>
      <c r="FM393" s="218"/>
      <c r="FN393" s="218"/>
      <c r="FO393" s="218"/>
      <c r="FP393" s="218"/>
      <c r="FQ393" s="218"/>
      <c r="FR393" s="218"/>
      <c r="FS393" s="218"/>
      <c r="FT393" s="218"/>
      <c r="FU393" s="218"/>
      <c r="FV393" s="218"/>
      <c r="FW393" s="218"/>
      <c r="FX393" s="218"/>
      <c r="FY393" s="218"/>
      <c r="FZ393" s="218"/>
      <c r="GA393" s="218"/>
      <c r="GB393" s="218"/>
      <c r="GC393" s="218"/>
      <c r="GD393" s="218"/>
      <c r="GE393" s="218"/>
      <c r="GF393" s="218"/>
      <c r="GG393" s="218"/>
    </row>
    <row r="394" spans="1:189" s="257" customFormat="1">
      <c r="A394" s="265"/>
      <c r="B394" s="265"/>
      <c r="C394" s="265"/>
      <c r="D394" s="265"/>
      <c r="E394" s="265"/>
      <c r="F394" s="265"/>
      <c r="G394" s="269"/>
      <c r="H394" s="268"/>
      <c r="I394" s="268"/>
      <c r="J394" s="265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8"/>
      <c r="DZ394" s="218"/>
      <c r="EA394" s="218"/>
      <c r="EB394" s="218"/>
      <c r="EC394" s="218"/>
      <c r="ED394" s="218"/>
      <c r="EE394" s="218"/>
      <c r="EF394" s="218"/>
      <c r="EG394" s="218"/>
      <c r="EH394" s="218"/>
      <c r="EI394" s="218"/>
      <c r="EJ394" s="218"/>
      <c r="EK394" s="218"/>
      <c r="EL394" s="218"/>
      <c r="EM394" s="218"/>
      <c r="EN394" s="218"/>
      <c r="EO394" s="218"/>
      <c r="EP394" s="218"/>
      <c r="EQ394" s="218"/>
      <c r="ER394" s="218"/>
      <c r="ES394" s="218"/>
      <c r="ET394" s="218"/>
      <c r="EU394" s="218"/>
      <c r="EV394" s="218"/>
      <c r="EW394" s="218"/>
      <c r="EX394" s="218"/>
      <c r="EY394" s="218"/>
      <c r="EZ394" s="218"/>
      <c r="FA394" s="218"/>
      <c r="FB394" s="218"/>
      <c r="FC394" s="218"/>
      <c r="FD394" s="218"/>
      <c r="FE394" s="218"/>
      <c r="FF394" s="218"/>
      <c r="FG394" s="218"/>
      <c r="FH394" s="218"/>
      <c r="FI394" s="218"/>
      <c r="FJ394" s="218"/>
      <c r="FK394" s="218"/>
      <c r="FL394" s="218"/>
      <c r="FM394" s="218"/>
      <c r="FN394" s="218"/>
      <c r="FO394" s="218"/>
      <c r="FP394" s="218"/>
      <c r="FQ394" s="218"/>
      <c r="FR394" s="218"/>
      <c r="FS394" s="218"/>
      <c r="FT394" s="218"/>
      <c r="FU394" s="218"/>
      <c r="FV394" s="218"/>
      <c r="FW394" s="218"/>
      <c r="FX394" s="218"/>
      <c r="FY394" s="218"/>
      <c r="FZ394" s="218"/>
      <c r="GA394" s="218"/>
      <c r="GB394" s="218"/>
      <c r="GC394" s="218"/>
      <c r="GD394" s="218"/>
      <c r="GE394" s="218"/>
      <c r="GF394" s="218"/>
      <c r="GG394" s="218"/>
    </row>
    <row r="395" spans="1:189" s="257" customFormat="1">
      <c r="A395" s="265"/>
      <c r="B395" s="265"/>
      <c r="C395" s="265"/>
      <c r="D395" s="265"/>
      <c r="E395" s="265"/>
      <c r="F395" s="265"/>
      <c r="G395" s="269"/>
      <c r="H395" s="268"/>
      <c r="I395" s="268"/>
      <c r="J395" s="265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8"/>
      <c r="DZ395" s="218"/>
      <c r="EA395" s="218"/>
      <c r="EB395" s="218"/>
      <c r="EC395" s="218"/>
      <c r="ED395" s="218"/>
      <c r="EE395" s="218"/>
      <c r="EF395" s="218"/>
      <c r="EG395" s="218"/>
      <c r="EH395" s="218"/>
      <c r="EI395" s="218"/>
      <c r="EJ395" s="218"/>
      <c r="EK395" s="218"/>
      <c r="EL395" s="218"/>
      <c r="EM395" s="218"/>
      <c r="EN395" s="218"/>
      <c r="EO395" s="218"/>
      <c r="EP395" s="218"/>
      <c r="EQ395" s="218"/>
      <c r="ER395" s="218"/>
      <c r="ES395" s="218"/>
      <c r="ET395" s="218"/>
      <c r="EU395" s="218"/>
      <c r="EV395" s="218"/>
      <c r="EW395" s="218"/>
      <c r="EX395" s="218"/>
      <c r="EY395" s="218"/>
      <c r="EZ395" s="218"/>
      <c r="FA395" s="218"/>
      <c r="FB395" s="218"/>
      <c r="FC395" s="218"/>
      <c r="FD395" s="218"/>
      <c r="FE395" s="218"/>
      <c r="FF395" s="218"/>
      <c r="FG395" s="218"/>
      <c r="FH395" s="218"/>
      <c r="FI395" s="218"/>
      <c r="FJ395" s="218"/>
      <c r="FK395" s="218"/>
      <c r="FL395" s="218"/>
      <c r="FM395" s="218"/>
      <c r="FN395" s="218"/>
      <c r="FO395" s="218"/>
      <c r="FP395" s="218"/>
      <c r="FQ395" s="218"/>
      <c r="FR395" s="218"/>
      <c r="FS395" s="218"/>
      <c r="FT395" s="218"/>
      <c r="FU395" s="218"/>
      <c r="FV395" s="218"/>
      <c r="FW395" s="218"/>
      <c r="FX395" s="218"/>
      <c r="FY395" s="218"/>
      <c r="FZ395" s="218"/>
      <c r="GA395" s="218"/>
      <c r="GB395" s="218"/>
      <c r="GC395" s="218"/>
      <c r="GD395" s="218"/>
      <c r="GE395" s="218"/>
      <c r="GF395" s="218"/>
      <c r="GG395" s="218"/>
    </row>
    <row r="396" spans="1:189" s="257" customFormat="1">
      <c r="A396" s="265"/>
      <c r="B396" s="265"/>
      <c r="C396" s="265"/>
      <c r="D396" s="265"/>
      <c r="E396" s="265"/>
      <c r="F396" s="265"/>
      <c r="G396" s="269"/>
      <c r="H396" s="268"/>
      <c r="I396" s="268"/>
      <c r="J396" s="265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8"/>
      <c r="DZ396" s="218"/>
      <c r="EA396" s="218"/>
      <c r="EB396" s="218"/>
      <c r="EC396" s="218"/>
      <c r="ED396" s="218"/>
      <c r="EE396" s="218"/>
      <c r="EF396" s="218"/>
      <c r="EG396" s="218"/>
      <c r="EH396" s="218"/>
      <c r="EI396" s="218"/>
      <c r="EJ396" s="218"/>
      <c r="EK396" s="218"/>
      <c r="EL396" s="218"/>
      <c r="EM396" s="218"/>
      <c r="EN396" s="218"/>
      <c r="EO396" s="218"/>
      <c r="EP396" s="218"/>
      <c r="EQ396" s="218"/>
      <c r="ER396" s="218"/>
      <c r="ES396" s="218"/>
      <c r="ET396" s="218"/>
      <c r="EU396" s="218"/>
      <c r="EV396" s="218"/>
      <c r="EW396" s="218"/>
      <c r="EX396" s="218"/>
      <c r="EY396" s="218"/>
      <c r="EZ396" s="218"/>
      <c r="FA396" s="218"/>
      <c r="FB396" s="218"/>
      <c r="FC396" s="218"/>
      <c r="FD396" s="218"/>
      <c r="FE396" s="218"/>
      <c r="FF396" s="218"/>
      <c r="FG396" s="218"/>
      <c r="FH396" s="218"/>
      <c r="FI396" s="218"/>
      <c r="FJ396" s="218"/>
      <c r="FK396" s="218"/>
      <c r="FL396" s="218"/>
      <c r="FM396" s="218"/>
      <c r="FN396" s="218"/>
      <c r="FO396" s="218"/>
      <c r="FP396" s="218"/>
      <c r="FQ396" s="218"/>
      <c r="FR396" s="218"/>
      <c r="FS396" s="218"/>
      <c r="FT396" s="218"/>
      <c r="FU396" s="218"/>
      <c r="FV396" s="218"/>
      <c r="FW396" s="218"/>
      <c r="FX396" s="218"/>
      <c r="FY396" s="218"/>
      <c r="FZ396" s="218"/>
      <c r="GA396" s="218"/>
      <c r="GB396" s="218"/>
      <c r="GC396" s="218"/>
      <c r="GD396" s="218"/>
      <c r="GE396" s="218"/>
      <c r="GF396" s="218"/>
      <c r="GG396" s="218"/>
    </row>
    <row r="397" spans="1:189" s="257" customFormat="1">
      <c r="A397" s="265"/>
      <c r="B397" s="265"/>
      <c r="C397" s="265"/>
      <c r="D397" s="265"/>
      <c r="E397" s="265"/>
      <c r="F397" s="265"/>
      <c r="G397" s="269"/>
      <c r="H397" s="268"/>
      <c r="I397" s="268"/>
      <c r="J397" s="265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8"/>
      <c r="DZ397" s="218"/>
      <c r="EA397" s="218"/>
      <c r="EB397" s="218"/>
      <c r="EC397" s="218"/>
      <c r="ED397" s="218"/>
      <c r="EE397" s="218"/>
      <c r="EF397" s="218"/>
      <c r="EG397" s="218"/>
      <c r="EH397" s="218"/>
      <c r="EI397" s="218"/>
      <c r="EJ397" s="218"/>
      <c r="EK397" s="218"/>
      <c r="EL397" s="218"/>
      <c r="EM397" s="218"/>
      <c r="EN397" s="218"/>
      <c r="EO397" s="218"/>
      <c r="EP397" s="218"/>
      <c r="EQ397" s="218"/>
      <c r="ER397" s="218"/>
      <c r="ES397" s="218"/>
      <c r="ET397" s="218"/>
      <c r="EU397" s="218"/>
      <c r="EV397" s="218"/>
      <c r="EW397" s="218"/>
      <c r="EX397" s="218"/>
      <c r="EY397" s="218"/>
      <c r="EZ397" s="218"/>
      <c r="FA397" s="218"/>
      <c r="FB397" s="218"/>
      <c r="FC397" s="218"/>
      <c r="FD397" s="218"/>
      <c r="FE397" s="218"/>
      <c r="FF397" s="218"/>
      <c r="FG397" s="218"/>
      <c r="FH397" s="218"/>
      <c r="FI397" s="218"/>
      <c r="FJ397" s="218"/>
      <c r="FK397" s="218"/>
      <c r="FL397" s="218"/>
      <c r="FM397" s="218"/>
      <c r="FN397" s="218"/>
      <c r="FO397" s="218"/>
      <c r="FP397" s="218"/>
      <c r="FQ397" s="218"/>
      <c r="FR397" s="218"/>
      <c r="FS397" s="218"/>
      <c r="FT397" s="218"/>
      <c r="FU397" s="218"/>
      <c r="FV397" s="218"/>
      <c r="FW397" s="218"/>
      <c r="FX397" s="218"/>
      <c r="FY397" s="218"/>
      <c r="FZ397" s="218"/>
      <c r="GA397" s="218"/>
      <c r="GB397" s="218"/>
      <c r="GC397" s="218"/>
      <c r="GD397" s="218"/>
      <c r="GE397" s="218"/>
      <c r="GF397" s="218"/>
      <c r="GG397" s="218"/>
    </row>
    <row r="398" spans="1:189" s="257" customFormat="1">
      <c r="A398" s="265"/>
      <c r="B398" s="265"/>
      <c r="C398" s="265"/>
      <c r="D398" s="265"/>
      <c r="E398" s="265"/>
      <c r="F398" s="265"/>
      <c r="G398" s="269"/>
      <c r="H398" s="268"/>
      <c r="I398" s="268"/>
      <c r="J398" s="265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8"/>
      <c r="DZ398" s="218"/>
      <c r="EA398" s="218"/>
      <c r="EB398" s="218"/>
      <c r="EC398" s="218"/>
      <c r="ED398" s="218"/>
      <c r="EE398" s="218"/>
      <c r="EF398" s="218"/>
      <c r="EG398" s="218"/>
      <c r="EH398" s="218"/>
      <c r="EI398" s="218"/>
      <c r="EJ398" s="218"/>
      <c r="EK398" s="218"/>
      <c r="EL398" s="218"/>
      <c r="EM398" s="218"/>
      <c r="EN398" s="218"/>
      <c r="EO398" s="218"/>
      <c r="EP398" s="218"/>
      <c r="EQ398" s="218"/>
      <c r="ER398" s="218"/>
      <c r="ES398" s="218"/>
      <c r="ET398" s="218"/>
      <c r="EU398" s="218"/>
      <c r="EV398" s="218"/>
      <c r="EW398" s="218"/>
      <c r="EX398" s="218"/>
      <c r="EY398" s="218"/>
      <c r="EZ398" s="218"/>
      <c r="FA398" s="218"/>
      <c r="FB398" s="218"/>
      <c r="FC398" s="218"/>
      <c r="FD398" s="218"/>
      <c r="FE398" s="218"/>
      <c r="FF398" s="218"/>
      <c r="FG398" s="218"/>
      <c r="FH398" s="218"/>
      <c r="FI398" s="218"/>
      <c r="FJ398" s="218"/>
      <c r="FK398" s="218"/>
      <c r="FL398" s="218"/>
      <c r="FM398" s="218"/>
      <c r="FN398" s="218"/>
      <c r="FO398" s="218"/>
      <c r="FP398" s="218"/>
      <c r="FQ398" s="218"/>
      <c r="FR398" s="218"/>
      <c r="FS398" s="218"/>
      <c r="FT398" s="218"/>
      <c r="FU398" s="218"/>
      <c r="FV398" s="218"/>
      <c r="FW398" s="218"/>
      <c r="FX398" s="218"/>
      <c r="FY398" s="218"/>
      <c r="FZ398" s="218"/>
      <c r="GA398" s="218"/>
      <c r="GB398" s="218"/>
      <c r="GC398" s="218"/>
      <c r="GD398" s="218"/>
      <c r="GE398" s="218"/>
      <c r="GF398" s="218"/>
      <c r="GG398" s="218"/>
    </row>
    <row r="399" spans="1:189" s="257" customFormat="1">
      <c r="A399" s="265"/>
      <c r="B399" s="265"/>
      <c r="C399" s="265"/>
      <c r="D399" s="265"/>
      <c r="E399" s="265"/>
      <c r="F399" s="265"/>
      <c r="G399" s="269"/>
      <c r="H399" s="268"/>
      <c r="I399" s="268"/>
      <c r="J399" s="265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8"/>
      <c r="DZ399" s="218"/>
      <c r="EA399" s="218"/>
      <c r="EB399" s="218"/>
      <c r="EC399" s="218"/>
      <c r="ED399" s="218"/>
      <c r="EE399" s="218"/>
      <c r="EF399" s="218"/>
      <c r="EG399" s="218"/>
      <c r="EH399" s="218"/>
      <c r="EI399" s="218"/>
      <c r="EJ399" s="218"/>
      <c r="EK399" s="218"/>
      <c r="EL399" s="218"/>
      <c r="EM399" s="218"/>
      <c r="EN399" s="218"/>
      <c r="EO399" s="218"/>
      <c r="EP399" s="218"/>
      <c r="EQ399" s="218"/>
      <c r="ER399" s="218"/>
      <c r="ES399" s="218"/>
      <c r="ET399" s="218"/>
      <c r="EU399" s="218"/>
      <c r="EV399" s="218"/>
      <c r="EW399" s="218"/>
      <c r="EX399" s="218"/>
      <c r="EY399" s="218"/>
      <c r="EZ399" s="218"/>
      <c r="FA399" s="218"/>
      <c r="FB399" s="218"/>
      <c r="FC399" s="218"/>
      <c r="FD399" s="218"/>
      <c r="FE399" s="218"/>
      <c r="FF399" s="218"/>
      <c r="FG399" s="218"/>
      <c r="FH399" s="218"/>
      <c r="FI399" s="218"/>
      <c r="FJ399" s="218"/>
      <c r="FK399" s="218"/>
      <c r="FL399" s="218"/>
      <c r="FM399" s="218"/>
      <c r="FN399" s="218"/>
      <c r="FO399" s="218"/>
      <c r="FP399" s="218"/>
      <c r="FQ399" s="218"/>
      <c r="FR399" s="218"/>
      <c r="FS399" s="218"/>
      <c r="FT399" s="218"/>
      <c r="FU399" s="218"/>
      <c r="FV399" s="218"/>
      <c r="FW399" s="218"/>
      <c r="FX399" s="218"/>
      <c r="FY399" s="218"/>
      <c r="FZ399" s="218"/>
      <c r="GA399" s="218"/>
      <c r="GB399" s="218"/>
      <c r="GC399" s="218"/>
      <c r="GD399" s="218"/>
      <c r="GE399" s="218"/>
      <c r="GF399" s="218"/>
      <c r="GG399" s="218"/>
    </row>
    <row r="400" spans="1:189" s="257" customFormat="1">
      <c r="A400" s="265"/>
      <c r="B400" s="265"/>
      <c r="C400" s="265"/>
      <c r="D400" s="265"/>
      <c r="E400" s="265"/>
      <c r="F400" s="265"/>
      <c r="G400" s="269"/>
      <c r="H400" s="268"/>
      <c r="I400" s="268"/>
      <c r="J400" s="265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8"/>
      <c r="DZ400" s="218"/>
      <c r="EA400" s="218"/>
      <c r="EB400" s="218"/>
      <c r="EC400" s="218"/>
      <c r="ED400" s="218"/>
      <c r="EE400" s="218"/>
      <c r="EF400" s="218"/>
      <c r="EG400" s="218"/>
      <c r="EH400" s="218"/>
      <c r="EI400" s="218"/>
      <c r="EJ400" s="218"/>
      <c r="EK400" s="218"/>
      <c r="EL400" s="218"/>
      <c r="EM400" s="218"/>
      <c r="EN400" s="218"/>
      <c r="EO400" s="218"/>
      <c r="EP400" s="218"/>
      <c r="EQ400" s="218"/>
      <c r="ER400" s="218"/>
      <c r="ES400" s="218"/>
      <c r="ET400" s="218"/>
      <c r="EU400" s="218"/>
      <c r="EV400" s="218"/>
      <c r="EW400" s="218"/>
      <c r="EX400" s="218"/>
      <c r="EY400" s="218"/>
      <c r="EZ400" s="218"/>
      <c r="FA400" s="218"/>
      <c r="FB400" s="218"/>
      <c r="FC400" s="218"/>
      <c r="FD400" s="218"/>
      <c r="FE400" s="218"/>
      <c r="FF400" s="218"/>
      <c r="FG400" s="218"/>
      <c r="FH400" s="218"/>
      <c r="FI400" s="218"/>
      <c r="FJ400" s="218"/>
      <c r="FK400" s="218"/>
      <c r="FL400" s="218"/>
      <c r="FM400" s="218"/>
      <c r="FN400" s="218"/>
      <c r="FO400" s="218"/>
      <c r="FP400" s="218"/>
      <c r="FQ400" s="218"/>
      <c r="FR400" s="218"/>
      <c r="FS400" s="218"/>
      <c r="FT400" s="218"/>
      <c r="FU400" s="218"/>
      <c r="FV400" s="218"/>
      <c r="FW400" s="218"/>
      <c r="FX400" s="218"/>
      <c r="FY400" s="218"/>
      <c r="FZ400" s="218"/>
      <c r="GA400" s="218"/>
      <c r="GB400" s="218"/>
      <c r="GC400" s="218"/>
      <c r="GD400" s="218"/>
      <c r="GE400" s="218"/>
      <c r="GF400" s="218"/>
      <c r="GG400" s="218"/>
    </row>
    <row r="401" spans="1:189" s="257" customFormat="1">
      <c r="A401" s="265"/>
      <c r="B401" s="265"/>
      <c r="C401" s="265"/>
      <c r="D401" s="265"/>
      <c r="E401" s="265"/>
      <c r="F401" s="265"/>
      <c r="G401" s="269"/>
      <c r="H401" s="268"/>
      <c r="I401" s="268"/>
      <c r="J401" s="265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8"/>
      <c r="DZ401" s="218"/>
      <c r="EA401" s="218"/>
      <c r="EB401" s="218"/>
      <c r="EC401" s="218"/>
      <c r="ED401" s="218"/>
      <c r="EE401" s="218"/>
      <c r="EF401" s="218"/>
      <c r="EG401" s="218"/>
      <c r="EH401" s="218"/>
      <c r="EI401" s="218"/>
      <c r="EJ401" s="218"/>
      <c r="EK401" s="218"/>
      <c r="EL401" s="218"/>
      <c r="EM401" s="218"/>
      <c r="EN401" s="218"/>
      <c r="EO401" s="218"/>
      <c r="EP401" s="218"/>
      <c r="EQ401" s="218"/>
      <c r="ER401" s="218"/>
      <c r="ES401" s="218"/>
      <c r="ET401" s="218"/>
      <c r="EU401" s="218"/>
      <c r="EV401" s="218"/>
      <c r="EW401" s="218"/>
      <c r="EX401" s="218"/>
      <c r="EY401" s="218"/>
      <c r="EZ401" s="218"/>
      <c r="FA401" s="218"/>
      <c r="FB401" s="218"/>
      <c r="FC401" s="218"/>
      <c r="FD401" s="218"/>
      <c r="FE401" s="218"/>
      <c r="FF401" s="218"/>
      <c r="FG401" s="218"/>
      <c r="FH401" s="218"/>
      <c r="FI401" s="218"/>
      <c r="FJ401" s="218"/>
      <c r="FK401" s="218"/>
      <c r="FL401" s="218"/>
      <c r="FM401" s="218"/>
      <c r="FN401" s="218"/>
      <c r="FO401" s="218"/>
      <c r="FP401" s="218"/>
      <c r="FQ401" s="218"/>
      <c r="FR401" s="218"/>
      <c r="FS401" s="218"/>
      <c r="FT401" s="218"/>
      <c r="FU401" s="218"/>
      <c r="FV401" s="218"/>
      <c r="FW401" s="218"/>
      <c r="FX401" s="218"/>
      <c r="FY401" s="218"/>
      <c r="FZ401" s="218"/>
      <c r="GA401" s="218"/>
      <c r="GB401" s="218"/>
      <c r="GC401" s="218"/>
      <c r="GD401" s="218"/>
      <c r="GE401" s="218"/>
      <c r="GF401" s="218"/>
      <c r="GG401" s="218"/>
    </row>
    <row r="402" spans="1:189" s="257" customFormat="1">
      <c r="A402" s="265"/>
      <c r="B402" s="265"/>
      <c r="C402" s="265"/>
      <c r="D402" s="265"/>
      <c r="E402" s="265"/>
      <c r="F402" s="265"/>
      <c r="G402" s="269"/>
      <c r="H402" s="268"/>
      <c r="I402" s="268"/>
      <c r="J402" s="265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8"/>
      <c r="DZ402" s="218"/>
      <c r="EA402" s="218"/>
      <c r="EB402" s="218"/>
      <c r="EC402" s="218"/>
      <c r="ED402" s="218"/>
      <c r="EE402" s="218"/>
      <c r="EF402" s="218"/>
      <c r="EG402" s="218"/>
      <c r="EH402" s="218"/>
      <c r="EI402" s="218"/>
      <c r="EJ402" s="218"/>
      <c r="EK402" s="218"/>
      <c r="EL402" s="218"/>
      <c r="EM402" s="218"/>
      <c r="EN402" s="218"/>
      <c r="EO402" s="218"/>
      <c r="EP402" s="218"/>
      <c r="EQ402" s="218"/>
      <c r="ER402" s="218"/>
      <c r="ES402" s="218"/>
      <c r="ET402" s="218"/>
      <c r="EU402" s="218"/>
      <c r="EV402" s="218"/>
      <c r="EW402" s="218"/>
      <c r="EX402" s="218"/>
      <c r="EY402" s="218"/>
      <c r="EZ402" s="218"/>
      <c r="FA402" s="218"/>
      <c r="FB402" s="218"/>
      <c r="FC402" s="218"/>
      <c r="FD402" s="218"/>
      <c r="FE402" s="218"/>
      <c r="FF402" s="218"/>
      <c r="FG402" s="218"/>
      <c r="FH402" s="218"/>
      <c r="FI402" s="218"/>
      <c r="FJ402" s="218"/>
      <c r="FK402" s="218"/>
      <c r="FL402" s="218"/>
      <c r="FM402" s="218"/>
      <c r="FN402" s="218"/>
      <c r="FO402" s="218"/>
      <c r="FP402" s="218"/>
      <c r="FQ402" s="218"/>
      <c r="FR402" s="218"/>
      <c r="FS402" s="218"/>
      <c r="FT402" s="218"/>
      <c r="FU402" s="218"/>
      <c r="FV402" s="218"/>
      <c r="FW402" s="218"/>
      <c r="FX402" s="218"/>
      <c r="FY402" s="218"/>
      <c r="FZ402" s="218"/>
      <c r="GA402" s="218"/>
      <c r="GB402" s="218"/>
      <c r="GC402" s="218"/>
      <c r="GD402" s="218"/>
      <c r="GE402" s="218"/>
      <c r="GF402" s="218"/>
      <c r="GG402" s="218"/>
    </row>
    <row r="403" spans="1:189" s="257" customFormat="1">
      <c r="A403" s="265"/>
      <c r="B403" s="265"/>
      <c r="C403" s="265"/>
      <c r="D403" s="265"/>
      <c r="E403" s="265"/>
      <c r="F403" s="265"/>
      <c r="G403" s="269"/>
      <c r="H403" s="268"/>
      <c r="I403" s="268"/>
      <c r="J403" s="265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8"/>
      <c r="DZ403" s="218"/>
      <c r="EA403" s="218"/>
      <c r="EB403" s="218"/>
      <c r="EC403" s="218"/>
      <c r="ED403" s="218"/>
      <c r="EE403" s="218"/>
      <c r="EF403" s="218"/>
      <c r="EG403" s="218"/>
      <c r="EH403" s="218"/>
      <c r="EI403" s="218"/>
      <c r="EJ403" s="218"/>
      <c r="EK403" s="218"/>
      <c r="EL403" s="218"/>
      <c r="EM403" s="218"/>
      <c r="EN403" s="218"/>
      <c r="EO403" s="218"/>
      <c r="EP403" s="218"/>
      <c r="EQ403" s="218"/>
      <c r="ER403" s="218"/>
      <c r="ES403" s="218"/>
      <c r="ET403" s="218"/>
      <c r="EU403" s="218"/>
      <c r="EV403" s="218"/>
      <c r="EW403" s="218"/>
      <c r="EX403" s="218"/>
      <c r="EY403" s="218"/>
      <c r="EZ403" s="218"/>
      <c r="FA403" s="218"/>
      <c r="FB403" s="218"/>
      <c r="FC403" s="218"/>
      <c r="FD403" s="218"/>
      <c r="FE403" s="218"/>
      <c r="FF403" s="218"/>
      <c r="FG403" s="218"/>
      <c r="FH403" s="218"/>
      <c r="FI403" s="218"/>
      <c r="FJ403" s="218"/>
      <c r="FK403" s="218"/>
      <c r="FL403" s="218"/>
      <c r="FM403" s="218"/>
      <c r="FN403" s="218"/>
      <c r="FO403" s="218"/>
      <c r="FP403" s="218"/>
      <c r="FQ403" s="218"/>
      <c r="FR403" s="218"/>
      <c r="FS403" s="218"/>
      <c r="FT403" s="218"/>
      <c r="FU403" s="218"/>
      <c r="FV403" s="218"/>
      <c r="FW403" s="218"/>
      <c r="FX403" s="218"/>
      <c r="FY403" s="218"/>
      <c r="FZ403" s="218"/>
      <c r="GA403" s="218"/>
      <c r="GB403" s="218"/>
      <c r="GC403" s="218"/>
      <c r="GD403" s="218"/>
      <c r="GE403" s="218"/>
      <c r="GF403" s="218"/>
      <c r="GG403" s="218"/>
    </row>
    <row r="404" spans="1:189" s="257" customFormat="1">
      <c r="A404" s="265"/>
      <c r="B404" s="265"/>
      <c r="C404" s="265"/>
      <c r="D404" s="265"/>
      <c r="E404" s="265"/>
      <c r="F404" s="265"/>
      <c r="G404" s="269"/>
      <c r="H404" s="268"/>
      <c r="I404" s="268"/>
      <c r="J404" s="265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8"/>
      <c r="DZ404" s="218"/>
      <c r="EA404" s="218"/>
      <c r="EB404" s="218"/>
      <c r="EC404" s="218"/>
      <c r="ED404" s="218"/>
      <c r="EE404" s="218"/>
      <c r="EF404" s="218"/>
      <c r="EG404" s="218"/>
      <c r="EH404" s="218"/>
      <c r="EI404" s="218"/>
      <c r="EJ404" s="218"/>
      <c r="EK404" s="218"/>
      <c r="EL404" s="218"/>
      <c r="EM404" s="218"/>
      <c r="EN404" s="218"/>
      <c r="EO404" s="218"/>
      <c r="EP404" s="218"/>
      <c r="EQ404" s="218"/>
      <c r="ER404" s="218"/>
      <c r="ES404" s="218"/>
      <c r="ET404" s="218"/>
      <c r="EU404" s="218"/>
      <c r="EV404" s="218"/>
      <c r="EW404" s="218"/>
      <c r="EX404" s="218"/>
      <c r="EY404" s="218"/>
      <c r="EZ404" s="218"/>
      <c r="FA404" s="218"/>
      <c r="FB404" s="218"/>
      <c r="FC404" s="218"/>
      <c r="FD404" s="218"/>
      <c r="FE404" s="218"/>
      <c r="FF404" s="218"/>
      <c r="FG404" s="218"/>
      <c r="FH404" s="218"/>
      <c r="FI404" s="218"/>
      <c r="FJ404" s="218"/>
      <c r="FK404" s="218"/>
      <c r="FL404" s="218"/>
      <c r="FM404" s="218"/>
      <c r="FN404" s="218"/>
      <c r="FO404" s="218"/>
      <c r="FP404" s="218"/>
      <c r="FQ404" s="218"/>
      <c r="FR404" s="218"/>
      <c r="FS404" s="218"/>
      <c r="FT404" s="218"/>
      <c r="FU404" s="218"/>
      <c r="FV404" s="218"/>
      <c r="FW404" s="218"/>
      <c r="FX404" s="218"/>
      <c r="FY404" s="218"/>
      <c r="FZ404" s="218"/>
      <c r="GA404" s="218"/>
      <c r="GB404" s="218"/>
      <c r="GC404" s="218"/>
      <c r="GD404" s="218"/>
      <c r="GE404" s="218"/>
      <c r="GF404" s="218"/>
      <c r="GG404" s="218"/>
    </row>
    <row r="405" spans="1:189" s="257" customFormat="1">
      <c r="A405" s="265"/>
      <c r="B405" s="265"/>
      <c r="C405" s="265"/>
      <c r="D405" s="265"/>
      <c r="E405" s="265"/>
      <c r="F405" s="265"/>
      <c r="G405" s="269"/>
      <c r="H405" s="268"/>
      <c r="I405" s="268"/>
      <c r="J405" s="265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8"/>
      <c r="DZ405" s="218"/>
      <c r="EA405" s="218"/>
      <c r="EB405" s="218"/>
      <c r="EC405" s="218"/>
      <c r="ED405" s="218"/>
      <c r="EE405" s="218"/>
      <c r="EF405" s="218"/>
      <c r="EG405" s="218"/>
      <c r="EH405" s="218"/>
      <c r="EI405" s="218"/>
      <c r="EJ405" s="218"/>
      <c r="EK405" s="218"/>
      <c r="EL405" s="218"/>
      <c r="EM405" s="218"/>
      <c r="EN405" s="218"/>
      <c r="EO405" s="218"/>
      <c r="EP405" s="218"/>
      <c r="EQ405" s="218"/>
      <c r="ER405" s="218"/>
      <c r="ES405" s="218"/>
      <c r="ET405" s="218"/>
      <c r="EU405" s="218"/>
      <c r="EV405" s="218"/>
      <c r="EW405" s="218"/>
      <c r="EX405" s="218"/>
      <c r="EY405" s="218"/>
      <c r="EZ405" s="218"/>
      <c r="FA405" s="218"/>
      <c r="FB405" s="218"/>
      <c r="FC405" s="218"/>
      <c r="FD405" s="218"/>
      <c r="FE405" s="218"/>
      <c r="FF405" s="218"/>
      <c r="FG405" s="218"/>
      <c r="FH405" s="218"/>
      <c r="FI405" s="218"/>
      <c r="FJ405" s="218"/>
      <c r="FK405" s="218"/>
      <c r="FL405" s="218"/>
      <c r="FM405" s="218"/>
      <c r="FN405" s="218"/>
      <c r="FO405" s="218"/>
      <c r="FP405" s="218"/>
      <c r="FQ405" s="218"/>
      <c r="FR405" s="218"/>
      <c r="FS405" s="218"/>
      <c r="FT405" s="218"/>
      <c r="FU405" s="218"/>
      <c r="FV405" s="218"/>
      <c r="FW405" s="218"/>
      <c r="FX405" s="218"/>
      <c r="FY405" s="218"/>
      <c r="FZ405" s="218"/>
      <c r="GA405" s="218"/>
      <c r="GB405" s="218"/>
      <c r="GC405" s="218"/>
      <c r="GD405" s="218"/>
      <c r="GE405" s="218"/>
      <c r="GF405" s="218"/>
      <c r="GG405" s="218"/>
    </row>
    <row r="406" spans="1:189" s="257" customFormat="1">
      <c r="A406" s="265"/>
      <c r="B406" s="265"/>
      <c r="C406" s="265"/>
      <c r="D406" s="265"/>
      <c r="E406" s="265"/>
      <c r="F406" s="265"/>
      <c r="G406" s="269"/>
      <c r="H406" s="268"/>
      <c r="I406" s="268"/>
      <c r="J406" s="265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8"/>
      <c r="DZ406" s="218"/>
      <c r="EA406" s="218"/>
      <c r="EB406" s="218"/>
      <c r="EC406" s="218"/>
      <c r="ED406" s="218"/>
      <c r="EE406" s="218"/>
      <c r="EF406" s="218"/>
      <c r="EG406" s="218"/>
      <c r="EH406" s="218"/>
      <c r="EI406" s="218"/>
      <c r="EJ406" s="218"/>
      <c r="EK406" s="218"/>
      <c r="EL406" s="218"/>
      <c r="EM406" s="218"/>
      <c r="EN406" s="218"/>
      <c r="EO406" s="218"/>
      <c r="EP406" s="218"/>
      <c r="EQ406" s="218"/>
      <c r="ER406" s="218"/>
      <c r="ES406" s="218"/>
      <c r="ET406" s="218"/>
      <c r="EU406" s="218"/>
      <c r="EV406" s="218"/>
      <c r="EW406" s="218"/>
      <c r="EX406" s="218"/>
      <c r="EY406" s="218"/>
      <c r="EZ406" s="218"/>
      <c r="FA406" s="218"/>
      <c r="FB406" s="218"/>
      <c r="FC406" s="218"/>
      <c r="FD406" s="218"/>
      <c r="FE406" s="218"/>
      <c r="FF406" s="218"/>
      <c r="FG406" s="218"/>
      <c r="FH406" s="218"/>
      <c r="FI406" s="218"/>
      <c r="FJ406" s="218"/>
      <c r="FK406" s="218"/>
      <c r="FL406" s="218"/>
      <c r="FM406" s="218"/>
      <c r="FN406" s="218"/>
      <c r="FO406" s="218"/>
      <c r="FP406" s="218"/>
      <c r="FQ406" s="218"/>
      <c r="FR406" s="218"/>
      <c r="FS406" s="218"/>
      <c r="FT406" s="218"/>
      <c r="FU406" s="218"/>
      <c r="FV406" s="218"/>
      <c r="FW406" s="218"/>
      <c r="FX406" s="218"/>
      <c r="FY406" s="218"/>
      <c r="FZ406" s="218"/>
      <c r="GA406" s="218"/>
      <c r="GB406" s="218"/>
      <c r="GC406" s="218"/>
      <c r="GD406" s="218"/>
      <c r="GE406" s="218"/>
      <c r="GF406" s="218"/>
      <c r="GG406" s="218"/>
    </row>
    <row r="407" spans="1:189" s="257" customFormat="1">
      <c r="A407" s="265"/>
      <c r="B407" s="265"/>
      <c r="C407" s="265"/>
      <c r="D407" s="265"/>
      <c r="E407" s="265"/>
      <c r="F407" s="265"/>
      <c r="G407" s="269"/>
      <c r="H407" s="268"/>
      <c r="I407" s="268"/>
      <c r="J407" s="265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8"/>
      <c r="DZ407" s="218"/>
      <c r="EA407" s="218"/>
      <c r="EB407" s="218"/>
      <c r="EC407" s="218"/>
      <c r="ED407" s="218"/>
      <c r="EE407" s="218"/>
      <c r="EF407" s="218"/>
      <c r="EG407" s="218"/>
      <c r="EH407" s="218"/>
      <c r="EI407" s="218"/>
      <c r="EJ407" s="218"/>
      <c r="EK407" s="218"/>
      <c r="EL407" s="218"/>
      <c r="EM407" s="218"/>
      <c r="EN407" s="218"/>
      <c r="EO407" s="218"/>
      <c r="EP407" s="218"/>
      <c r="EQ407" s="218"/>
      <c r="ER407" s="218"/>
      <c r="ES407" s="218"/>
      <c r="ET407" s="218"/>
      <c r="EU407" s="218"/>
      <c r="EV407" s="218"/>
      <c r="EW407" s="218"/>
      <c r="EX407" s="218"/>
      <c r="EY407" s="218"/>
      <c r="EZ407" s="218"/>
      <c r="FA407" s="218"/>
      <c r="FB407" s="218"/>
      <c r="FC407" s="218"/>
      <c r="FD407" s="218"/>
      <c r="FE407" s="218"/>
      <c r="FF407" s="218"/>
      <c r="FG407" s="218"/>
      <c r="FH407" s="218"/>
      <c r="FI407" s="218"/>
      <c r="FJ407" s="218"/>
      <c r="FK407" s="218"/>
      <c r="FL407" s="218"/>
      <c r="FM407" s="218"/>
      <c r="FN407" s="218"/>
      <c r="FO407" s="218"/>
      <c r="FP407" s="218"/>
      <c r="FQ407" s="218"/>
      <c r="FR407" s="218"/>
      <c r="FS407" s="218"/>
      <c r="FT407" s="218"/>
      <c r="FU407" s="218"/>
      <c r="FV407" s="218"/>
      <c r="FW407" s="218"/>
      <c r="FX407" s="218"/>
      <c r="FY407" s="218"/>
      <c r="FZ407" s="218"/>
      <c r="GA407" s="218"/>
      <c r="GB407" s="218"/>
      <c r="GC407" s="218"/>
      <c r="GD407" s="218"/>
      <c r="GE407" s="218"/>
      <c r="GF407" s="218"/>
      <c r="GG407" s="218"/>
    </row>
    <row r="408" spans="1:189" s="257" customFormat="1">
      <c r="A408" s="265"/>
      <c r="B408" s="265"/>
      <c r="C408" s="265"/>
      <c r="D408" s="265"/>
      <c r="E408" s="265"/>
      <c r="F408" s="265"/>
      <c r="G408" s="269"/>
      <c r="H408" s="268"/>
      <c r="I408" s="268"/>
      <c r="J408" s="265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8"/>
      <c r="DZ408" s="218"/>
      <c r="EA408" s="218"/>
      <c r="EB408" s="218"/>
      <c r="EC408" s="218"/>
      <c r="ED408" s="218"/>
      <c r="EE408" s="218"/>
      <c r="EF408" s="218"/>
      <c r="EG408" s="218"/>
      <c r="EH408" s="218"/>
      <c r="EI408" s="218"/>
      <c r="EJ408" s="218"/>
      <c r="EK408" s="218"/>
      <c r="EL408" s="218"/>
      <c r="EM408" s="218"/>
      <c r="EN408" s="218"/>
      <c r="EO408" s="218"/>
      <c r="EP408" s="218"/>
      <c r="EQ408" s="218"/>
      <c r="ER408" s="218"/>
      <c r="ES408" s="218"/>
      <c r="ET408" s="218"/>
      <c r="EU408" s="218"/>
      <c r="EV408" s="218"/>
      <c r="EW408" s="218"/>
      <c r="EX408" s="218"/>
      <c r="EY408" s="218"/>
      <c r="EZ408" s="218"/>
      <c r="FA408" s="218"/>
      <c r="FB408" s="218"/>
      <c r="FC408" s="218"/>
      <c r="FD408" s="218"/>
      <c r="FE408" s="218"/>
      <c r="FF408" s="218"/>
      <c r="FG408" s="218"/>
      <c r="FH408" s="218"/>
      <c r="FI408" s="218"/>
      <c r="FJ408" s="218"/>
      <c r="FK408" s="218"/>
      <c r="FL408" s="218"/>
      <c r="FM408" s="218"/>
      <c r="FN408" s="218"/>
      <c r="FO408" s="218"/>
      <c r="FP408" s="218"/>
      <c r="FQ408" s="218"/>
      <c r="FR408" s="218"/>
      <c r="FS408" s="218"/>
      <c r="FT408" s="218"/>
      <c r="FU408" s="218"/>
      <c r="FV408" s="218"/>
      <c r="FW408" s="218"/>
      <c r="FX408" s="218"/>
      <c r="FY408" s="218"/>
      <c r="FZ408" s="218"/>
      <c r="GA408" s="218"/>
      <c r="GB408" s="218"/>
      <c r="GC408" s="218"/>
      <c r="GD408" s="218"/>
      <c r="GE408" s="218"/>
      <c r="GF408" s="218"/>
      <c r="GG408" s="218"/>
    </row>
    <row r="409" spans="1:189" s="257" customFormat="1">
      <c r="A409" s="265"/>
      <c r="B409" s="265"/>
      <c r="C409" s="265"/>
      <c r="D409" s="265"/>
      <c r="E409" s="265"/>
      <c r="F409" s="265"/>
      <c r="G409" s="269"/>
      <c r="H409" s="268"/>
      <c r="I409" s="268"/>
      <c r="J409" s="265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8"/>
      <c r="DZ409" s="218"/>
      <c r="EA409" s="218"/>
      <c r="EB409" s="218"/>
      <c r="EC409" s="218"/>
      <c r="ED409" s="218"/>
      <c r="EE409" s="218"/>
      <c r="EF409" s="218"/>
      <c r="EG409" s="218"/>
      <c r="EH409" s="218"/>
      <c r="EI409" s="218"/>
      <c r="EJ409" s="218"/>
      <c r="EK409" s="218"/>
      <c r="EL409" s="218"/>
      <c r="EM409" s="218"/>
      <c r="EN409" s="218"/>
      <c r="EO409" s="218"/>
      <c r="EP409" s="218"/>
      <c r="EQ409" s="218"/>
      <c r="ER409" s="218"/>
      <c r="ES409" s="218"/>
      <c r="ET409" s="218"/>
      <c r="EU409" s="218"/>
      <c r="EV409" s="218"/>
      <c r="EW409" s="218"/>
      <c r="EX409" s="218"/>
      <c r="EY409" s="218"/>
      <c r="EZ409" s="218"/>
      <c r="FA409" s="218"/>
      <c r="FB409" s="218"/>
      <c r="FC409" s="218"/>
      <c r="FD409" s="218"/>
      <c r="FE409" s="218"/>
      <c r="FF409" s="218"/>
      <c r="FG409" s="218"/>
      <c r="FH409" s="218"/>
      <c r="FI409" s="218"/>
      <c r="FJ409" s="218"/>
      <c r="FK409" s="218"/>
      <c r="FL409" s="218"/>
      <c r="FM409" s="218"/>
      <c r="FN409" s="218"/>
      <c r="FO409" s="218"/>
      <c r="FP409" s="218"/>
      <c r="FQ409" s="218"/>
      <c r="FR409" s="218"/>
      <c r="FS409" s="218"/>
      <c r="FT409" s="218"/>
      <c r="FU409" s="218"/>
      <c r="FV409" s="218"/>
      <c r="FW409" s="218"/>
      <c r="FX409" s="218"/>
      <c r="FY409" s="218"/>
      <c r="FZ409" s="218"/>
      <c r="GA409" s="218"/>
      <c r="GB409" s="218"/>
      <c r="GC409" s="218"/>
      <c r="GD409" s="218"/>
      <c r="GE409" s="218"/>
      <c r="GF409" s="218"/>
      <c r="GG409" s="218"/>
    </row>
    <row r="410" spans="1:189" s="257" customFormat="1">
      <c r="A410" s="265"/>
      <c r="B410" s="265"/>
      <c r="C410" s="265"/>
      <c r="D410" s="265"/>
      <c r="E410" s="265"/>
      <c r="F410" s="265"/>
      <c r="G410" s="269"/>
      <c r="H410" s="268"/>
      <c r="I410" s="268"/>
      <c r="J410" s="265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8"/>
      <c r="DZ410" s="218"/>
      <c r="EA410" s="218"/>
      <c r="EB410" s="218"/>
      <c r="EC410" s="218"/>
      <c r="ED410" s="218"/>
      <c r="EE410" s="218"/>
      <c r="EF410" s="218"/>
      <c r="EG410" s="218"/>
      <c r="EH410" s="218"/>
      <c r="EI410" s="218"/>
      <c r="EJ410" s="218"/>
      <c r="EK410" s="218"/>
      <c r="EL410" s="218"/>
      <c r="EM410" s="218"/>
      <c r="EN410" s="218"/>
      <c r="EO410" s="218"/>
      <c r="EP410" s="218"/>
      <c r="EQ410" s="218"/>
      <c r="ER410" s="218"/>
      <c r="ES410" s="218"/>
      <c r="ET410" s="218"/>
      <c r="EU410" s="218"/>
      <c r="EV410" s="218"/>
      <c r="EW410" s="218"/>
      <c r="EX410" s="218"/>
      <c r="EY410" s="218"/>
      <c r="EZ410" s="218"/>
      <c r="FA410" s="218"/>
      <c r="FB410" s="218"/>
      <c r="FC410" s="218"/>
      <c r="FD410" s="218"/>
      <c r="FE410" s="218"/>
      <c r="FF410" s="218"/>
      <c r="FG410" s="218"/>
      <c r="FH410" s="218"/>
      <c r="FI410" s="218"/>
      <c r="FJ410" s="218"/>
      <c r="FK410" s="218"/>
      <c r="FL410" s="218"/>
      <c r="FM410" s="218"/>
      <c r="FN410" s="218"/>
      <c r="FO410" s="218"/>
      <c r="FP410" s="218"/>
      <c r="FQ410" s="218"/>
      <c r="FR410" s="218"/>
      <c r="FS410" s="218"/>
      <c r="FT410" s="218"/>
      <c r="FU410" s="218"/>
      <c r="FV410" s="218"/>
      <c r="FW410" s="218"/>
      <c r="FX410" s="218"/>
      <c r="FY410" s="218"/>
      <c r="FZ410" s="218"/>
      <c r="GA410" s="218"/>
      <c r="GB410" s="218"/>
      <c r="GC410" s="218"/>
      <c r="GD410" s="218"/>
      <c r="GE410" s="218"/>
      <c r="GF410" s="218"/>
      <c r="GG410" s="218"/>
    </row>
    <row r="411" spans="1:189" s="257" customFormat="1">
      <c r="A411" s="265"/>
      <c r="B411" s="265"/>
      <c r="C411" s="265"/>
      <c r="D411" s="265"/>
      <c r="E411" s="265"/>
      <c r="F411" s="265"/>
      <c r="G411" s="269"/>
      <c r="H411" s="268"/>
      <c r="I411" s="268"/>
      <c r="J411" s="265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8"/>
      <c r="DZ411" s="218"/>
      <c r="EA411" s="218"/>
      <c r="EB411" s="218"/>
      <c r="EC411" s="218"/>
      <c r="ED411" s="218"/>
      <c r="EE411" s="218"/>
      <c r="EF411" s="218"/>
      <c r="EG411" s="218"/>
      <c r="EH411" s="218"/>
      <c r="EI411" s="218"/>
      <c r="EJ411" s="218"/>
      <c r="EK411" s="218"/>
      <c r="EL411" s="218"/>
      <c r="EM411" s="218"/>
      <c r="EN411" s="218"/>
      <c r="EO411" s="218"/>
      <c r="EP411" s="218"/>
      <c r="EQ411" s="218"/>
      <c r="ER411" s="218"/>
      <c r="ES411" s="218"/>
      <c r="ET411" s="218"/>
      <c r="EU411" s="218"/>
      <c r="EV411" s="218"/>
      <c r="EW411" s="218"/>
      <c r="EX411" s="218"/>
      <c r="EY411" s="218"/>
      <c r="EZ411" s="218"/>
      <c r="FA411" s="218"/>
      <c r="FB411" s="218"/>
      <c r="FC411" s="218"/>
      <c r="FD411" s="218"/>
      <c r="FE411" s="218"/>
      <c r="FF411" s="218"/>
      <c r="FG411" s="218"/>
      <c r="FH411" s="218"/>
      <c r="FI411" s="218"/>
      <c r="FJ411" s="218"/>
      <c r="FK411" s="218"/>
      <c r="FL411" s="218"/>
      <c r="FM411" s="218"/>
      <c r="FN411" s="218"/>
      <c r="FO411" s="218"/>
      <c r="FP411" s="218"/>
      <c r="FQ411" s="218"/>
      <c r="FR411" s="218"/>
      <c r="FS411" s="218"/>
      <c r="FT411" s="218"/>
      <c r="FU411" s="218"/>
      <c r="FV411" s="218"/>
      <c r="FW411" s="218"/>
      <c r="FX411" s="218"/>
      <c r="FY411" s="218"/>
      <c r="FZ411" s="218"/>
      <c r="GA411" s="218"/>
      <c r="GB411" s="218"/>
      <c r="GC411" s="218"/>
      <c r="GD411" s="218"/>
      <c r="GE411" s="218"/>
      <c r="GF411" s="218"/>
      <c r="GG411" s="218"/>
    </row>
    <row r="412" spans="1:189" s="257" customFormat="1">
      <c r="A412" s="265"/>
      <c r="B412" s="265"/>
      <c r="C412" s="265"/>
      <c r="D412" s="265"/>
      <c r="E412" s="265"/>
      <c r="F412" s="265"/>
      <c r="G412" s="269"/>
      <c r="H412" s="268"/>
      <c r="I412" s="268"/>
      <c r="J412" s="265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8"/>
      <c r="DZ412" s="218"/>
      <c r="EA412" s="218"/>
      <c r="EB412" s="218"/>
      <c r="EC412" s="218"/>
      <c r="ED412" s="218"/>
      <c r="EE412" s="218"/>
      <c r="EF412" s="218"/>
      <c r="EG412" s="218"/>
      <c r="EH412" s="218"/>
      <c r="EI412" s="218"/>
      <c r="EJ412" s="218"/>
      <c r="EK412" s="218"/>
      <c r="EL412" s="218"/>
      <c r="EM412" s="218"/>
      <c r="EN412" s="218"/>
      <c r="EO412" s="218"/>
      <c r="EP412" s="218"/>
      <c r="EQ412" s="218"/>
      <c r="ER412" s="218"/>
      <c r="ES412" s="218"/>
      <c r="ET412" s="218"/>
      <c r="EU412" s="218"/>
      <c r="EV412" s="218"/>
      <c r="EW412" s="218"/>
      <c r="EX412" s="218"/>
      <c r="EY412" s="218"/>
      <c r="EZ412" s="218"/>
      <c r="FA412" s="218"/>
      <c r="FB412" s="218"/>
      <c r="FC412" s="218"/>
      <c r="FD412" s="218"/>
      <c r="FE412" s="218"/>
      <c r="FF412" s="218"/>
      <c r="FG412" s="218"/>
      <c r="FH412" s="218"/>
      <c r="FI412" s="218"/>
      <c r="FJ412" s="218"/>
      <c r="FK412" s="218"/>
      <c r="FL412" s="218"/>
      <c r="FM412" s="218"/>
      <c r="FN412" s="218"/>
      <c r="FO412" s="218"/>
      <c r="FP412" s="218"/>
      <c r="FQ412" s="218"/>
      <c r="FR412" s="218"/>
      <c r="FS412" s="218"/>
      <c r="FT412" s="218"/>
      <c r="FU412" s="218"/>
      <c r="FV412" s="218"/>
      <c r="FW412" s="218"/>
      <c r="FX412" s="218"/>
      <c r="FY412" s="218"/>
      <c r="FZ412" s="218"/>
      <c r="GA412" s="218"/>
      <c r="GB412" s="218"/>
      <c r="GC412" s="218"/>
      <c r="GD412" s="218"/>
      <c r="GE412" s="218"/>
      <c r="GF412" s="218"/>
      <c r="GG412" s="218"/>
    </row>
    <row r="413" spans="1:189" s="257" customFormat="1">
      <c r="A413" s="265"/>
      <c r="B413" s="265"/>
      <c r="C413" s="265"/>
      <c r="D413" s="265"/>
      <c r="E413" s="265"/>
      <c r="F413" s="265"/>
      <c r="G413" s="269"/>
      <c r="H413" s="268"/>
      <c r="I413" s="268"/>
      <c r="J413" s="265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8"/>
      <c r="DZ413" s="218"/>
      <c r="EA413" s="218"/>
      <c r="EB413" s="218"/>
      <c r="EC413" s="218"/>
      <c r="ED413" s="218"/>
      <c r="EE413" s="218"/>
      <c r="EF413" s="218"/>
      <c r="EG413" s="218"/>
      <c r="EH413" s="218"/>
      <c r="EI413" s="218"/>
      <c r="EJ413" s="218"/>
      <c r="EK413" s="218"/>
      <c r="EL413" s="218"/>
      <c r="EM413" s="218"/>
      <c r="EN413" s="218"/>
      <c r="EO413" s="218"/>
      <c r="EP413" s="218"/>
      <c r="EQ413" s="218"/>
      <c r="ER413" s="218"/>
      <c r="ES413" s="218"/>
      <c r="ET413" s="218"/>
      <c r="EU413" s="218"/>
      <c r="EV413" s="218"/>
      <c r="EW413" s="218"/>
      <c r="EX413" s="218"/>
      <c r="EY413" s="218"/>
      <c r="EZ413" s="218"/>
      <c r="FA413" s="218"/>
      <c r="FB413" s="218"/>
      <c r="FC413" s="218"/>
      <c r="FD413" s="218"/>
      <c r="FE413" s="218"/>
      <c r="FF413" s="218"/>
      <c r="FG413" s="218"/>
      <c r="FH413" s="218"/>
      <c r="FI413" s="218"/>
      <c r="FJ413" s="218"/>
      <c r="FK413" s="218"/>
      <c r="FL413" s="218"/>
      <c r="FM413" s="218"/>
      <c r="FN413" s="218"/>
      <c r="FO413" s="218"/>
      <c r="FP413" s="218"/>
      <c r="FQ413" s="218"/>
      <c r="FR413" s="218"/>
      <c r="FS413" s="218"/>
      <c r="FT413" s="218"/>
      <c r="FU413" s="218"/>
      <c r="FV413" s="218"/>
      <c r="FW413" s="218"/>
      <c r="FX413" s="218"/>
      <c r="FY413" s="218"/>
      <c r="FZ413" s="218"/>
      <c r="GA413" s="218"/>
      <c r="GB413" s="218"/>
      <c r="GC413" s="218"/>
      <c r="GD413" s="218"/>
      <c r="GE413" s="218"/>
      <c r="GF413" s="218"/>
      <c r="GG413" s="218"/>
    </row>
    <row r="414" spans="1:189" s="257" customFormat="1">
      <c r="A414" s="265"/>
      <c r="B414" s="265"/>
      <c r="C414" s="265"/>
      <c r="D414" s="265"/>
      <c r="E414" s="265"/>
      <c r="F414" s="265"/>
      <c r="G414" s="269"/>
      <c r="H414" s="268"/>
      <c r="I414" s="268"/>
      <c r="J414" s="265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8"/>
      <c r="DZ414" s="218"/>
      <c r="EA414" s="218"/>
      <c r="EB414" s="218"/>
      <c r="EC414" s="218"/>
      <c r="ED414" s="218"/>
      <c r="EE414" s="218"/>
      <c r="EF414" s="218"/>
      <c r="EG414" s="218"/>
      <c r="EH414" s="218"/>
      <c r="EI414" s="218"/>
      <c r="EJ414" s="218"/>
      <c r="EK414" s="218"/>
      <c r="EL414" s="218"/>
      <c r="EM414" s="218"/>
      <c r="EN414" s="218"/>
      <c r="EO414" s="218"/>
      <c r="EP414" s="218"/>
      <c r="EQ414" s="218"/>
      <c r="ER414" s="218"/>
      <c r="ES414" s="218"/>
      <c r="ET414" s="218"/>
      <c r="EU414" s="218"/>
      <c r="EV414" s="218"/>
      <c r="EW414" s="218"/>
      <c r="EX414" s="218"/>
      <c r="EY414" s="218"/>
      <c r="EZ414" s="218"/>
      <c r="FA414" s="218"/>
      <c r="FB414" s="218"/>
      <c r="FC414" s="218"/>
      <c r="FD414" s="218"/>
      <c r="FE414" s="218"/>
      <c r="FF414" s="218"/>
      <c r="FG414" s="218"/>
      <c r="FH414" s="218"/>
      <c r="FI414" s="218"/>
      <c r="FJ414" s="218"/>
      <c r="FK414" s="218"/>
      <c r="FL414" s="218"/>
      <c r="FM414" s="218"/>
      <c r="FN414" s="218"/>
      <c r="FO414" s="218"/>
      <c r="FP414" s="218"/>
      <c r="FQ414" s="218"/>
      <c r="FR414" s="218"/>
      <c r="FS414" s="218"/>
      <c r="FT414" s="218"/>
      <c r="FU414" s="218"/>
      <c r="FV414" s="218"/>
      <c r="FW414" s="218"/>
      <c r="FX414" s="218"/>
      <c r="FY414" s="218"/>
      <c r="FZ414" s="218"/>
      <c r="GA414" s="218"/>
      <c r="GB414" s="218"/>
      <c r="GC414" s="218"/>
      <c r="GD414" s="218"/>
      <c r="GE414" s="218"/>
      <c r="GF414" s="218"/>
      <c r="GG414" s="218"/>
    </row>
    <row r="415" spans="1:189" s="257" customFormat="1">
      <c r="A415" s="265"/>
      <c r="B415" s="265"/>
      <c r="C415" s="265"/>
      <c r="D415" s="265"/>
      <c r="E415" s="265"/>
      <c r="F415" s="265"/>
      <c r="G415" s="269"/>
      <c r="H415" s="268"/>
      <c r="I415" s="268"/>
      <c r="J415" s="265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8"/>
      <c r="DZ415" s="218"/>
      <c r="EA415" s="218"/>
      <c r="EB415" s="218"/>
      <c r="EC415" s="218"/>
      <c r="ED415" s="218"/>
      <c r="EE415" s="218"/>
      <c r="EF415" s="218"/>
      <c r="EG415" s="218"/>
      <c r="EH415" s="218"/>
      <c r="EI415" s="218"/>
      <c r="EJ415" s="218"/>
      <c r="EK415" s="218"/>
      <c r="EL415" s="218"/>
      <c r="EM415" s="218"/>
      <c r="EN415" s="218"/>
      <c r="EO415" s="218"/>
      <c r="EP415" s="218"/>
      <c r="EQ415" s="218"/>
      <c r="ER415" s="218"/>
      <c r="ES415" s="218"/>
      <c r="ET415" s="218"/>
      <c r="EU415" s="218"/>
      <c r="EV415" s="218"/>
      <c r="EW415" s="218"/>
      <c r="EX415" s="218"/>
      <c r="EY415" s="218"/>
      <c r="EZ415" s="218"/>
      <c r="FA415" s="218"/>
      <c r="FB415" s="218"/>
      <c r="FC415" s="218"/>
      <c r="FD415" s="218"/>
      <c r="FE415" s="218"/>
      <c r="FF415" s="218"/>
      <c r="FG415" s="218"/>
      <c r="FH415" s="218"/>
      <c r="FI415" s="218"/>
      <c r="FJ415" s="218"/>
      <c r="FK415" s="218"/>
      <c r="FL415" s="218"/>
      <c r="FM415" s="218"/>
      <c r="FN415" s="218"/>
      <c r="FO415" s="218"/>
      <c r="FP415" s="218"/>
      <c r="FQ415" s="218"/>
      <c r="FR415" s="218"/>
      <c r="FS415" s="218"/>
      <c r="FT415" s="218"/>
      <c r="FU415" s="218"/>
      <c r="FV415" s="218"/>
      <c r="FW415" s="218"/>
      <c r="FX415" s="218"/>
      <c r="FY415" s="218"/>
      <c r="FZ415" s="218"/>
      <c r="GA415" s="218"/>
      <c r="GB415" s="218"/>
      <c r="GC415" s="218"/>
      <c r="GD415" s="218"/>
      <c r="GE415" s="218"/>
      <c r="GF415" s="218"/>
      <c r="GG415" s="218"/>
    </row>
    <row r="416" spans="1:189" s="257" customFormat="1">
      <c r="A416" s="265"/>
      <c r="B416" s="265"/>
      <c r="C416" s="265"/>
      <c r="D416" s="265"/>
      <c r="E416" s="265"/>
      <c r="F416" s="265"/>
      <c r="G416" s="269"/>
      <c r="H416" s="268"/>
      <c r="I416" s="268"/>
      <c r="J416" s="265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8"/>
      <c r="DZ416" s="218"/>
      <c r="EA416" s="218"/>
      <c r="EB416" s="218"/>
      <c r="EC416" s="218"/>
      <c r="ED416" s="218"/>
      <c r="EE416" s="218"/>
      <c r="EF416" s="218"/>
      <c r="EG416" s="218"/>
      <c r="EH416" s="218"/>
      <c r="EI416" s="218"/>
      <c r="EJ416" s="218"/>
      <c r="EK416" s="218"/>
      <c r="EL416" s="218"/>
      <c r="EM416" s="218"/>
      <c r="EN416" s="218"/>
      <c r="EO416" s="218"/>
      <c r="EP416" s="218"/>
      <c r="EQ416" s="218"/>
      <c r="ER416" s="218"/>
      <c r="ES416" s="218"/>
      <c r="ET416" s="218"/>
      <c r="EU416" s="218"/>
      <c r="EV416" s="218"/>
      <c r="EW416" s="218"/>
      <c r="EX416" s="218"/>
      <c r="EY416" s="218"/>
      <c r="EZ416" s="218"/>
      <c r="FA416" s="218"/>
      <c r="FB416" s="218"/>
      <c r="FC416" s="218"/>
      <c r="FD416" s="218"/>
      <c r="FE416" s="218"/>
      <c r="FF416" s="218"/>
      <c r="FG416" s="218"/>
      <c r="FH416" s="218"/>
      <c r="FI416" s="218"/>
      <c r="FJ416" s="218"/>
      <c r="FK416" s="218"/>
      <c r="FL416" s="218"/>
      <c r="FM416" s="218"/>
      <c r="FN416" s="218"/>
      <c r="FO416" s="218"/>
      <c r="FP416" s="218"/>
      <c r="FQ416" s="218"/>
      <c r="FR416" s="218"/>
      <c r="FS416" s="218"/>
      <c r="FT416" s="218"/>
      <c r="FU416" s="218"/>
      <c r="FV416" s="218"/>
      <c r="FW416" s="218"/>
      <c r="FX416" s="218"/>
      <c r="FY416" s="218"/>
      <c r="FZ416" s="218"/>
      <c r="GA416" s="218"/>
      <c r="GB416" s="218"/>
      <c r="GC416" s="218"/>
      <c r="GD416" s="218"/>
      <c r="GE416" s="218"/>
      <c r="GF416" s="218"/>
      <c r="GG416" s="218"/>
    </row>
    <row r="417" spans="1:189" s="257" customFormat="1">
      <c r="A417" s="265"/>
      <c r="B417" s="265"/>
      <c r="C417" s="265"/>
      <c r="D417" s="265"/>
      <c r="E417" s="265"/>
      <c r="F417" s="265"/>
      <c r="G417" s="269"/>
      <c r="H417" s="268"/>
      <c r="I417" s="268"/>
      <c r="J417" s="265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8"/>
      <c r="DZ417" s="218"/>
      <c r="EA417" s="218"/>
      <c r="EB417" s="218"/>
      <c r="EC417" s="218"/>
      <c r="ED417" s="218"/>
      <c r="EE417" s="218"/>
      <c r="EF417" s="218"/>
      <c r="EG417" s="218"/>
      <c r="EH417" s="218"/>
      <c r="EI417" s="218"/>
      <c r="EJ417" s="218"/>
      <c r="EK417" s="218"/>
      <c r="EL417" s="218"/>
      <c r="EM417" s="218"/>
      <c r="EN417" s="218"/>
      <c r="EO417" s="218"/>
      <c r="EP417" s="218"/>
      <c r="EQ417" s="218"/>
      <c r="ER417" s="218"/>
      <c r="ES417" s="218"/>
      <c r="ET417" s="218"/>
      <c r="EU417" s="218"/>
      <c r="EV417" s="218"/>
      <c r="EW417" s="218"/>
      <c r="EX417" s="218"/>
      <c r="EY417" s="218"/>
      <c r="EZ417" s="218"/>
      <c r="FA417" s="218"/>
      <c r="FB417" s="218"/>
      <c r="FC417" s="218"/>
      <c r="FD417" s="218"/>
      <c r="FE417" s="218"/>
      <c r="FF417" s="218"/>
      <c r="FG417" s="218"/>
      <c r="FH417" s="218"/>
      <c r="FI417" s="218"/>
      <c r="FJ417" s="218"/>
      <c r="FK417" s="218"/>
      <c r="FL417" s="218"/>
      <c r="FM417" s="218"/>
      <c r="FN417" s="218"/>
      <c r="FO417" s="218"/>
      <c r="FP417" s="218"/>
      <c r="FQ417" s="218"/>
      <c r="FR417" s="218"/>
      <c r="FS417" s="218"/>
      <c r="FT417" s="218"/>
      <c r="FU417" s="218"/>
      <c r="FV417" s="218"/>
      <c r="FW417" s="218"/>
      <c r="FX417" s="218"/>
      <c r="FY417" s="218"/>
      <c r="FZ417" s="218"/>
      <c r="GA417" s="218"/>
      <c r="GB417" s="218"/>
      <c r="GC417" s="218"/>
      <c r="GD417" s="218"/>
      <c r="GE417" s="218"/>
      <c r="GF417" s="218"/>
      <c r="GG417" s="218"/>
    </row>
    <row r="418" spans="1:189" s="257" customFormat="1">
      <c r="A418" s="265"/>
      <c r="B418" s="265"/>
      <c r="C418" s="265"/>
      <c r="D418" s="265"/>
      <c r="E418" s="265"/>
      <c r="F418" s="265"/>
      <c r="G418" s="269"/>
      <c r="H418" s="268"/>
      <c r="I418" s="268"/>
      <c r="J418" s="265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8"/>
      <c r="DZ418" s="218"/>
      <c r="EA418" s="218"/>
      <c r="EB418" s="218"/>
      <c r="EC418" s="218"/>
      <c r="ED418" s="218"/>
      <c r="EE418" s="218"/>
      <c r="EF418" s="218"/>
      <c r="EG418" s="218"/>
      <c r="EH418" s="218"/>
      <c r="EI418" s="218"/>
      <c r="EJ418" s="218"/>
      <c r="EK418" s="218"/>
      <c r="EL418" s="218"/>
      <c r="EM418" s="218"/>
      <c r="EN418" s="218"/>
      <c r="EO418" s="218"/>
      <c r="EP418" s="218"/>
      <c r="EQ418" s="218"/>
      <c r="ER418" s="218"/>
      <c r="ES418" s="218"/>
      <c r="ET418" s="218"/>
      <c r="EU418" s="218"/>
      <c r="EV418" s="218"/>
      <c r="EW418" s="218"/>
      <c r="EX418" s="218"/>
      <c r="EY418" s="218"/>
      <c r="EZ418" s="218"/>
      <c r="FA418" s="218"/>
      <c r="FB418" s="218"/>
      <c r="FC418" s="218"/>
      <c r="FD418" s="218"/>
      <c r="FE418" s="218"/>
      <c r="FF418" s="218"/>
      <c r="FG418" s="218"/>
      <c r="FH418" s="218"/>
      <c r="FI418" s="218"/>
      <c r="FJ418" s="218"/>
      <c r="FK418" s="218"/>
      <c r="FL418" s="218"/>
      <c r="FM418" s="218"/>
      <c r="FN418" s="218"/>
      <c r="FO418" s="218"/>
      <c r="FP418" s="218"/>
      <c r="FQ418" s="218"/>
      <c r="FR418" s="218"/>
      <c r="FS418" s="218"/>
      <c r="FT418" s="218"/>
      <c r="FU418" s="218"/>
      <c r="FV418" s="218"/>
      <c r="FW418" s="218"/>
      <c r="FX418" s="218"/>
      <c r="FY418" s="218"/>
      <c r="FZ418" s="218"/>
      <c r="GA418" s="218"/>
      <c r="GB418" s="218"/>
      <c r="GC418" s="218"/>
      <c r="GD418" s="218"/>
      <c r="GE418" s="218"/>
      <c r="GF418" s="218"/>
      <c r="GG418" s="218"/>
    </row>
    <row r="419" spans="1:189" s="257" customFormat="1">
      <c r="A419" s="265"/>
      <c r="B419" s="265"/>
      <c r="C419" s="265"/>
      <c r="D419" s="265"/>
      <c r="E419" s="265"/>
      <c r="F419" s="265"/>
      <c r="G419" s="269"/>
      <c r="H419" s="268"/>
      <c r="I419" s="268"/>
      <c r="J419" s="265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8"/>
      <c r="DZ419" s="218"/>
      <c r="EA419" s="218"/>
      <c r="EB419" s="218"/>
      <c r="EC419" s="218"/>
      <c r="ED419" s="218"/>
      <c r="EE419" s="218"/>
      <c r="EF419" s="218"/>
      <c r="EG419" s="218"/>
      <c r="EH419" s="218"/>
      <c r="EI419" s="218"/>
      <c r="EJ419" s="218"/>
      <c r="EK419" s="218"/>
      <c r="EL419" s="218"/>
      <c r="EM419" s="218"/>
      <c r="EN419" s="218"/>
      <c r="EO419" s="218"/>
      <c r="EP419" s="218"/>
      <c r="EQ419" s="218"/>
      <c r="ER419" s="218"/>
      <c r="ES419" s="218"/>
      <c r="ET419" s="218"/>
      <c r="EU419" s="218"/>
      <c r="EV419" s="218"/>
      <c r="EW419" s="218"/>
      <c r="EX419" s="218"/>
      <c r="EY419" s="218"/>
      <c r="EZ419" s="218"/>
      <c r="FA419" s="218"/>
      <c r="FB419" s="218"/>
      <c r="FC419" s="218"/>
      <c r="FD419" s="218"/>
      <c r="FE419" s="218"/>
      <c r="FF419" s="218"/>
      <c r="FG419" s="218"/>
      <c r="FH419" s="218"/>
      <c r="FI419" s="218"/>
      <c r="FJ419" s="218"/>
      <c r="FK419" s="218"/>
      <c r="FL419" s="218"/>
      <c r="FM419" s="218"/>
      <c r="FN419" s="218"/>
      <c r="FO419" s="218"/>
      <c r="FP419" s="218"/>
      <c r="FQ419" s="218"/>
      <c r="FR419" s="218"/>
      <c r="FS419" s="218"/>
      <c r="FT419" s="218"/>
      <c r="FU419" s="218"/>
      <c r="FV419" s="218"/>
      <c r="FW419" s="218"/>
      <c r="FX419" s="218"/>
      <c r="FY419" s="218"/>
      <c r="FZ419" s="218"/>
      <c r="GA419" s="218"/>
      <c r="GB419" s="218"/>
      <c r="GC419" s="218"/>
      <c r="GD419" s="218"/>
      <c r="GE419" s="218"/>
      <c r="GF419" s="218"/>
      <c r="GG419" s="218"/>
    </row>
    <row r="420" spans="1:189" s="257" customFormat="1">
      <c r="A420" s="265"/>
      <c r="B420" s="265"/>
      <c r="C420" s="265"/>
      <c r="D420" s="265"/>
      <c r="E420" s="265"/>
      <c r="F420" s="265"/>
      <c r="G420" s="269"/>
      <c r="H420" s="268"/>
      <c r="I420" s="268"/>
      <c r="J420" s="265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8"/>
      <c r="DZ420" s="218"/>
      <c r="EA420" s="218"/>
      <c r="EB420" s="218"/>
      <c r="EC420" s="218"/>
      <c r="ED420" s="218"/>
      <c r="EE420" s="218"/>
      <c r="EF420" s="218"/>
      <c r="EG420" s="218"/>
      <c r="EH420" s="218"/>
      <c r="EI420" s="218"/>
      <c r="EJ420" s="218"/>
      <c r="EK420" s="218"/>
      <c r="EL420" s="218"/>
      <c r="EM420" s="218"/>
      <c r="EN420" s="218"/>
      <c r="EO420" s="218"/>
      <c r="EP420" s="218"/>
      <c r="EQ420" s="218"/>
      <c r="ER420" s="218"/>
      <c r="ES420" s="218"/>
      <c r="ET420" s="218"/>
      <c r="EU420" s="218"/>
      <c r="EV420" s="218"/>
      <c r="EW420" s="218"/>
      <c r="EX420" s="218"/>
      <c r="EY420" s="218"/>
      <c r="EZ420" s="218"/>
      <c r="FA420" s="218"/>
      <c r="FB420" s="218"/>
      <c r="FC420" s="218"/>
      <c r="FD420" s="218"/>
      <c r="FE420" s="218"/>
      <c r="FF420" s="218"/>
      <c r="FG420" s="218"/>
      <c r="FH420" s="218"/>
      <c r="FI420" s="218"/>
      <c r="FJ420" s="218"/>
      <c r="FK420" s="218"/>
      <c r="FL420" s="218"/>
      <c r="FM420" s="218"/>
      <c r="FN420" s="218"/>
      <c r="FO420" s="218"/>
      <c r="FP420" s="218"/>
      <c r="FQ420" s="218"/>
      <c r="FR420" s="218"/>
      <c r="FS420" s="218"/>
      <c r="FT420" s="218"/>
      <c r="FU420" s="218"/>
      <c r="FV420" s="218"/>
      <c r="FW420" s="218"/>
      <c r="FX420" s="218"/>
      <c r="FY420" s="218"/>
      <c r="FZ420" s="218"/>
      <c r="GA420" s="218"/>
      <c r="GB420" s="218"/>
      <c r="GC420" s="218"/>
      <c r="GD420" s="218"/>
      <c r="GE420" s="218"/>
      <c r="GF420" s="218"/>
      <c r="GG420" s="218"/>
    </row>
    <row r="421" spans="1:189" s="257" customFormat="1">
      <c r="A421" s="265"/>
      <c r="B421" s="265"/>
      <c r="C421" s="265"/>
      <c r="D421" s="265"/>
      <c r="E421" s="265"/>
      <c r="F421" s="265"/>
      <c r="G421" s="269"/>
      <c r="H421" s="268"/>
      <c r="I421" s="268"/>
      <c r="J421" s="265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8"/>
      <c r="DZ421" s="218"/>
      <c r="EA421" s="218"/>
      <c r="EB421" s="218"/>
      <c r="EC421" s="218"/>
      <c r="ED421" s="218"/>
      <c r="EE421" s="218"/>
      <c r="EF421" s="218"/>
      <c r="EG421" s="218"/>
      <c r="EH421" s="218"/>
      <c r="EI421" s="218"/>
      <c r="EJ421" s="218"/>
      <c r="EK421" s="218"/>
      <c r="EL421" s="218"/>
      <c r="EM421" s="218"/>
      <c r="EN421" s="218"/>
      <c r="EO421" s="218"/>
      <c r="EP421" s="218"/>
      <c r="EQ421" s="218"/>
      <c r="ER421" s="218"/>
      <c r="ES421" s="218"/>
      <c r="ET421" s="218"/>
      <c r="EU421" s="218"/>
      <c r="EV421" s="218"/>
      <c r="EW421" s="218"/>
      <c r="EX421" s="218"/>
      <c r="EY421" s="218"/>
      <c r="EZ421" s="218"/>
      <c r="FA421" s="218"/>
      <c r="FB421" s="218"/>
      <c r="FC421" s="218"/>
      <c r="FD421" s="218"/>
      <c r="FE421" s="218"/>
      <c r="FF421" s="218"/>
      <c r="FG421" s="218"/>
      <c r="FH421" s="218"/>
      <c r="FI421" s="218"/>
      <c r="FJ421" s="218"/>
      <c r="FK421" s="218"/>
      <c r="FL421" s="218"/>
      <c r="FM421" s="218"/>
      <c r="FN421" s="218"/>
      <c r="FO421" s="218"/>
      <c r="FP421" s="218"/>
      <c r="FQ421" s="218"/>
      <c r="FR421" s="218"/>
      <c r="FS421" s="218"/>
      <c r="FT421" s="218"/>
      <c r="FU421" s="218"/>
      <c r="FV421" s="218"/>
      <c r="FW421" s="218"/>
      <c r="FX421" s="218"/>
      <c r="FY421" s="218"/>
      <c r="FZ421" s="218"/>
      <c r="GA421" s="218"/>
      <c r="GB421" s="218"/>
      <c r="GC421" s="218"/>
      <c r="GD421" s="218"/>
      <c r="GE421" s="218"/>
      <c r="GF421" s="218"/>
      <c r="GG421" s="218"/>
    </row>
    <row r="422" spans="1:189" s="257" customFormat="1">
      <c r="A422" s="265"/>
      <c r="B422" s="265"/>
      <c r="C422" s="265"/>
      <c r="D422" s="265"/>
      <c r="E422" s="265"/>
      <c r="F422" s="265"/>
      <c r="G422" s="269"/>
      <c r="H422" s="268"/>
      <c r="I422" s="268"/>
      <c r="J422" s="265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8"/>
      <c r="DZ422" s="218"/>
      <c r="EA422" s="218"/>
      <c r="EB422" s="218"/>
      <c r="EC422" s="218"/>
      <c r="ED422" s="218"/>
      <c r="EE422" s="218"/>
      <c r="EF422" s="218"/>
      <c r="EG422" s="218"/>
      <c r="EH422" s="218"/>
      <c r="EI422" s="218"/>
      <c r="EJ422" s="218"/>
      <c r="EK422" s="218"/>
      <c r="EL422" s="218"/>
      <c r="EM422" s="218"/>
      <c r="EN422" s="218"/>
      <c r="EO422" s="218"/>
      <c r="EP422" s="218"/>
      <c r="EQ422" s="218"/>
      <c r="ER422" s="218"/>
      <c r="ES422" s="218"/>
      <c r="ET422" s="218"/>
      <c r="EU422" s="218"/>
      <c r="EV422" s="218"/>
      <c r="EW422" s="218"/>
      <c r="EX422" s="218"/>
      <c r="EY422" s="218"/>
      <c r="EZ422" s="218"/>
      <c r="FA422" s="218"/>
      <c r="FB422" s="218"/>
      <c r="FC422" s="218"/>
      <c r="FD422" s="218"/>
      <c r="FE422" s="218"/>
      <c r="FF422" s="218"/>
      <c r="FG422" s="218"/>
      <c r="FH422" s="218"/>
      <c r="FI422" s="218"/>
      <c r="FJ422" s="218"/>
      <c r="FK422" s="218"/>
      <c r="FL422" s="218"/>
      <c r="FM422" s="218"/>
      <c r="FN422" s="218"/>
      <c r="FO422" s="218"/>
      <c r="FP422" s="218"/>
      <c r="FQ422" s="218"/>
      <c r="FR422" s="218"/>
      <c r="FS422" s="218"/>
      <c r="FT422" s="218"/>
      <c r="FU422" s="218"/>
      <c r="FV422" s="218"/>
      <c r="FW422" s="218"/>
      <c r="FX422" s="218"/>
      <c r="FY422" s="218"/>
      <c r="FZ422" s="218"/>
      <c r="GA422" s="218"/>
      <c r="GB422" s="218"/>
      <c r="GC422" s="218"/>
      <c r="GD422" s="218"/>
      <c r="GE422" s="218"/>
      <c r="GF422" s="218"/>
      <c r="GG422" s="218"/>
    </row>
    <row r="423" spans="1:189" s="257" customFormat="1">
      <c r="A423" s="265"/>
      <c r="B423" s="265"/>
      <c r="C423" s="265"/>
      <c r="D423" s="265"/>
      <c r="E423" s="265"/>
      <c r="F423" s="265"/>
      <c r="G423" s="269"/>
      <c r="H423" s="268"/>
      <c r="I423" s="268"/>
      <c r="J423" s="265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8"/>
      <c r="DZ423" s="218"/>
      <c r="EA423" s="218"/>
      <c r="EB423" s="218"/>
      <c r="EC423" s="218"/>
      <c r="ED423" s="218"/>
      <c r="EE423" s="218"/>
      <c r="EF423" s="218"/>
      <c r="EG423" s="218"/>
      <c r="EH423" s="218"/>
      <c r="EI423" s="218"/>
      <c r="EJ423" s="218"/>
      <c r="EK423" s="218"/>
      <c r="EL423" s="218"/>
      <c r="EM423" s="218"/>
      <c r="EN423" s="218"/>
      <c r="EO423" s="218"/>
      <c r="EP423" s="218"/>
      <c r="EQ423" s="218"/>
      <c r="ER423" s="218"/>
      <c r="ES423" s="218"/>
      <c r="ET423" s="218"/>
      <c r="EU423" s="218"/>
      <c r="EV423" s="218"/>
      <c r="EW423" s="218"/>
      <c r="EX423" s="218"/>
      <c r="EY423" s="218"/>
      <c r="EZ423" s="218"/>
      <c r="FA423" s="218"/>
      <c r="FB423" s="218"/>
      <c r="FC423" s="218"/>
      <c r="FD423" s="218"/>
      <c r="FE423" s="218"/>
      <c r="FF423" s="218"/>
      <c r="FG423" s="218"/>
      <c r="FH423" s="218"/>
      <c r="FI423" s="218"/>
      <c r="FJ423" s="218"/>
      <c r="FK423" s="218"/>
      <c r="FL423" s="218"/>
      <c r="FM423" s="218"/>
      <c r="FN423" s="218"/>
      <c r="FO423" s="218"/>
      <c r="FP423" s="218"/>
      <c r="FQ423" s="218"/>
      <c r="FR423" s="218"/>
      <c r="FS423" s="218"/>
      <c r="FT423" s="218"/>
      <c r="FU423" s="218"/>
      <c r="FV423" s="218"/>
      <c r="FW423" s="218"/>
      <c r="FX423" s="218"/>
      <c r="FY423" s="218"/>
      <c r="FZ423" s="218"/>
      <c r="GA423" s="218"/>
      <c r="GB423" s="218"/>
      <c r="GC423" s="218"/>
      <c r="GD423" s="218"/>
      <c r="GE423" s="218"/>
      <c r="GF423" s="218"/>
      <c r="GG423" s="218"/>
    </row>
    <row r="424" spans="1:189" s="257" customFormat="1">
      <c r="A424" s="265"/>
      <c r="B424" s="265"/>
      <c r="C424" s="265"/>
      <c r="D424" s="265"/>
      <c r="E424" s="265"/>
      <c r="F424" s="265"/>
      <c r="G424" s="269"/>
      <c r="H424" s="268"/>
      <c r="I424" s="268"/>
      <c r="J424" s="265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8"/>
      <c r="DZ424" s="218"/>
      <c r="EA424" s="218"/>
      <c r="EB424" s="218"/>
      <c r="EC424" s="218"/>
      <c r="ED424" s="218"/>
      <c r="EE424" s="218"/>
      <c r="EF424" s="218"/>
      <c r="EG424" s="218"/>
      <c r="EH424" s="218"/>
      <c r="EI424" s="218"/>
      <c r="EJ424" s="218"/>
      <c r="EK424" s="218"/>
      <c r="EL424" s="218"/>
      <c r="EM424" s="218"/>
      <c r="EN424" s="218"/>
      <c r="EO424" s="218"/>
      <c r="EP424" s="218"/>
      <c r="EQ424" s="218"/>
      <c r="ER424" s="218"/>
      <c r="ES424" s="218"/>
      <c r="ET424" s="218"/>
      <c r="EU424" s="218"/>
      <c r="EV424" s="218"/>
      <c r="EW424" s="218"/>
      <c r="EX424" s="218"/>
      <c r="EY424" s="218"/>
      <c r="EZ424" s="218"/>
      <c r="FA424" s="218"/>
      <c r="FB424" s="218"/>
      <c r="FC424" s="218"/>
      <c r="FD424" s="218"/>
      <c r="FE424" s="218"/>
      <c r="FF424" s="218"/>
      <c r="FG424" s="218"/>
      <c r="FH424" s="218"/>
      <c r="FI424" s="218"/>
      <c r="FJ424" s="218"/>
      <c r="FK424" s="218"/>
      <c r="FL424" s="218"/>
      <c r="FM424" s="218"/>
      <c r="FN424" s="218"/>
      <c r="FO424" s="218"/>
      <c r="FP424" s="218"/>
      <c r="FQ424" s="218"/>
      <c r="FR424" s="218"/>
      <c r="FS424" s="218"/>
      <c r="FT424" s="218"/>
      <c r="FU424" s="218"/>
      <c r="FV424" s="218"/>
      <c r="FW424" s="218"/>
      <c r="FX424" s="218"/>
      <c r="FY424" s="218"/>
      <c r="FZ424" s="218"/>
      <c r="GA424" s="218"/>
      <c r="GB424" s="218"/>
      <c r="GC424" s="218"/>
      <c r="GD424" s="218"/>
      <c r="GE424" s="218"/>
      <c r="GF424" s="218"/>
      <c r="GG424" s="218"/>
    </row>
    <row r="425" spans="1:189" s="257" customFormat="1">
      <c r="A425" s="265"/>
      <c r="B425" s="265"/>
      <c r="C425" s="265"/>
      <c r="D425" s="265"/>
      <c r="E425" s="265"/>
      <c r="F425" s="265"/>
      <c r="G425" s="269"/>
      <c r="H425" s="268"/>
      <c r="I425" s="268"/>
      <c r="J425" s="265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8"/>
      <c r="DZ425" s="218"/>
      <c r="EA425" s="218"/>
      <c r="EB425" s="218"/>
      <c r="EC425" s="218"/>
      <c r="ED425" s="218"/>
      <c r="EE425" s="218"/>
      <c r="EF425" s="218"/>
      <c r="EG425" s="218"/>
      <c r="EH425" s="218"/>
      <c r="EI425" s="218"/>
      <c r="EJ425" s="218"/>
      <c r="EK425" s="218"/>
      <c r="EL425" s="218"/>
      <c r="EM425" s="218"/>
      <c r="EN425" s="218"/>
      <c r="EO425" s="218"/>
      <c r="EP425" s="218"/>
      <c r="EQ425" s="218"/>
      <c r="ER425" s="218"/>
      <c r="ES425" s="218"/>
      <c r="ET425" s="218"/>
      <c r="EU425" s="218"/>
      <c r="EV425" s="218"/>
      <c r="EW425" s="218"/>
      <c r="EX425" s="218"/>
      <c r="EY425" s="218"/>
      <c r="EZ425" s="218"/>
      <c r="FA425" s="218"/>
      <c r="FB425" s="218"/>
      <c r="FC425" s="218"/>
      <c r="FD425" s="218"/>
      <c r="FE425" s="218"/>
      <c r="FF425" s="218"/>
      <c r="FG425" s="218"/>
      <c r="FH425" s="218"/>
      <c r="FI425" s="218"/>
      <c r="FJ425" s="218"/>
      <c r="FK425" s="218"/>
      <c r="FL425" s="218"/>
      <c r="FM425" s="218"/>
      <c r="FN425" s="218"/>
      <c r="FO425" s="218"/>
      <c r="FP425" s="218"/>
      <c r="FQ425" s="218"/>
      <c r="FR425" s="218"/>
      <c r="FS425" s="218"/>
      <c r="FT425" s="218"/>
      <c r="FU425" s="218"/>
      <c r="FV425" s="218"/>
      <c r="FW425" s="218"/>
      <c r="FX425" s="218"/>
      <c r="FY425" s="218"/>
      <c r="FZ425" s="218"/>
      <c r="GA425" s="218"/>
      <c r="GB425" s="218"/>
      <c r="GC425" s="218"/>
      <c r="GD425" s="218"/>
      <c r="GE425" s="218"/>
      <c r="GF425" s="218"/>
      <c r="GG425" s="218"/>
    </row>
    <row r="426" spans="1:189" s="257" customFormat="1">
      <c r="A426" s="265"/>
      <c r="B426" s="265"/>
      <c r="C426" s="265"/>
      <c r="D426" s="265"/>
      <c r="E426" s="265"/>
      <c r="F426" s="265"/>
      <c r="G426" s="269"/>
      <c r="H426" s="268"/>
      <c r="I426" s="268"/>
      <c r="J426" s="265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8"/>
      <c r="DZ426" s="218"/>
      <c r="EA426" s="218"/>
      <c r="EB426" s="218"/>
      <c r="EC426" s="218"/>
      <c r="ED426" s="218"/>
      <c r="EE426" s="218"/>
      <c r="EF426" s="218"/>
      <c r="EG426" s="218"/>
      <c r="EH426" s="218"/>
      <c r="EI426" s="218"/>
      <c r="EJ426" s="218"/>
      <c r="EK426" s="218"/>
      <c r="EL426" s="218"/>
      <c r="EM426" s="218"/>
      <c r="EN426" s="218"/>
      <c r="EO426" s="218"/>
      <c r="EP426" s="218"/>
      <c r="EQ426" s="218"/>
      <c r="ER426" s="218"/>
      <c r="ES426" s="218"/>
      <c r="ET426" s="218"/>
      <c r="EU426" s="218"/>
      <c r="EV426" s="218"/>
      <c r="EW426" s="218"/>
      <c r="EX426" s="218"/>
      <c r="EY426" s="218"/>
      <c r="EZ426" s="218"/>
      <c r="FA426" s="218"/>
      <c r="FB426" s="218"/>
      <c r="FC426" s="218"/>
      <c r="FD426" s="218"/>
      <c r="FE426" s="218"/>
      <c r="FF426" s="218"/>
      <c r="FG426" s="218"/>
      <c r="FH426" s="218"/>
      <c r="FI426" s="218"/>
      <c r="FJ426" s="218"/>
      <c r="FK426" s="218"/>
      <c r="FL426" s="218"/>
      <c r="FM426" s="218"/>
      <c r="FN426" s="218"/>
      <c r="FO426" s="218"/>
      <c r="FP426" s="218"/>
      <c r="FQ426" s="218"/>
      <c r="FR426" s="218"/>
      <c r="FS426" s="218"/>
      <c r="FT426" s="218"/>
      <c r="FU426" s="218"/>
      <c r="FV426" s="218"/>
      <c r="FW426" s="218"/>
      <c r="FX426" s="218"/>
      <c r="FY426" s="218"/>
      <c r="FZ426" s="218"/>
      <c r="GA426" s="218"/>
      <c r="GB426" s="218"/>
      <c r="GC426" s="218"/>
      <c r="GD426" s="218"/>
      <c r="GE426" s="218"/>
      <c r="GF426" s="218"/>
      <c r="GG426" s="218"/>
    </row>
    <row r="427" spans="1:189" s="257" customFormat="1">
      <c r="A427" s="265"/>
      <c r="B427" s="265"/>
      <c r="C427" s="265"/>
      <c r="D427" s="265"/>
      <c r="E427" s="265"/>
      <c r="F427" s="265"/>
      <c r="G427" s="269"/>
      <c r="H427" s="268"/>
      <c r="I427" s="268"/>
      <c r="J427" s="265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8"/>
      <c r="DZ427" s="218"/>
      <c r="EA427" s="218"/>
      <c r="EB427" s="218"/>
      <c r="EC427" s="218"/>
      <c r="ED427" s="218"/>
      <c r="EE427" s="218"/>
      <c r="EF427" s="218"/>
      <c r="EG427" s="218"/>
      <c r="EH427" s="218"/>
      <c r="EI427" s="218"/>
      <c r="EJ427" s="218"/>
      <c r="EK427" s="218"/>
      <c r="EL427" s="218"/>
      <c r="EM427" s="218"/>
      <c r="EN427" s="218"/>
      <c r="EO427" s="218"/>
      <c r="EP427" s="218"/>
      <c r="EQ427" s="218"/>
      <c r="ER427" s="218"/>
      <c r="ES427" s="218"/>
      <c r="ET427" s="218"/>
      <c r="EU427" s="218"/>
      <c r="EV427" s="218"/>
      <c r="EW427" s="218"/>
      <c r="EX427" s="218"/>
      <c r="EY427" s="218"/>
      <c r="EZ427" s="218"/>
      <c r="FA427" s="218"/>
      <c r="FB427" s="218"/>
      <c r="FC427" s="218"/>
      <c r="FD427" s="218"/>
      <c r="FE427" s="218"/>
      <c r="FF427" s="218"/>
      <c r="FG427" s="218"/>
      <c r="FH427" s="218"/>
      <c r="FI427" s="218"/>
      <c r="FJ427" s="218"/>
      <c r="FK427" s="218"/>
      <c r="FL427" s="218"/>
      <c r="FM427" s="218"/>
      <c r="FN427" s="218"/>
      <c r="FO427" s="218"/>
      <c r="FP427" s="218"/>
      <c r="FQ427" s="218"/>
      <c r="FR427" s="218"/>
      <c r="FS427" s="218"/>
      <c r="FT427" s="218"/>
      <c r="FU427" s="218"/>
      <c r="FV427" s="218"/>
      <c r="FW427" s="218"/>
      <c r="FX427" s="218"/>
      <c r="FY427" s="218"/>
      <c r="FZ427" s="218"/>
      <c r="GA427" s="218"/>
      <c r="GB427" s="218"/>
      <c r="GC427" s="218"/>
      <c r="GD427" s="218"/>
      <c r="GE427" s="218"/>
      <c r="GF427" s="218"/>
      <c r="GG427" s="218"/>
    </row>
    <row r="428" spans="1:189" s="257" customFormat="1">
      <c r="A428" s="265"/>
      <c r="B428" s="265"/>
      <c r="C428" s="265"/>
      <c r="D428" s="265"/>
      <c r="E428" s="265"/>
      <c r="F428" s="265"/>
      <c r="G428" s="269"/>
      <c r="H428" s="268"/>
      <c r="I428" s="268"/>
      <c r="J428" s="265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8"/>
      <c r="DZ428" s="218"/>
      <c r="EA428" s="218"/>
      <c r="EB428" s="218"/>
      <c r="EC428" s="218"/>
      <c r="ED428" s="218"/>
      <c r="EE428" s="218"/>
      <c r="EF428" s="218"/>
      <c r="EG428" s="218"/>
      <c r="EH428" s="218"/>
      <c r="EI428" s="218"/>
      <c r="EJ428" s="218"/>
      <c r="EK428" s="218"/>
      <c r="EL428" s="218"/>
      <c r="EM428" s="218"/>
      <c r="EN428" s="218"/>
      <c r="EO428" s="218"/>
      <c r="EP428" s="218"/>
      <c r="EQ428" s="218"/>
      <c r="ER428" s="218"/>
      <c r="ES428" s="218"/>
      <c r="ET428" s="218"/>
      <c r="EU428" s="218"/>
      <c r="EV428" s="218"/>
      <c r="EW428" s="218"/>
      <c r="EX428" s="218"/>
      <c r="EY428" s="218"/>
      <c r="EZ428" s="218"/>
      <c r="FA428" s="218"/>
      <c r="FB428" s="218"/>
      <c r="FC428" s="218"/>
      <c r="FD428" s="218"/>
      <c r="FE428" s="218"/>
      <c r="FF428" s="218"/>
      <c r="FG428" s="218"/>
      <c r="FH428" s="218"/>
      <c r="FI428" s="218"/>
      <c r="FJ428" s="218"/>
      <c r="FK428" s="218"/>
      <c r="FL428" s="218"/>
      <c r="FM428" s="218"/>
      <c r="FN428" s="218"/>
      <c r="FO428" s="218"/>
      <c r="FP428" s="218"/>
      <c r="FQ428" s="218"/>
      <c r="FR428" s="218"/>
      <c r="FS428" s="218"/>
      <c r="FT428" s="218"/>
      <c r="FU428" s="218"/>
      <c r="FV428" s="218"/>
      <c r="FW428" s="218"/>
      <c r="FX428" s="218"/>
      <c r="FY428" s="218"/>
      <c r="FZ428" s="218"/>
      <c r="GA428" s="218"/>
      <c r="GB428" s="218"/>
      <c r="GC428" s="218"/>
      <c r="GD428" s="218"/>
      <c r="GE428" s="218"/>
      <c r="GF428" s="218"/>
      <c r="GG428" s="218"/>
    </row>
    <row r="429" spans="1:189" s="257" customFormat="1">
      <c r="A429" s="265"/>
      <c r="B429" s="265"/>
      <c r="C429" s="265"/>
      <c r="D429" s="265"/>
      <c r="E429" s="265"/>
      <c r="F429" s="265"/>
      <c r="G429" s="269"/>
      <c r="H429" s="268"/>
      <c r="I429" s="268"/>
      <c r="J429" s="265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8"/>
      <c r="DZ429" s="218"/>
      <c r="EA429" s="218"/>
      <c r="EB429" s="218"/>
      <c r="EC429" s="218"/>
      <c r="ED429" s="218"/>
      <c r="EE429" s="218"/>
      <c r="EF429" s="218"/>
      <c r="EG429" s="218"/>
      <c r="EH429" s="218"/>
      <c r="EI429" s="218"/>
      <c r="EJ429" s="218"/>
      <c r="EK429" s="218"/>
      <c r="EL429" s="218"/>
      <c r="EM429" s="218"/>
      <c r="EN429" s="218"/>
      <c r="EO429" s="218"/>
      <c r="EP429" s="218"/>
      <c r="EQ429" s="218"/>
      <c r="ER429" s="218"/>
      <c r="ES429" s="218"/>
      <c r="ET429" s="218"/>
      <c r="EU429" s="218"/>
      <c r="EV429" s="218"/>
      <c r="EW429" s="218"/>
      <c r="EX429" s="218"/>
      <c r="EY429" s="218"/>
      <c r="EZ429" s="218"/>
      <c r="FA429" s="218"/>
      <c r="FB429" s="218"/>
      <c r="FC429" s="218"/>
      <c r="FD429" s="218"/>
      <c r="FE429" s="218"/>
      <c r="FF429" s="218"/>
      <c r="FG429" s="218"/>
      <c r="FH429" s="218"/>
      <c r="FI429" s="218"/>
      <c r="FJ429" s="218"/>
      <c r="FK429" s="218"/>
      <c r="FL429" s="218"/>
      <c r="FM429" s="218"/>
      <c r="FN429" s="218"/>
      <c r="FO429" s="218"/>
      <c r="FP429" s="218"/>
      <c r="FQ429" s="218"/>
      <c r="FR429" s="218"/>
      <c r="FS429" s="218"/>
      <c r="FT429" s="218"/>
      <c r="FU429" s="218"/>
      <c r="FV429" s="218"/>
      <c r="FW429" s="218"/>
      <c r="FX429" s="218"/>
      <c r="FY429" s="218"/>
      <c r="FZ429" s="218"/>
      <c r="GA429" s="218"/>
      <c r="GB429" s="218"/>
      <c r="GC429" s="218"/>
      <c r="GD429" s="218"/>
      <c r="GE429" s="218"/>
      <c r="GF429" s="218"/>
      <c r="GG429" s="218"/>
    </row>
    <row r="430" spans="1:189" s="257" customFormat="1">
      <c r="A430" s="265"/>
      <c r="B430" s="265"/>
      <c r="C430" s="265"/>
      <c r="D430" s="265"/>
      <c r="E430" s="265"/>
      <c r="F430" s="265"/>
      <c r="G430" s="269"/>
      <c r="H430" s="268"/>
      <c r="I430" s="268"/>
      <c r="J430" s="265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8"/>
      <c r="DZ430" s="218"/>
      <c r="EA430" s="218"/>
      <c r="EB430" s="218"/>
      <c r="EC430" s="218"/>
      <c r="ED430" s="218"/>
      <c r="EE430" s="218"/>
      <c r="EF430" s="218"/>
      <c r="EG430" s="218"/>
      <c r="EH430" s="218"/>
      <c r="EI430" s="218"/>
      <c r="EJ430" s="218"/>
      <c r="EK430" s="218"/>
      <c r="EL430" s="218"/>
      <c r="EM430" s="218"/>
      <c r="EN430" s="218"/>
      <c r="EO430" s="218"/>
      <c r="EP430" s="218"/>
      <c r="EQ430" s="218"/>
      <c r="ER430" s="218"/>
      <c r="ES430" s="218"/>
      <c r="ET430" s="218"/>
      <c r="EU430" s="218"/>
      <c r="EV430" s="218"/>
      <c r="EW430" s="218"/>
      <c r="EX430" s="218"/>
      <c r="EY430" s="218"/>
      <c r="EZ430" s="218"/>
      <c r="FA430" s="218"/>
      <c r="FB430" s="218"/>
      <c r="FC430" s="218"/>
      <c r="FD430" s="218"/>
      <c r="FE430" s="218"/>
      <c r="FF430" s="218"/>
      <c r="FG430" s="218"/>
      <c r="FH430" s="218"/>
      <c r="FI430" s="218"/>
      <c r="FJ430" s="218"/>
      <c r="FK430" s="218"/>
      <c r="FL430" s="218"/>
      <c r="FM430" s="218"/>
      <c r="FN430" s="218"/>
      <c r="FO430" s="218"/>
      <c r="FP430" s="218"/>
      <c r="FQ430" s="218"/>
      <c r="FR430" s="218"/>
      <c r="FS430" s="218"/>
      <c r="FT430" s="218"/>
      <c r="FU430" s="218"/>
      <c r="FV430" s="218"/>
      <c r="FW430" s="218"/>
      <c r="FX430" s="218"/>
      <c r="FY430" s="218"/>
      <c r="FZ430" s="218"/>
      <c r="GA430" s="218"/>
      <c r="GB430" s="218"/>
      <c r="GC430" s="218"/>
      <c r="GD430" s="218"/>
      <c r="GE430" s="218"/>
      <c r="GF430" s="218"/>
      <c r="GG430" s="218"/>
    </row>
    <row r="431" spans="1:189" s="257" customFormat="1">
      <c r="A431" s="265"/>
      <c r="B431" s="265"/>
      <c r="C431" s="265"/>
      <c r="D431" s="265"/>
      <c r="E431" s="265"/>
      <c r="F431" s="265"/>
      <c r="G431" s="269"/>
      <c r="H431" s="268"/>
      <c r="I431" s="268"/>
      <c r="J431" s="265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8"/>
      <c r="DZ431" s="218"/>
      <c r="EA431" s="218"/>
      <c r="EB431" s="218"/>
      <c r="EC431" s="218"/>
      <c r="ED431" s="218"/>
      <c r="EE431" s="218"/>
      <c r="EF431" s="218"/>
      <c r="EG431" s="218"/>
      <c r="EH431" s="218"/>
      <c r="EI431" s="218"/>
      <c r="EJ431" s="218"/>
      <c r="EK431" s="218"/>
      <c r="EL431" s="218"/>
      <c r="EM431" s="218"/>
      <c r="EN431" s="218"/>
      <c r="EO431" s="218"/>
      <c r="EP431" s="218"/>
      <c r="EQ431" s="218"/>
      <c r="ER431" s="218"/>
      <c r="ES431" s="218"/>
      <c r="ET431" s="218"/>
      <c r="EU431" s="218"/>
      <c r="EV431" s="218"/>
      <c r="EW431" s="218"/>
      <c r="EX431" s="218"/>
      <c r="EY431" s="218"/>
      <c r="EZ431" s="218"/>
      <c r="FA431" s="218"/>
      <c r="FB431" s="218"/>
      <c r="FC431" s="218"/>
      <c r="FD431" s="218"/>
      <c r="FE431" s="218"/>
      <c r="FF431" s="218"/>
      <c r="FG431" s="218"/>
      <c r="FH431" s="218"/>
      <c r="FI431" s="218"/>
      <c r="FJ431" s="218"/>
      <c r="FK431" s="218"/>
      <c r="FL431" s="218"/>
      <c r="FM431" s="218"/>
      <c r="FN431" s="218"/>
      <c r="FO431" s="218"/>
      <c r="FP431" s="218"/>
      <c r="FQ431" s="218"/>
      <c r="FR431" s="218"/>
      <c r="FS431" s="218"/>
      <c r="FT431" s="218"/>
      <c r="FU431" s="218"/>
      <c r="FV431" s="218"/>
      <c r="FW431" s="218"/>
      <c r="FX431" s="218"/>
      <c r="FY431" s="218"/>
      <c r="FZ431" s="218"/>
      <c r="GA431" s="218"/>
      <c r="GB431" s="218"/>
      <c r="GC431" s="218"/>
      <c r="GD431" s="218"/>
      <c r="GE431" s="218"/>
      <c r="GF431" s="218"/>
      <c r="GG431" s="218"/>
    </row>
    <row r="432" spans="1:189" s="257" customFormat="1">
      <c r="A432" s="265"/>
      <c r="B432" s="265"/>
      <c r="C432" s="265"/>
      <c r="D432" s="265"/>
      <c r="E432" s="265"/>
      <c r="F432" s="265"/>
      <c r="G432" s="269"/>
      <c r="H432" s="268"/>
      <c r="I432" s="268"/>
      <c r="J432" s="265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8"/>
      <c r="DZ432" s="218"/>
      <c r="EA432" s="218"/>
      <c r="EB432" s="218"/>
      <c r="EC432" s="218"/>
      <c r="ED432" s="218"/>
      <c r="EE432" s="218"/>
      <c r="EF432" s="218"/>
      <c r="EG432" s="218"/>
      <c r="EH432" s="218"/>
      <c r="EI432" s="218"/>
      <c r="EJ432" s="218"/>
      <c r="EK432" s="218"/>
      <c r="EL432" s="218"/>
      <c r="EM432" s="218"/>
      <c r="EN432" s="218"/>
      <c r="EO432" s="218"/>
      <c r="EP432" s="218"/>
      <c r="EQ432" s="218"/>
      <c r="ER432" s="218"/>
      <c r="ES432" s="218"/>
      <c r="ET432" s="218"/>
      <c r="EU432" s="218"/>
      <c r="EV432" s="218"/>
      <c r="EW432" s="218"/>
      <c r="EX432" s="218"/>
      <c r="EY432" s="218"/>
      <c r="EZ432" s="218"/>
      <c r="FA432" s="218"/>
      <c r="FB432" s="218"/>
      <c r="FC432" s="218"/>
      <c r="FD432" s="218"/>
      <c r="FE432" s="218"/>
      <c r="FF432" s="218"/>
      <c r="FG432" s="218"/>
      <c r="FH432" s="218"/>
      <c r="FI432" s="218"/>
      <c r="FJ432" s="218"/>
      <c r="FK432" s="218"/>
      <c r="FL432" s="218"/>
      <c r="FM432" s="218"/>
      <c r="FN432" s="218"/>
      <c r="FO432" s="218"/>
      <c r="FP432" s="218"/>
      <c r="FQ432" s="218"/>
      <c r="FR432" s="218"/>
      <c r="FS432" s="218"/>
      <c r="FT432" s="218"/>
      <c r="FU432" s="218"/>
      <c r="FV432" s="218"/>
      <c r="FW432" s="218"/>
      <c r="FX432" s="218"/>
      <c r="FY432" s="218"/>
      <c r="FZ432" s="218"/>
      <c r="GA432" s="218"/>
      <c r="GB432" s="218"/>
      <c r="GC432" s="218"/>
      <c r="GD432" s="218"/>
      <c r="GE432" s="218"/>
      <c r="GF432" s="218"/>
      <c r="GG432" s="218"/>
    </row>
    <row r="433" spans="1:189" s="257" customFormat="1">
      <c r="A433" s="265"/>
      <c r="B433" s="265"/>
      <c r="C433" s="265"/>
      <c r="D433" s="265"/>
      <c r="E433" s="265"/>
      <c r="F433" s="265"/>
      <c r="G433" s="269"/>
      <c r="H433" s="268"/>
      <c r="I433" s="268"/>
      <c r="J433" s="265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8"/>
      <c r="DZ433" s="218"/>
      <c r="EA433" s="218"/>
      <c r="EB433" s="218"/>
      <c r="EC433" s="218"/>
      <c r="ED433" s="218"/>
      <c r="EE433" s="218"/>
      <c r="EF433" s="218"/>
      <c r="EG433" s="218"/>
      <c r="EH433" s="218"/>
      <c r="EI433" s="218"/>
      <c r="EJ433" s="218"/>
      <c r="EK433" s="218"/>
      <c r="EL433" s="218"/>
      <c r="EM433" s="218"/>
      <c r="EN433" s="218"/>
      <c r="EO433" s="218"/>
      <c r="EP433" s="218"/>
      <c r="EQ433" s="218"/>
      <c r="ER433" s="218"/>
      <c r="ES433" s="218"/>
      <c r="ET433" s="218"/>
      <c r="EU433" s="218"/>
      <c r="EV433" s="218"/>
      <c r="EW433" s="218"/>
      <c r="EX433" s="218"/>
      <c r="EY433" s="218"/>
      <c r="EZ433" s="218"/>
      <c r="FA433" s="218"/>
      <c r="FB433" s="218"/>
      <c r="FC433" s="218"/>
      <c r="FD433" s="218"/>
      <c r="FE433" s="218"/>
      <c r="FF433" s="218"/>
      <c r="FG433" s="218"/>
      <c r="FH433" s="218"/>
      <c r="FI433" s="218"/>
      <c r="FJ433" s="218"/>
      <c r="FK433" s="218"/>
      <c r="FL433" s="218"/>
      <c r="FM433" s="218"/>
      <c r="FN433" s="218"/>
      <c r="FO433" s="218"/>
      <c r="FP433" s="218"/>
      <c r="FQ433" s="218"/>
      <c r="FR433" s="218"/>
      <c r="FS433" s="218"/>
      <c r="FT433" s="218"/>
      <c r="FU433" s="218"/>
      <c r="FV433" s="218"/>
      <c r="FW433" s="218"/>
      <c r="FX433" s="218"/>
      <c r="FY433" s="218"/>
      <c r="FZ433" s="218"/>
      <c r="GA433" s="218"/>
      <c r="GB433" s="218"/>
      <c r="GC433" s="218"/>
      <c r="GD433" s="218"/>
      <c r="GE433" s="218"/>
      <c r="GF433" s="218"/>
      <c r="GG433" s="218"/>
    </row>
    <row r="434" spans="1:189" s="257" customFormat="1">
      <c r="A434" s="265"/>
      <c r="B434" s="265"/>
      <c r="C434" s="265"/>
      <c r="D434" s="265"/>
      <c r="E434" s="265"/>
      <c r="F434" s="265"/>
      <c r="G434" s="269"/>
      <c r="H434" s="268"/>
      <c r="I434" s="268"/>
      <c r="J434" s="265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8"/>
      <c r="DZ434" s="218"/>
      <c r="EA434" s="218"/>
      <c r="EB434" s="218"/>
      <c r="EC434" s="218"/>
      <c r="ED434" s="218"/>
      <c r="EE434" s="218"/>
      <c r="EF434" s="218"/>
      <c r="EG434" s="218"/>
      <c r="EH434" s="218"/>
      <c r="EI434" s="218"/>
      <c r="EJ434" s="218"/>
      <c r="EK434" s="218"/>
      <c r="EL434" s="218"/>
      <c r="EM434" s="218"/>
      <c r="EN434" s="218"/>
      <c r="EO434" s="218"/>
      <c r="EP434" s="218"/>
      <c r="EQ434" s="218"/>
      <c r="ER434" s="218"/>
      <c r="ES434" s="218"/>
      <c r="ET434" s="218"/>
      <c r="EU434" s="218"/>
      <c r="EV434" s="218"/>
      <c r="EW434" s="218"/>
      <c r="EX434" s="218"/>
      <c r="EY434" s="218"/>
      <c r="EZ434" s="218"/>
      <c r="FA434" s="218"/>
      <c r="FB434" s="218"/>
      <c r="FC434" s="218"/>
      <c r="FD434" s="218"/>
      <c r="FE434" s="218"/>
      <c r="FF434" s="218"/>
      <c r="FG434" s="218"/>
      <c r="FH434" s="218"/>
      <c r="FI434" s="218"/>
      <c r="FJ434" s="218"/>
      <c r="FK434" s="218"/>
      <c r="FL434" s="218"/>
      <c r="FM434" s="218"/>
      <c r="FN434" s="218"/>
      <c r="FO434" s="218"/>
      <c r="FP434" s="218"/>
      <c r="FQ434" s="218"/>
      <c r="FR434" s="218"/>
      <c r="FS434" s="218"/>
      <c r="FT434" s="218"/>
      <c r="FU434" s="218"/>
      <c r="FV434" s="218"/>
      <c r="FW434" s="218"/>
      <c r="FX434" s="218"/>
      <c r="FY434" s="218"/>
      <c r="FZ434" s="218"/>
      <c r="GA434" s="218"/>
      <c r="GB434" s="218"/>
      <c r="GC434" s="218"/>
      <c r="GD434" s="218"/>
      <c r="GE434" s="218"/>
      <c r="GF434" s="218"/>
      <c r="GG434" s="218"/>
    </row>
    <row r="435" spans="1:189" s="257" customFormat="1">
      <c r="A435" s="265"/>
      <c r="B435" s="265"/>
      <c r="C435" s="265"/>
      <c r="D435" s="265"/>
      <c r="E435" s="265"/>
      <c r="F435" s="265"/>
      <c r="G435" s="269"/>
      <c r="H435" s="268"/>
      <c r="I435" s="268"/>
      <c r="J435" s="265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8"/>
      <c r="DZ435" s="218"/>
      <c r="EA435" s="218"/>
      <c r="EB435" s="218"/>
      <c r="EC435" s="218"/>
      <c r="ED435" s="218"/>
      <c r="EE435" s="218"/>
      <c r="EF435" s="218"/>
      <c r="EG435" s="218"/>
      <c r="EH435" s="218"/>
      <c r="EI435" s="218"/>
      <c r="EJ435" s="218"/>
      <c r="EK435" s="218"/>
      <c r="EL435" s="218"/>
      <c r="EM435" s="218"/>
      <c r="EN435" s="218"/>
      <c r="EO435" s="218"/>
      <c r="EP435" s="218"/>
      <c r="EQ435" s="218"/>
      <c r="ER435" s="218"/>
      <c r="ES435" s="218"/>
      <c r="ET435" s="218"/>
      <c r="EU435" s="218"/>
      <c r="EV435" s="218"/>
      <c r="EW435" s="218"/>
      <c r="EX435" s="218"/>
      <c r="EY435" s="218"/>
      <c r="EZ435" s="218"/>
      <c r="FA435" s="218"/>
      <c r="FB435" s="218"/>
      <c r="FC435" s="218"/>
      <c r="FD435" s="218"/>
      <c r="FE435" s="218"/>
      <c r="FF435" s="218"/>
      <c r="FG435" s="218"/>
      <c r="FH435" s="218"/>
      <c r="FI435" s="218"/>
      <c r="FJ435" s="218"/>
      <c r="FK435" s="218"/>
      <c r="FL435" s="218"/>
      <c r="FM435" s="218"/>
      <c r="FN435" s="218"/>
      <c r="FO435" s="218"/>
      <c r="FP435" s="218"/>
      <c r="FQ435" s="218"/>
      <c r="FR435" s="218"/>
      <c r="FS435" s="218"/>
      <c r="FT435" s="218"/>
      <c r="FU435" s="218"/>
      <c r="FV435" s="218"/>
      <c r="FW435" s="218"/>
      <c r="FX435" s="218"/>
      <c r="FY435" s="218"/>
      <c r="FZ435" s="218"/>
      <c r="GA435" s="218"/>
      <c r="GB435" s="218"/>
      <c r="GC435" s="218"/>
      <c r="GD435" s="218"/>
      <c r="GE435" s="218"/>
      <c r="GF435" s="218"/>
      <c r="GG435" s="218"/>
    </row>
    <row r="436" spans="1:189" s="257" customFormat="1">
      <c r="A436" s="265"/>
      <c r="B436" s="265"/>
      <c r="C436" s="265"/>
      <c r="D436" s="265"/>
      <c r="E436" s="265"/>
      <c r="F436" s="265"/>
      <c r="G436" s="269"/>
      <c r="H436" s="268"/>
      <c r="I436" s="268"/>
      <c r="J436" s="265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8"/>
      <c r="DZ436" s="218"/>
      <c r="EA436" s="218"/>
      <c r="EB436" s="218"/>
      <c r="EC436" s="218"/>
      <c r="ED436" s="218"/>
      <c r="EE436" s="218"/>
      <c r="EF436" s="218"/>
      <c r="EG436" s="218"/>
      <c r="EH436" s="218"/>
      <c r="EI436" s="218"/>
      <c r="EJ436" s="218"/>
      <c r="EK436" s="218"/>
      <c r="EL436" s="218"/>
      <c r="EM436" s="218"/>
      <c r="EN436" s="218"/>
      <c r="EO436" s="218"/>
      <c r="EP436" s="218"/>
      <c r="EQ436" s="218"/>
      <c r="ER436" s="218"/>
      <c r="ES436" s="218"/>
      <c r="ET436" s="218"/>
      <c r="EU436" s="218"/>
      <c r="EV436" s="218"/>
      <c r="EW436" s="218"/>
      <c r="EX436" s="218"/>
      <c r="EY436" s="218"/>
      <c r="EZ436" s="218"/>
      <c r="FA436" s="218"/>
      <c r="FB436" s="218"/>
      <c r="FC436" s="218"/>
      <c r="FD436" s="218"/>
      <c r="FE436" s="218"/>
      <c r="FF436" s="218"/>
      <c r="FG436" s="218"/>
      <c r="FH436" s="218"/>
      <c r="FI436" s="218"/>
      <c r="FJ436" s="218"/>
      <c r="FK436" s="218"/>
      <c r="FL436" s="218"/>
      <c r="FM436" s="218"/>
      <c r="FN436" s="218"/>
      <c r="FO436" s="218"/>
      <c r="FP436" s="218"/>
      <c r="FQ436" s="218"/>
      <c r="FR436" s="218"/>
      <c r="FS436" s="218"/>
      <c r="FT436" s="218"/>
      <c r="FU436" s="218"/>
      <c r="FV436" s="218"/>
      <c r="FW436" s="218"/>
      <c r="FX436" s="218"/>
      <c r="FY436" s="218"/>
      <c r="FZ436" s="218"/>
      <c r="GA436" s="218"/>
      <c r="GB436" s="218"/>
      <c r="GC436" s="218"/>
      <c r="GD436" s="218"/>
      <c r="GE436" s="218"/>
      <c r="GF436" s="218"/>
      <c r="GG436" s="218"/>
    </row>
    <row r="437" spans="1:189" s="257" customFormat="1">
      <c r="A437" s="265"/>
      <c r="B437" s="265"/>
      <c r="C437" s="265"/>
      <c r="D437" s="265"/>
      <c r="E437" s="265"/>
      <c r="F437" s="265"/>
      <c r="G437" s="269"/>
      <c r="H437" s="268"/>
      <c r="I437" s="268"/>
      <c r="J437" s="265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8"/>
      <c r="DZ437" s="218"/>
      <c r="EA437" s="218"/>
      <c r="EB437" s="218"/>
      <c r="EC437" s="218"/>
      <c r="ED437" s="218"/>
      <c r="EE437" s="218"/>
      <c r="EF437" s="218"/>
      <c r="EG437" s="218"/>
      <c r="EH437" s="218"/>
      <c r="EI437" s="218"/>
      <c r="EJ437" s="218"/>
      <c r="EK437" s="218"/>
      <c r="EL437" s="218"/>
      <c r="EM437" s="218"/>
      <c r="EN437" s="218"/>
      <c r="EO437" s="218"/>
      <c r="EP437" s="218"/>
      <c r="EQ437" s="218"/>
      <c r="ER437" s="218"/>
      <c r="ES437" s="218"/>
      <c r="ET437" s="218"/>
      <c r="EU437" s="218"/>
      <c r="EV437" s="218"/>
      <c r="EW437" s="218"/>
      <c r="EX437" s="218"/>
      <c r="EY437" s="218"/>
      <c r="EZ437" s="218"/>
      <c r="FA437" s="218"/>
      <c r="FB437" s="218"/>
      <c r="FC437" s="218"/>
      <c r="FD437" s="218"/>
      <c r="FE437" s="218"/>
      <c r="FF437" s="218"/>
      <c r="FG437" s="218"/>
      <c r="FH437" s="218"/>
      <c r="FI437" s="218"/>
      <c r="FJ437" s="218"/>
      <c r="FK437" s="218"/>
      <c r="FL437" s="218"/>
      <c r="FM437" s="218"/>
      <c r="FN437" s="218"/>
      <c r="FO437" s="218"/>
      <c r="FP437" s="218"/>
      <c r="FQ437" s="218"/>
      <c r="FR437" s="218"/>
      <c r="FS437" s="218"/>
      <c r="FT437" s="218"/>
      <c r="FU437" s="218"/>
      <c r="FV437" s="218"/>
      <c r="FW437" s="218"/>
      <c r="FX437" s="218"/>
      <c r="FY437" s="218"/>
      <c r="FZ437" s="218"/>
      <c r="GA437" s="218"/>
      <c r="GB437" s="218"/>
      <c r="GC437" s="218"/>
      <c r="GD437" s="218"/>
      <c r="GE437" s="218"/>
      <c r="GF437" s="218"/>
      <c r="GG437" s="218"/>
    </row>
    <row r="438" spans="1:189" s="257" customFormat="1">
      <c r="A438" s="265"/>
      <c r="B438" s="265"/>
      <c r="C438" s="265"/>
      <c r="D438" s="265"/>
      <c r="E438" s="265"/>
      <c r="F438" s="265"/>
      <c r="G438" s="269"/>
      <c r="H438" s="268"/>
      <c r="I438" s="268"/>
      <c r="J438" s="265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8"/>
      <c r="DZ438" s="218"/>
      <c r="EA438" s="218"/>
      <c r="EB438" s="218"/>
      <c r="EC438" s="218"/>
      <c r="ED438" s="218"/>
      <c r="EE438" s="218"/>
      <c r="EF438" s="218"/>
      <c r="EG438" s="218"/>
      <c r="EH438" s="218"/>
      <c r="EI438" s="218"/>
      <c r="EJ438" s="218"/>
      <c r="EK438" s="218"/>
      <c r="EL438" s="218"/>
      <c r="EM438" s="218"/>
      <c r="EN438" s="218"/>
      <c r="EO438" s="218"/>
      <c r="EP438" s="218"/>
      <c r="EQ438" s="218"/>
      <c r="ER438" s="218"/>
      <c r="ES438" s="218"/>
      <c r="ET438" s="218"/>
      <c r="EU438" s="218"/>
      <c r="EV438" s="218"/>
      <c r="EW438" s="218"/>
      <c r="EX438" s="218"/>
      <c r="EY438" s="218"/>
      <c r="EZ438" s="218"/>
      <c r="FA438" s="218"/>
      <c r="FB438" s="218"/>
      <c r="FC438" s="218"/>
      <c r="FD438" s="218"/>
      <c r="FE438" s="218"/>
      <c r="FF438" s="218"/>
      <c r="FG438" s="218"/>
      <c r="FH438" s="218"/>
      <c r="FI438" s="218"/>
      <c r="FJ438" s="218"/>
      <c r="FK438" s="218"/>
      <c r="FL438" s="218"/>
      <c r="FM438" s="218"/>
      <c r="FN438" s="218"/>
      <c r="FO438" s="218"/>
      <c r="FP438" s="218"/>
      <c r="FQ438" s="218"/>
      <c r="FR438" s="218"/>
      <c r="FS438" s="218"/>
      <c r="FT438" s="218"/>
      <c r="FU438" s="218"/>
      <c r="FV438" s="218"/>
      <c r="FW438" s="218"/>
      <c r="FX438" s="218"/>
      <c r="FY438" s="218"/>
      <c r="FZ438" s="218"/>
      <c r="GA438" s="218"/>
      <c r="GB438" s="218"/>
      <c r="GC438" s="218"/>
      <c r="GD438" s="218"/>
      <c r="GE438" s="218"/>
      <c r="GF438" s="218"/>
      <c r="GG438" s="218"/>
    </row>
    <row r="439" spans="1:189" s="257" customFormat="1">
      <c r="A439" s="265"/>
      <c r="B439" s="265"/>
      <c r="C439" s="265"/>
      <c r="D439" s="265"/>
      <c r="E439" s="265"/>
      <c r="F439" s="265"/>
      <c r="G439" s="269"/>
      <c r="H439" s="268"/>
      <c r="I439" s="268"/>
      <c r="J439" s="265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8"/>
      <c r="DZ439" s="218"/>
      <c r="EA439" s="218"/>
      <c r="EB439" s="218"/>
      <c r="EC439" s="218"/>
      <c r="ED439" s="218"/>
      <c r="EE439" s="218"/>
      <c r="EF439" s="218"/>
      <c r="EG439" s="218"/>
      <c r="EH439" s="218"/>
      <c r="EI439" s="218"/>
      <c r="EJ439" s="218"/>
      <c r="EK439" s="218"/>
      <c r="EL439" s="218"/>
      <c r="EM439" s="218"/>
      <c r="EN439" s="218"/>
      <c r="EO439" s="218"/>
      <c r="EP439" s="218"/>
      <c r="EQ439" s="218"/>
      <c r="ER439" s="218"/>
      <c r="ES439" s="218"/>
      <c r="ET439" s="218"/>
      <c r="EU439" s="218"/>
      <c r="EV439" s="218"/>
      <c r="EW439" s="218"/>
      <c r="EX439" s="218"/>
      <c r="EY439" s="218"/>
      <c r="EZ439" s="218"/>
      <c r="FA439" s="218"/>
      <c r="FB439" s="218"/>
      <c r="FC439" s="218"/>
      <c r="FD439" s="218"/>
      <c r="FE439" s="218"/>
      <c r="FF439" s="218"/>
      <c r="FG439" s="218"/>
      <c r="FH439" s="218"/>
      <c r="FI439" s="218"/>
      <c r="FJ439" s="218"/>
      <c r="FK439" s="218"/>
      <c r="FL439" s="218"/>
      <c r="FM439" s="218"/>
      <c r="FN439" s="218"/>
      <c r="FO439" s="218"/>
      <c r="FP439" s="218"/>
      <c r="FQ439" s="218"/>
      <c r="FR439" s="218"/>
      <c r="FS439" s="218"/>
      <c r="FT439" s="218"/>
      <c r="FU439" s="218"/>
      <c r="FV439" s="218"/>
      <c r="FW439" s="218"/>
      <c r="FX439" s="218"/>
      <c r="FY439" s="218"/>
      <c r="FZ439" s="218"/>
      <c r="GA439" s="218"/>
      <c r="GB439" s="218"/>
      <c r="GC439" s="218"/>
      <c r="GD439" s="218"/>
      <c r="GE439" s="218"/>
      <c r="GF439" s="218"/>
      <c r="GG439" s="218"/>
    </row>
    <row r="440" spans="1:189" s="257" customFormat="1">
      <c r="A440" s="265"/>
      <c r="B440" s="265"/>
      <c r="C440" s="265"/>
      <c r="D440" s="265"/>
      <c r="E440" s="265"/>
      <c r="F440" s="265"/>
      <c r="G440" s="269"/>
      <c r="H440" s="268"/>
      <c r="I440" s="268"/>
      <c r="J440" s="265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8"/>
      <c r="DZ440" s="218"/>
      <c r="EA440" s="218"/>
      <c r="EB440" s="218"/>
      <c r="EC440" s="218"/>
      <c r="ED440" s="218"/>
      <c r="EE440" s="218"/>
      <c r="EF440" s="218"/>
      <c r="EG440" s="218"/>
      <c r="EH440" s="218"/>
      <c r="EI440" s="218"/>
      <c r="EJ440" s="218"/>
      <c r="EK440" s="218"/>
      <c r="EL440" s="218"/>
      <c r="EM440" s="218"/>
      <c r="EN440" s="218"/>
      <c r="EO440" s="218"/>
      <c r="EP440" s="218"/>
      <c r="EQ440" s="218"/>
      <c r="ER440" s="218"/>
      <c r="ES440" s="218"/>
      <c r="ET440" s="218"/>
      <c r="EU440" s="218"/>
      <c r="EV440" s="218"/>
      <c r="EW440" s="218"/>
      <c r="EX440" s="218"/>
      <c r="EY440" s="218"/>
      <c r="EZ440" s="218"/>
      <c r="FA440" s="218"/>
      <c r="FB440" s="218"/>
      <c r="FC440" s="218"/>
      <c r="FD440" s="218"/>
      <c r="FE440" s="218"/>
      <c r="FF440" s="218"/>
      <c r="FG440" s="218"/>
      <c r="FH440" s="218"/>
      <c r="FI440" s="218"/>
      <c r="FJ440" s="218"/>
      <c r="FK440" s="218"/>
      <c r="FL440" s="218"/>
      <c r="FM440" s="218"/>
      <c r="FN440" s="218"/>
      <c r="FO440" s="218"/>
      <c r="FP440" s="218"/>
      <c r="FQ440" s="218"/>
      <c r="FR440" s="218"/>
      <c r="FS440" s="218"/>
      <c r="FT440" s="218"/>
      <c r="FU440" s="218"/>
      <c r="FV440" s="218"/>
      <c r="FW440" s="218"/>
      <c r="FX440" s="218"/>
      <c r="FY440" s="218"/>
      <c r="FZ440" s="218"/>
      <c r="GA440" s="218"/>
      <c r="GB440" s="218"/>
      <c r="GC440" s="218"/>
      <c r="GD440" s="218"/>
      <c r="GE440" s="218"/>
      <c r="GF440" s="218"/>
      <c r="GG440" s="218"/>
    </row>
    <row r="441" spans="1:189" s="257" customFormat="1">
      <c r="A441" s="265"/>
      <c r="B441" s="265"/>
      <c r="C441" s="265"/>
      <c r="D441" s="265"/>
      <c r="E441" s="265"/>
      <c r="F441" s="265"/>
      <c r="G441" s="269"/>
      <c r="H441" s="268"/>
      <c r="I441" s="268"/>
      <c r="J441" s="265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8"/>
      <c r="DZ441" s="218"/>
      <c r="EA441" s="218"/>
      <c r="EB441" s="218"/>
      <c r="EC441" s="218"/>
      <c r="ED441" s="218"/>
      <c r="EE441" s="218"/>
      <c r="EF441" s="218"/>
      <c r="EG441" s="218"/>
      <c r="EH441" s="218"/>
      <c r="EI441" s="218"/>
      <c r="EJ441" s="218"/>
      <c r="EK441" s="218"/>
      <c r="EL441" s="218"/>
      <c r="EM441" s="218"/>
      <c r="EN441" s="218"/>
      <c r="EO441" s="218"/>
      <c r="EP441" s="218"/>
      <c r="EQ441" s="218"/>
      <c r="ER441" s="218"/>
      <c r="ES441" s="218"/>
      <c r="ET441" s="218"/>
      <c r="EU441" s="218"/>
      <c r="EV441" s="218"/>
      <c r="EW441" s="218"/>
      <c r="EX441" s="218"/>
      <c r="EY441" s="218"/>
      <c r="EZ441" s="218"/>
      <c r="FA441" s="218"/>
      <c r="FB441" s="218"/>
      <c r="FC441" s="218"/>
      <c r="FD441" s="218"/>
      <c r="FE441" s="218"/>
      <c r="FF441" s="218"/>
      <c r="FG441" s="218"/>
      <c r="FH441" s="218"/>
      <c r="FI441" s="218"/>
      <c r="FJ441" s="218"/>
      <c r="FK441" s="218"/>
      <c r="FL441" s="218"/>
      <c r="FM441" s="218"/>
      <c r="FN441" s="218"/>
      <c r="FO441" s="218"/>
      <c r="FP441" s="218"/>
      <c r="FQ441" s="218"/>
      <c r="FR441" s="218"/>
      <c r="FS441" s="218"/>
      <c r="FT441" s="218"/>
      <c r="FU441" s="218"/>
      <c r="FV441" s="218"/>
      <c r="FW441" s="218"/>
      <c r="FX441" s="218"/>
      <c r="FY441" s="218"/>
      <c r="FZ441" s="218"/>
      <c r="GA441" s="218"/>
      <c r="GB441" s="218"/>
      <c r="GC441" s="218"/>
      <c r="GD441" s="218"/>
      <c r="GE441" s="218"/>
      <c r="GF441" s="218"/>
      <c r="GG441" s="218"/>
    </row>
    <row r="442" spans="1:189" s="257" customFormat="1">
      <c r="A442" s="265"/>
      <c r="B442" s="265"/>
      <c r="C442" s="265"/>
      <c r="D442" s="265"/>
      <c r="E442" s="265"/>
      <c r="F442" s="265"/>
      <c r="G442" s="269"/>
      <c r="H442" s="268"/>
      <c r="I442" s="268"/>
      <c r="J442" s="265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8"/>
      <c r="DZ442" s="218"/>
      <c r="EA442" s="218"/>
      <c r="EB442" s="218"/>
      <c r="EC442" s="218"/>
      <c r="ED442" s="218"/>
      <c r="EE442" s="218"/>
      <c r="EF442" s="218"/>
      <c r="EG442" s="218"/>
      <c r="EH442" s="218"/>
      <c r="EI442" s="218"/>
      <c r="EJ442" s="218"/>
      <c r="EK442" s="218"/>
      <c r="EL442" s="218"/>
      <c r="EM442" s="218"/>
      <c r="EN442" s="218"/>
      <c r="EO442" s="218"/>
      <c r="EP442" s="218"/>
      <c r="EQ442" s="218"/>
      <c r="ER442" s="218"/>
      <c r="ES442" s="218"/>
      <c r="ET442" s="218"/>
      <c r="EU442" s="218"/>
      <c r="EV442" s="218"/>
      <c r="EW442" s="218"/>
      <c r="EX442" s="218"/>
      <c r="EY442" s="218"/>
      <c r="EZ442" s="218"/>
      <c r="FA442" s="218"/>
      <c r="FB442" s="218"/>
      <c r="FC442" s="218"/>
      <c r="FD442" s="218"/>
      <c r="FE442" s="218"/>
      <c r="FF442" s="218"/>
      <c r="FG442" s="218"/>
      <c r="FH442" s="218"/>
      <c r="FI442" s="218"/>
      <c r="FJ442" s="218"/>
      <c r="FK442" s="218"/>
      <c r="FL442" s="218"/>
      <c r="FM442" s="218"/>
      <c r="FN442" s="218"/>
      <c r="FO442" s="218"/>
      <c r="FP442" s="218"/>
      <c r="FQ442" s="218"/>
      <c r="FR442" s="218"/>
      <c r="FS442" s="218"/>
      <c r="FT442" s="218"/>
      <c r="FU442" s="218"/>
      <c r="FV442" s="218"/>
      <c r="FW442" s="218"/>
      <c r="FX442" s="218"/>
      <c r="FY442" s="218"/>
      <c r="FZ442" s="218"/>
      <c r="GA442" s="218"/>
      <c r="GB442" s="218"/>
      <c r="GC442" s="218"/>
      <c r="GD442" s="218"/>
      <c r="GE442" s="218"/>
      <c r="GF442" s="218"/>
      <c r="GG442" s="218"/>
    </row>
    <row r="443" spans="1:189" s="257" customFormat="1">
      <c r="A443" s="265"/>
      <c r="B443" s="265"/>
      <c r="C443" s="265"/>
      <c r="D443" s="265"/>
      <c r="E443" s="265"/>
      <c r="F443" s="265"/>
      <c r="G443" s="269"/>
      <c r="H443" s="268"/>
      <c r="I443" s="268"/>
      <c r="J443" s="265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8"/>
      <c r="DZ443" s="218"/>
      <c r="EA443" s="218"/>
      <c r="EB443" s="218"/>
      <c r="EC443" s="218"/>
      <c r="ED443" s="218"/>
      <c r="EE443" s="218"/>
      <c r="EF443" s="218"/>
      <c r="EG443" s="218"/>
      <c r="EH443" s="218"/>
      <c r="EI443" s="218"/>
      <c r="EJ443" s="218"/>
      <c r="EK443" s="218"/>
      <c r="EL443" s="218"/>
      <c r="EM443" s="218"/>
      <c r="EN443" s="218"/>
      <c r="EO443" s="218"/>
      <c r="EP443" s="218"/>
      <c r="EQ443" s="218"/>
      <c r="ER443" s="218"/>
      <c r="ES443" s="218"/>
      <c r="ET443" s="218"/>
      <c r="EU443" s="218"/>
      <c r="EV443" s="218"/>
      <c r="EW443" s="218"/>
      <c r="EX443" s="218"/>
      <c r="EY443" s="218"/>
      <c r="EZ443" s="218"/>
      <c r="FA443" s="218"/>
      <c r="FB443" s="218"/>
      <c r="FC443" s="218"/>
      <c r="FD443" s="218"/>
      <c r="FE443" s="218"/>
      <c r="FF443" s="218"/>
      <c r="FG443" s="218"/>
      <c r="FH443" s="218"/>
      <c r="FI443" s="218"/>
      <c r="FJ443" s="218"/>
      <c r="FK443" s="218"/>
      <c r="FL443" s="218"/>
      <c r="FM443" s="218"/>
      <c r="FN443" s="218"/>
      <c r="FO443" s="218"/>
      <c r="FP443" s="218"/>
      <c r="FQ443" s="218"/>
      <c r="FR443" s="218"/>
      <c r="FS443" s="218"/>
      <c r="FT443" s="218"/>
      <c r="FU443" s="218"/>
      <c r="FV443" s="218"/>
      <c r="FW443" s="218"/>
      <c r="FX443" s="218"/>
      <c r="FY443" s="218"/>
      <c r="FZ443" s="218"/>
      <c r="GA443" s="218"/>
      <c r="GB443" s="218"/>
      <c r="GC443" s="218"/>
      <c r="GD443" s="218"/>
      <c r="GE443" s="218"/>
      <c r="GF443" s="218"/>
      <c r="GG443" s="218"/>
    </row>
    <row r="444" spans="1:189" s="257" customFormat="1">
      <c r="A444" s="265"/>
      <c r="B444" s="265"/>
      <c r="C444" s="265"/>
      <c r="D444" s="265"/>
      <c r="E444" s="265"/>
      <c r="F444" s="265"/>
      <c r="G444" s="269"/>
      <c r="H444" s="268"/>
      <c r="I444" s="268"/>
      <c r="J444" s="265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8"/>
      <c r="DZ444" s="218"/>
      <c r="EA444" s="218"/>
      <c r="EB444" s="218"/>
      <c r="EC444" s="218"/>
      <c r="ED444" s="218"/>
      <c r="EE444" s="218"/>
      <c r="EF444" s="218"/>
      <c r="EG444" s="218"/>
      <c r="EH444" s="218"/>
      <c r="EI444" s="218"/>
      <c r="EJ444" s="218"/>
      <c r="EK444" s="218"/>
      <c r="EL444" s="218"/>
      <c r="EM444" s="218"/>
      <c r="EN444" s="218"/>
      <c r="EO444" s="218"/>
      <c r="EP444" s="218"/>
      <c r="EQ444" s="218"/>
      <c r="ER444" s="218"/>
      <c r="ES444" s="218"/>
      <c r="ET444" s="218"/>
      <c r="EU444" s="218"/>
      <c r="EV444" s="218"/>
      <c r="EW444" s="218"/>
      <c r="EX444" s="218"/>
      <c r="EY444" s="218"/>
      <c r="EZ444" s="218"/>
      <c r="FA444" s="218"/>
      <c r="FB444" s="218"/>
      <c r="FC444" s="218"/>
      <c r="FD444" s="218"/>
      <c r="FE444" s="218"/>
      <c r="FF444" s="218"/>
      <c r="FG444" s="218"/>
      <c r="FH444" s="218"/>
      <c r="FI444" s="218"/>
      <c r="FJ444" s="218"/>
      <c r="FK444" s="218"/>
      <c r="FL444" s="218"/>
      <c r="FM444" s="218"/>
      <c r="FN444" s="218"/>
      <c r="FO444" s="218"/>
      <c r="FP444" s="218"/>
      <c r="FQ444" s="218"/>
      <c r="FR444" s="218"/>
      <c r="FS444" s="218"/>
      <c r="FT444" s="218"/>
      <c r="FU444" s="218"/>
      <c r="FV444" s="218"/>
      <c r="FW444" s="218"/>
      <c r="FX444" s="218"/>
      <c r="FY444" s="218"/>
      <c r="FZ444" s="218"/>
      <c r="GA444" s="218"/>
      <c r="GB444" s="218"/>
      <c r="GC444" s="218"/>
      <c r="GD444" s="218"/>
      <c r="GE444" s="218"/>
      <c r="GF444" s="218"/>
      <c r="GG444" s="218"/>
    </row>
    <row r="445" spans="1:189" s="257" customFormat="1">
      <c r="A445" s="265"/>
      <c r="B445" s="265"/>
      <c r="C445" s="265"/>
      <c r="D445" s="265"/>
      <c r="E445" s="265"/>
      <c r="F445" s="265"/>
      <c r="G445" s="269"/>
      <c r="H445" s="268"/>
      <c r="I445" s="268"/>
      <c r="J445" s="265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8"/>
      <c r="DZ445" s="218"/>
      <c r="EA445" s="218"/>
      <c r="EB445" s="218"/>
      <c r="EC445" s="218"/>
      <c r="ED445" s="218"/>
      <c r="EE445" s="218"/>
      <c r="EF445" s="218"/>
      <c r="EG445" s="218"/>
      <c r="EH445" s="218"/>
      <c r="EI445" s="218"/>
      <c r="EJ445" s="218"/>
      <c r="EK445" s="218"/>
      <c r="EL445" s="218"/>
      <c r="EM445" s="218"/>
      <c r="EN445" s="218"/>
      <c r="EO445" s="218"/>
      <c r="EP445" s="218"/>
      <c r="EQ445" s="218"/>
      <c r="ER445" s="218"/>
      <c r="ES445" s="218"/>
      <c r="ET445" s="218"/>
      <c r="EU445" s="218"/>
      <c r="EV445" s="218"/>
      <c r="EW445" s="218"/>
      <c r="EX445" s="218"/>
      <c r="EY445" s="218"/>
      <c r="EZ445" s="218"/>
      <c r="FA445" s="218"/>
      <c r="FB445" s="218"/>
      <c r="FC445" s="218"/>
      <c r="FD445" s="218"/>
      <c r="FE445" s="218"/>
      <c r="FF445" s="218"/>
      <c r="FG445" s="218"/>
      <c r="FH445" s="218"/>
      <c r="FI445" s="218"/>
      <c r="FJ445" s="218"/>
      <c r="FK445" s="218"/>
      <c r="FL445" s="218"/>
      <c r="FM445" s="218"/>
      <c r="FN445" s="218"/>
      <c r="FO445" s="218"/>
      <c r="FP445" s="218"/>
      <c r="FQ445" s="218"/>
      <c r="FR445" s="218"/>
      <c r="FS445" s="218"/>
      <c r="FT445" s="218"/>
      <c r="FU445" s="218"/>
      <c r="FV445" s="218"/>
      <c r="FW445" s="218"/>
      <c r="FX445" s="218"/>
      <c r="FY445" s="218"/>
      <c r="FZ445" s="218"/>
      <c r="GA445" s="218"/>
      <c r="GB445" s="218"/>
      <c r="GC445" s="218"/>
      <c r="GD445" s="218"/>
      <c r="GE445" s="218"/>
      <c r="GF445" s="218"/>
      <c r="GG445" s="218"/>
    </row>
    <row r="446" spans="1:189" s="257" customFormat="1">
      <c r="A446" s="265"/>
      <c r="B446" s="265"/>
      <c r="C446" s="265"/>
      <c r="D446" s="265"/>
      <c r="E446" s="265"/>
      <c r="F446" s="265"/>
      <c r="G446" s="269"/>
      <c r="H446" s="268"/>
      <c r="I446" s="268"/>
      <c r="J446" s="265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8"/>
      <c r="DZ446" s="218"/>
      <c r="EA446" s="218"/>
      <c r="EB446" s="218"/>
      <c r="EC446" s="218"/>
      <c r="ED446" s="218"/>
      <c r="EE446" s="218"/>
      <c r="EF446" s="218"/>
      <c r="EG446" s="218"/>
      <c r="EH446" s="218"/>
      <c r="EI446" s="218"/>
      <c r="EJ446" s="218"/>
      <c r="EK446" s="218"/>
      <c r="EL446" s="218"/>
      <c r="EM446" s="218"/>
      <c r="EN446" s="218"/>
      <c r="EO446" s="218"/>
      <c r="EP446" s="218"/>
      <c r="EQ446" s="218"/>
      <c r="ER446" s="218"/>
      <c r="ES446" s="218"/>
      <c r="ET446" s="218"/>
      <c r="EU446" s="218"/>
      <c r="EV446" s="218"/>
      <c r="EW446" s="218"/>
      <c r="EX446" s="218"/>
      <c r="EY446" s="218"/>
      <c r="EZ446" s="218"/>
      <c r="FA446" s="218"/>
      <c r="FB446" s="218"/>
      <c r="FC446" s="218"/>
      <c r="FD446" s="218"/>
      <c r="FE446" s="218"/>
      <c r="FF446" s="218"/>
      <c r="FG446" s="218"/>
      <c r="FH446" s="218"/>
      <c r="FI446" s="218"/>
      <c r="FJ446" s="218"/>
      <c r="FK446" s="218"/>
      <c r="FL446" s="218"/>
      <c r="FM446" s="218"/>
      <c r="FN446" s="218"/>
      <c r="FO446" s="218"/>
      <c r="FP446" s="218"/>
      <c r="FQ446" s="218"/>
      <c r="FR446" s="218"/>
      <c r="FS446" s="218"/>
      <c r="FT446" s="218"/>
      <c r="FU446" s="218"/>
      <c r="FV446" s="218"/>
      <c r="FW446" s="218"/>
      <c r="FX446" s="218"/>
      <c r="FY446" s="218"/>
      <c r="FZ446" s="218"/>
      <c r="GA446" s="218"/>
      <c r="GB446" s="218"/>
      <c r="GC446" s="218"/>
      <c r="GD446" s="218"/>
      <c r="GE446" s="218"/>
      <c r="GF446" s="218"/>
      <c r="GG446" s="218"/>
    </row>
    <row r="447" spans="1:189" s="257" customFormat="1">
      <c r="A447" s="265"/>
      <c r="B447" s="265"/>
      <c r="C447" s="265"/>
      <c r="D447" s="265"/>
      <c r="E447" s="265"/>
      <c r="F447" s="265"/>
      <c r="G447" s="269"/>
      <c r="H447" s="268"/>
      <c r="I447" s="268"/>
      <c r="J447" s="265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8"/>
      <c r="DZ447" s="218"/>
      <c r="EA447" s="218"/>
      <c r="EB447" s="218"/>
      <c r="EC447" s="218"/>
      <c r="ED447" s="218"/>
      <c r="EE447" s="218"/>
      <c r="EF447" s="218"/>
      <c r="EG447" s="218"/>
      <c r="EH447" s="218"/>
      <c r="EI447" s="218"/>
      <c r="EJ447" s="218"/>
      <c r="EK447" s="218"/>
      <c r="EL447" s="218"/>
      <c r="EM447" s="218"/>
      <c r="EN447" s="218"/>
      <c r="EO447" s="218"/>
      <c r="EP447" s="218"/>
      <c r="EQ447" s="218"/>
      <c r="ER447" s="218"/>
      <c r="ES447" s="218"/>
      <c r="ET447" s="218"/>
      <c r="EU447" s="218"/>
      <c r="EV447" s="218"/>
      <c r="EW447" s="218"/>
      <c r="EX447" s="218"/>
      <c r="EY447" s="218"/>
      <c r="EZ447" s="218"/>
      <c r="FA447" s="218"/>
      <c r="FB447" s="218"/>
      <c r="FC447" s="218"/>
      <c r="FD447" s="218"/>
      <c r="FE447" s="218"/>
      <c r="FF447" s="218"/>
      <c r="FG447" s="218"/>
      <c r="FH447" s="218"/>
      <c r="FI447" s="218"/>
      <c r="FJ447" s="218"/>
      <c r="FK447" s="218"/>
      <c r="FL447" s="218"/>
      <c r="FM447" s="218"/>
      <c r="FN447" s="218"/>
      <c r="FO447" s="218"/>
      <c r="FP447" s="218"/>
      <c r="FQ447" s="218"/>
      <c r="FR447" s="218"/>
      <c r="FS447" s="218"/>
      <c r="FT447" s="218"/>
      <c r="FU447" s="218"/>
      <c r="FV447" s="218"/>
      <c r="FW447" s="218"/>
      <c r="FX447" s="218"/>
      <c r="FY447" s="218"/>
      <c r="FZ447" s="218"/>
      <c r="GA447" s="218"/>
      <c r="GB447" s="218"/>
      <c r="GC447" s="218"/>
      <c r="GD447" s="218"/>
      <c r="GE447" s="218"/>
      <c r="GF447" s="218"/>
      <c r="GG447" s="218"/>
    </row>
    <row r="448" spans="1:189" s="257" customFormat="1">
      <c r="A448" s="265"/>
      <c r="B448" s="265"/>
      <c r="C448" s="265"/>
      <c r="D448" s="265"/>
      <c r="E448" s="265"/>
      <c r="F448" s="265"/>
      <c r="G448" s="269"/>
      <c r="H448" s="268"/>
      <c r="I448" s="268"/>
      <c r="J448" s="265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8"/>
      <c r="DZ448" s="218"/>
      <c r="EA448" s="218"/>
      <c r="EB448" s="218"/>
      <c r="EC448" s="218"/>
      <c r="ED448" s="218"/>
      <c r="EE448" s="218"/>
      <c r="EF448" s="218"/>
      <c r="EG448" s="218"/>
      <c r="EH448" s="218"/>
      <c r="EI448" s="218"/>
      <c r="EJ448" s="218"/>
      <c r="EK448" s="218"/>
      <c r="EL448" s="218"/>
      <c r="EM448" s="218"/>
      <c r="EN448" s="218"/>
      <c r="EO448" s="218"/>
      <c r="EP448" s="218"/>
      <c r="EQ448" s="218"/>
      <c r="ER448" s="218"/>
      <c r="ES448" s="218"/>
      <c r="ET448" s="218"/>
      <c r="EU448" s="218"/>
      <c r="EV448" s="218"/>
      <c r="EW448" s="218"/>
      <c r="EX448" s="218"/>
      <c r="EY448" s="218"/>
      <c r="EZ448" s="218"/>
      <c r="FA448" s="218"/>
      <c r="FB448" s="218"/>
      <c r="FC448" s="218"/>
      <c r="FD448" s="218"/>
      <c r="FE448" s="218"/>
      <c r="FF448" s="218"/>
      <c r="FG448" s="218"/>
      <c r="FH448" s="218"/>
      <c r="FI448" s="218"/>
      <c r="FJ448" s="218"/>
      <c r="FK448" s="218"/>
      <c r="FL448" s="218"/>
      <c r="FM448" s="218"/>
      <c r="FN448" s="218"/>
      <c r="FO448" s="218"/>
      <c r="FP448" s="218"/>
      <c r="FQ448" s="218"/>
      <c r="FR448" s="218"/>
      <c r="FS448" s="218"/>
      <c r="FT448" s="218"/>
      <c r="FU448" s="218"/>
      <c r="FV448" s="218"/>
      <c r="FW448" s="218"/>
      <c r="FX448" s="218"/>
      <c r="FY448" s="218"/>
      <c r="FZ448" s="218"/>
      <c r="GA448" s="218"/>
      <c r="GB448" s="218"/>
      <c r="GC448" s="218"/>
      <c r="GD448" s="218"/>
      <c r="GE448" s="218"/>
      <c r="GF448" s="218"/>
      <c r="GG448" s="218"/>
    </row>
    <row r="449" spans="1:189" s="257" customFormat="1">
      <c r="A449" s="265"/>
      <c r="B449" s="265"/>
      <c r="C449" s="265"/>
      <c r="D449" s="265"/>
      <c r="E449" s="265"/>
      <c r="F449" s="265"/>
      <c r="G449" s="269"/>
      <c r="H449" s="268"/>
      <c r="I449" s="268"/>
      <c r="J449" s="265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8"/>
      <c r="DZ449" s="218"/>
      <c r="EA449" s="218"/>
      <c r="EB449" s="218"/>
      <c r="EC449" s="218"/>
      <c r="ED449" s="218"/>
      <c r="EE449" s="218"/>
      <c r="EF449" s="218"/>
      <c r="EG449" s="218"/>
      <c r="EH449" s="218"/>
      <c r="EI449" s="218"/>
      <c r="EJ449" s="218"/>
      <c r="EK449" s="218"/>
      <c r="EL449" s="218"/>
      <c r="EM449" s="218"/>
      <c r="EN449" s="218"/>
      <c r="EO449" s="218"/>
      <c r="EP449" s="218"/>
      <c r="EQ449" s="218"/>
      <c r="ER449" s="218"/>
      <c r="ES449" s="218"/>
      <c r="ET449" s="218"/>
      <c r="EU449" s="218"/>
      <c r="EV449" s="218"/>
      <c r="EW449" s="218"/>
      <c r="EX449" s="218"/>
      <c r="EY449" s="218"/>
      <c r="EZ449" s="218"/>
      <c r="FA449" s="218"/>
      <c r="FB449" s="218"/>
      <c r="FC449" s="218"/>
      <c r="FD449" s="218"/>
      <c r="FE449" s="218"/>
      <c r="FF449" s="218"/>
      <c r="FG449" s="218"/>
      <c r="FH449" s="218"/>
      <c r="FI449" s="218"/>
      <c r="FJ449" s="218"/>
      <c r="FK449" s="218"/>
      <c r="FL449" s="218"/>
      <c r="FM449" s="218"/>
      <c r="FN449" s="218"/>
      <c r="FO449" s="218"/>
      <c r="FP449" s="218"/>
      <c r="FQ449" s="218"/>
      <c r="FR449" s="218"/>
      <c r="FS449" s="218"/>
      <c r="FT449" s="218"/>
      <c r="FU449" s="218"/>
      <c r="FV449" s="218"/>
      <c r="FW449" s="218"/>
      <c r="FX449" s="218"/>
      <c r="FY449" s="218"/>
      <c r="FZ449" s="218"/>
      <c r="GA449" s="218"/>
      <c r="GB449" s="218"/>
      <c r="GC449" s="218"/>
      <c r="GD449" s="218"/>
      <c r="GE449" s="218"/>
      <c r="GF449" s="218"/>
      <c r="GG449" s="218"/>
    </row>
    <row r="450" spans="1:189" s="257" customFormat="1">
      <c r="A450" s="265"/>
      <c r="B450" s="265"/>
      <c r="C450" s="265"/>
      <c r="D450" s="265"/>
      <c r="E450" s="265"/>
      <c r="F450" s="265"/>
      <c r="G450" s="269"/>
      <c r="H450" s="268"/>
      <c r="I450" s="268"/>
      <c r="J450" s="265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8"/>
      <c r="DZ450" s="218"/>
      <c r="EA450" s="218"/>
      <c r="EB450" s="218"/>
      <c r="EC450" s="218"/>
      <c r="ED450" s="218"/>
      <c r="EE450" s="218"/>
      <c r="EF450" s="218"/>
      <c r="EG450" s="218"/>
      <c r="EH450" s="218"/>
      <c r="EI450" s="218"/>
      <c r="EJ450" s="218"/>
      <c r="EK450" s="218"/>
      <c r="EL450" s="218"/>
      <c r="EM450" s="218"/>
      <c r="EN450" s="218"/>
      <c r="EO450" s="218"/>
      <c r="EP450" s="218"/>
      <c r="EQ450" s="218"/>
      <c r="ER450" s="218"/>
      <c r="ES450" s="218"/>
      <c r="ET450" s="218"/>
      <c r="EU450" s="218"/>
      <c r="EV450" s="218"/>
      <c r="EW450" s="218"/>
      <c r="EX450" s="218"/>
      <c r="EY450" s="218"/>
      <c r="EZ450" s="218"/>
      <c r="FA450" s="218"/>
      <c r="FB450" s="218"/>
      <c r="FC450" s="218"/>
      <c r="FD450" s="218"/>
      <c r="FE450" s="218"/>
      <c r="FF450" s="218"/>
      <c r="FG450" s="218"/>
      <c r="FH450" s="218"/>
      <c r="FI450" s="218"/>
      <c r="FJ450" s="218"/>
      <c r="FK450" s="218"/>
      <c r="FL450" s="218"/>
      <c r="FM450" s="218"/>
      <c r="FN450" s="218"/>
      <c r="FO450" s="218"/>
      <c r="FP450" s="218"/>
      <c r="FQ450" s="218"/>
      <c r="FR450" s="218"/>
      <c r="FS450" s="218"/>
      <c r="FT450" s="218"/>
      <c r="FU450" s="218"/>
      <c r="FV450" s="218"/>
      <c r="FW450" s="218"/>
      <c r="FX450" s="218"/>
      <c r="FY450" s="218"/>
      <c r="FZ450" s="218"/>
      <c r="GA450" s="218"/>
      <c r="GB450" s="218"/>
      <c r="GC450" s="218"/>
      <c r="GD450" s="218"/>
      <c r="GE450" s="218"/>
      <c r="GF450" s="218"/>
      <c r="GG450" s="218"/>
    </row>
    <row r="451" spans="1:189" s="257" customFormat="1">
      <c r="A451" s="265"/>
      <c r="B451" s="265"/>
      <c r="C451" s="265"/>
      <c r="D451" s="265"/>
      <c r="E451" s="265"/>
      <c r="F451" s="265"/>
      <c r="G451" s="269"/>
      <c r="H451" s="268"/>
      <c r="I451" s="268"/>
      <c r="J451" s="265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8"/>
      <c r="DZ451" s="218"/>
      <c r="EA451" s="218"/>
      <c r="EB451" s="218"/>
      <c r="EC451" s="218"/>
      <c r="ED451" s="218"/>
      <c r="EE451" s="218"/>
      <c r="EF451" s="218"/>
      <c r="EG451" s="218"/>
      <c r="EH451" s="218"/>
      <c r="EI451" s="218"/>
      <c r="EJ451" s="218"/>
      <c r="EK451" s="218"/>
      <c r="EL451" s="218"/>
      <c r="EM451" s="218"/>
      <c r="EN451" s="218"/>
      <c r="EO451" s="218"/>
      <c r="EP451" s="218"/>
      <c r="EQ451" s="218"/>
      <c r="ER451" s="218"/>
      <c r="ES451" s="218"/>
      <c r="ET451" s="218"/>
      <c r="EU451" s="218"/>
      <c r="EV451" s="218"/>
      <c r="EW451" s="218"/>
      <c r="EX451" s="218"/>
      <c r="EY451" s="218"/>
      <c r="EZ451" s="218"/>
      <c r="FA451" s="218"/>
      <c r="FB451" s="218"/>
      <c r="FC451" s="218"/>
      <c r="FD451" s="218"/>
      <c r="FE451" s="218"/>
      <c r="FF451" s="218"/>
      <c r="FG451" s="218"/>
      <c r="FH451" s="218"/>
      <c r="FI451" s="218"/>
      <c r="FJ451" s="218"/>
      <c r="FK451" s="218"/>
      <c r="FL451" s="218"/>
      <c r="FM451" s="218"/>
      <c r="FN451" s="218"/>
      <c r="FO451" s="218"/>
      <c r="FP451" s="218"/>
      <c r="FQ451" s="218"/>
      <c r="FR451" s="218"/>
      <c r="FS451" s="218"/>
      <c r="FT451" s="218"/>
      <c r="FU451" s="218"/>
      <c r="FV451" s="218"/>
      <c r="FW451" s="218"/>
      <c r="FX451" s="218"/>
      <c r="FY451" s="218"/>
      <c r="FZ451" s="218"/>
      <c r="GA451" s="218"/>
      <c r="GB451" s="218"/>
      <c r="GC451" s="218"/>
      <c r="GD451" s="218"/>
      <c r="GE451" s="218"/>
      <c r="GF451" s="218"/>
      <c r="GG451" s="218"/>
    </row>
    <row r="452" spans="1:189" s="257" customFormat="1">
      <c r="A452" s="265"/>
      <c r="B452" s="265"/>
      <c r="C452" s="265"/>
      <c r="D452" s="265"/>
      <c r="E452" s="265"/>
      <c r="F452" s="265"/>
      <c r="G452" s="269"/>
      <c r="H452" s="268"/>
      <c r="I452" s="268"/>
      <c r="J452" s="265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8"/>
      <c r="DZ452" s="218"/>
      <c r="EA452" s="218"/>
      <c r="EB452" s="218"/>
      <c r="EC452" s="218"/>
      <c r="ED452" s="218"/>
      <c r="EE452" s="218"/>
      <c r="EF452" s="218"/>
      <c r="EG452" s="218"/>
      <c r="EH452" s="218"/>
      <c r="EI452" s="218"/>
      <c r="EJ452" s="218"/>
      <c r="EK452" s="218"/>
      <c r="EL452" s="218"/>
      <c r="EM452" s="218"/>
      <c r="EN452" s="218"/>
      <c r="EO452" s="218"/>
      <c r="EP452" s="218"/>
      <c r="EQ452" s="218"/>
      <c r="ER452" s="218"/>
      <c r="ES452" s="218"/>
      <c r="ET452" s="218"/>
      <c r="EU452" s="218"/>
      <c r="EV452" s="218"/>
      <c r="EW452" s="218"/>
      <c r="EX452" s="218"/>
      <c r="EY452" s="218"/>
      <c r="EZ452" s="218"/>
      <c r="FA452" s="218"/>
      <c r="FB452" s="218"/>
      <c r="FC452" s="218"/>
      <c r="FD452" s="218"/>
      <c r="FE452" s="218"/>
      <c r="FF452" s="218"/>
      <c r="FG452" s="218"/>
      <c r="FH452" s="218"/>
      <c r="FI452" s="218"/>
      <c r="FJ452" s="218"/>
      <c r="FK452" s="218"/>
      <c r="FL452" s="218"/>
      <c r="FM452" s="218"/>
      <c r="FN452" s="218"/>
      <c r="FO452" s="218"/>
      <c r="FP452" s="218"/>
      <c r="FQ452" s="218"/>
      <c r="FR452" s="218"/>
      <c r="FS452" s="218"/>
      <c r="FT452" s="218"/>
      <c r="FU452" s="218"/>
      <c r="FV452" s="218"/>
      <c r="FW452" s="218"/>
      <c r="FX452" s="218"/>
      <c r="FY452" s="218"/>
      <c r="FZ452" s="218"/>
      <c r="GA452" s="218"/>
      <c r="GB452" s="218"/>
      <c r="GC452" s="218"/>
      <c r="GD452" s="218"/>
      <c r="GE452" s="218"/>
      <c r="GF452" s="218"/>
      <c r="GG452" s="218"/>
    </row>
    <row r="453" spans="1:189" s="257" customFormat="1">
      <c r="A453" s="265"/>
      <c r="B453" s="265"/>
      <c r="C453" s="265"/>
      <c r="D453" s="265"/>
      <c r="E453" s="265"/>
      <c r="F453" s="265"/>
      <c r="G453" s="269"/>
      <c r="H453" s="268"/>
      <c r="I453" s="268"/>
      <c r="J453" s="265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8"/>
      <c r="DZ453" s="218"/>
      <c r="EA453" s="218"/>
      <c r="EB453" s="218"/>
      <c r="EC453" s="218"/>
      <c r="ED453" s="218"/>
      <c r="EE453" s="218"/>
      <c r="EF453" s="218"/>
      <c r="EG453" s="218"/>
      <c r="EH453" s="218"/>
      <c r="EI453" s="218"/>
      <c r="EJ453" s="218"/>
      <c r="EK453" s="218"/>
      <c r="EL453" s="218"/>
      <c r="EM453" s="218"/>
      <c r="EN453" s="218"/>
      <c r="EO453" s="218"/>
      <c r="EP453" s="218"/>
      <c r="EQ453" s="218"/>
      <c r="ER453" s="218"/>
      <c r="ES453" s="218"/>
      <c r="ET453" s="218"/>
      <c r="EU453" s="218"/>
      <c r="EV453" s="218"/>
      <c r="EW453" s="218"/>
      <c r="EX453" s="218"/>
      <c r="EY453" s="218"/>
      <c r="EZ453" s="218"/>
      <c r="FA453" s="218"/>
      <c r="FB453" s="218"/>
      <c r="FC453" s="218"/>
      <c r="FD453" s="218"/>
      <c r="FE453" s="218"/>
      <c r="FF453" s="218"/>
      <c r="FG453" s="218"/>
      <c r="FH453" s="218"/>
      <c r="FI453" s="218"/>
      <c r="FJ453" s="218"/>
      <c r="FK453" s="218"/>
      <c r="FL453" s="218"/>
      <c r="FM453" s="218"/>
      <c r="FN453" s="218"/>
      <c r="FO453" s="218"/>
      <c r="FP453" s="218"/>
      <c r="FQ453" s="218"/>
      <c r="FR453" s="218"/>
      <c r="FS453" s="218"/>
      <c r="FT453" s="218"/>
      <c r="FU453" s="218"/>
      <c r="FV453" s="218"/>
      <c r="FW453" s="218"/>
      <c r="FX453" s="218"/>
      <c r="FY453" s="218"/>
      <c r="FZ453" s="218"/>
      <c r="GA453" s="218"/>
      <c r="GB453" s="218"/>
      <c r="GC453" s="218"/>
      <c r="GD453" s="218"/>
      <c r="GE453" s="218"/>
      <c r="GF453" s="218"/>
      <c r="GG453" s="218"/>
    </row>
    <row r="454" spans="1:189" s="257" customFormat="1">
      <c r="A454" s="265"/>
      <c r="B454" s="265"/>
      <c r="C454" s="265"/>
      <c r="D454" s="265"/>
      <c r="E454" s="265"/>
      <c r="F454" s="265"/>
      <c r="G454" s="269"/>
      <c r="H454" s="268"/>
      <c r="I454" s="268"/>
      <c r="J454" s="265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8"/>
      <c r="DZ454" s="218"/>
      <c r="EA454" s="218"/>
      <c r="EB454" s="218"/>
      <c r="EC454" s="218"/>
      <c r="ED454" s="218"/>
      <c r="EE454" s="218"/>
      <c r="EF454" s="218"/>
      <c r="EG454" s="218"/>
      <c r="EH454" s="218"/>
      <c r="EI454" s="218"/>
      <c r="EJ454" s="218"/>
      <c r="EK454" s="218"/>
      <c r="EL454" s="218"/>
      <c r="EM454" s="218"/>
      <c r="EN454" s="218"/>
      <c r="EO454" s="218"/>
      <c r="EP454" s="218"/>
      <c r="EQ454" s="218"/>
      <c r="ER454" s="218"/>
      <c r="ES454" s="218"/>
      <c r="ET454" s="218"/>
      <c r="EU454" s="218"/>
      <c r="EV454" s="218"/>
      <c r="EW454" s="218"/>
      <c r="EX454" s="218"/>
      <c r="EY454" s="218"/>
      <c r="EZ454" s="218"/>
      <c r="FA454" s="218"/>
      <c r="FB454" s="218"/>
      <c r="FC454" s="218"/>
      <c r="FD454" s="218"/>
      <c r="FE454" s="218"/>
      <c r="FF454" s="218"/>
      <c r="FG454" s="218"/>
      <c r="FH454" s="218"/>
      <c r="FI454" s="218"/>
      <c r="FJ454" s="218"/>
      <c r="FK454" s="218"/>
      <c r="FL454" s="218"/>
      <c r="FM454" s="218"/>
      <c r="FN454" s="218"/>
      <c r="FO454" s="218"/>
      <c r="FP454" s="218"/>
      <c r="FQ454" s="218"/>
      <c r="FR454" s="218"/>
      <c r="FS454" s="218"/>
      <c r="FT454" s="218"/>
      <c r="FU454" s="218"/>
      <c r="FV454" s="218"/>
      <c r="FW454" s="218"/>
      <c r="FX454" s="218"/>
      <c r="FY454" s="218"/>
      <c r="FZ454" s="218"/>
      <c r="GA454" s="218"/>
      <c r="GB454" s="218"/>
      <c r="GC454" s="218"/>
      <c r="GD454" s="218"/>
      <c r="GE454" s="218"/>
      <c r="GF454" s="218"/>
      <c r="GG454" s="218"/>
    </row>
    <row r="455" spans="1:189" s="257" customFormat="1">
      <c r="A455" s="265"/>
      <c r="B455" s="265"/>
      <c r="C455" s="265"/>
      <c r="D455" s="265"/>
      <c r="E455" s="265"/>
      <c r="F455" s="265"/>
      <c r="G455" s="269"/>
      <c r="H455" s="268"/>
      <c r="I455" s="268"/>
      <c r="J455" s="265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8"/>
      <c r="DZ455" s="218"/>
      <c r="EA455" s="218"/>
      <c r="EB455" s="218"/>
      <c r="EC455" s="218"/>
      <c r="ED455" s="218"/>
      <c r="EE455" s="218"/>
      <c r="EF455" s="218"/>
      <c r="EG455" s="218"/>
      <c r="EH455" s="218"/>
      <c r="EI455" s="218"/>
      <c r="EJ455" s="218"/>
      <c r="EK455" s="218"/>
      <c r="EL455" s="218"/>
      <c r="EM455" s="218"/>
      <c r="EN455" s="218"/>
      <c r="EO455" s="218"/>
      <c r="EP455" s="218"/>
      <c r="EQ455" s="218"/>
      <c r="ER455" s="218"/>
      <c r="ES455" s="218"/>
      <c r="ET455" s="218"/>
      <c r="EU455" s="218"/>
      <c r="EV455" s="218"/>
      <c r="EW455" s="218"/>
      <c r="EX455" s="218"/>
      <c r="EY455" s="218"/>
      <c r="EZ455" s="218"/>
      <c r="FA455" s="218"/>
      <c r="FB455" s="218"/>
      <c r="FC455" s="218"/>
      <c r="FD455" s="218"/>
      <c r="FE455" s="218"/>
      <c r="FF455" s="218"/>
      <c r="FG455" s="218"/>
      <c r="FH455" s="218"/>
      <c r="FI455" s="218"/>
      <c r="FJ455" s="218"/>
      <c r="FK455" s="218"/>
      <c r="FL455" s="218"/>
      <c r="FM455" s="218"/>
      <c r="FN455" s="218"/>
      <c r="FO455" s="218"/>
      <c r="FP455" s="218"/>
      <c r="FQ455" s="218"/>
      <c r="FR455" s="218"/>
      <c r="FS455" s="218"/>
      <c r="FT455" s="218"/>
      <c r="FU455" s="218"/>
      <c r="FV455" s="218"/>
      <c r="FW455" s="218"/>
      <c r="FX455" s="218"/>
      <c r="FY455" s="218"/>
      <c r="FZ455" s="218"/>
      <c r="GA455" s="218"/>
      <c r="GB455" s="218"/>
      <c r="GC455" s="218"/>
      <c r="GD455" s="218"/>
      <c r="GE455" s="218"/>
      <c r="GF455" s="218"/>
      <c r="GG455" s="218"/>
    </row>
    <row r="456" spans="1:189" s="257" customFormat="1">
      <c r="A456" s="265"/>
      <c r="B456" s="265"/>
      <c r="C456" s="265"/>
      <c r="D456" s="265"/>
      <c r="E456" s="265"/>
      <c r="F456" s="265"/>
      <c r="G456" s="269"/>
      <c r="H456" s="268"/>
      <c r="I456" s="268"/>
      <c r="J456" s="265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8"/>
      <c r="DZ456" s="218"/>
      <c r="EA456" s="218"/>
      <c r="EB456" s="218"/>
      <c r="EC456" s="218"/>
      <c r="ED456" s="218"/>
      <c r="EE456" s="218"/>
      <c r="EF456" s="218"/>
      <c r="EG456" s="218"/>
      <c r="EH456" s="218"/>
      <c r="EI456" s="218"/>
      <c r="EJ456" s="218"/>
      <c r="EK456" s="218"/>
      <c r="EL456" s="218"/>
      <c r="EM456" s="218"/>
      <c r="EN456" s="218"/>
      <c r="EO456" s="218"/>
      <c r="EP456" s="218"/>
      <c r="EQ456" s="218"/>
      <c r="ER456" s="218"/>
      <c r="ES456" s="218"/>
      <c r="ET456" s="218"/>
      <c r="EU456" s="218"/>
      <c r="EV456" s="218"/>
      <c r="EW456" s="218"/>
      <c r="EX456" s="218"/>
      <c r="EY456" s="218"/>
      <c r="EZ456" s="218"/>
      <c r="FA456" s="218"/>
      <c r="FB456" s="218"/>
      <c r="FC456" s="218"/>
      <c r="FD456" s="218"/>
      <c r="FE456" s="218"/>
      <c r="FF456" s="218"/>
      <c r="FG456" s="218"/>
      <c r="FH456" s="218"/>
      <c r="FI456" s="218"/>
      <c r="FJ456" s="218"/>
      <c r="FK456" s="218"/>
      <c r="FL456" s="218"/>
      <c r="FM456" s="218"/>
      <c r="FN456" s="218"/>
      <c r="FO456" s="218"/>
      <c r="FP456" s="218"/>
      <c r="FQ456" s="218"/>
      <c r="FR456" s="218"/>
      <c r="FS456" s="218"/>
      <c r="FT456" s="218"/>
      <c r="FU456" s="218"/>
      <c r="FV456" s="218"/>
      <c r="FW456" s="218"/>
      <c r="FX456" s="218"/>
      <c r="FY456" s="218"/>
      <c r="FZ456" s="218"/>
      <c r="GA456" s="218"/>
      <c r="GB456" s="218"/>
      <c r="GC456" s="218"/>
      <c r="GD456" s="218"/>
      <c r="GE456" s="218"/>
      <c r="GF456" s="218"/>
      <c r="GG456" s="218"/>
    </row>
    <row r="457" spans="1:189" s="257" customFormat="1">
      <c r="A457" s="265"/>
      <c r="B457" s="265"/>
      <c r="C457" s="265"/>
      <c r="D457" s="265"/>
      <c r="E457" s="265"/>
      <c r="F457" s="265"/>
      <c r="G457" s="269"/>
      <c r="H457" s="268"/>
      <c r="I457" s="268"/>
      <c r="J457" s="265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8"/>
      <c r="DZ457" s="218"/>
      <c r="EA457" s="218"/>
      <c r="EB457" s="218"/>
      <c r="EC457" s="218"/>
      <c r="ED457" s="218"/>
      <c r="EE457" s="218"/>
      <c r="EF457" s="218"/>
      <c r="EG457" s="218"/>
      <c r="EH457" s="218"/>
      <c r="EI457" s="218"/>
      <c r="EJ457" s="218"/>
      <c r="EK457" s="218"/>
      <c r="EL457" s="218"/>
      <c r="EM457" s="218"/>
      <c r="EN457" s="218"/>
      <c r="EO457" s="218"/>
      <c r="EP457" s="218"/>
      <c r="EQ457" s="218"/>
      <c r="ER457" s="218"/>
      <c r="ES457" s="218"/>
      <c r="ET457" s="218"/>
      <c r="EU457" s="218"/>
      <c r="EV457" s="218"/>
      <c r="EW457" s="218"/>
      <c r="EX457" s="218"/>
      <c r="EY457" s="218"/>
      <c r="EZ457" s="218"/>
      <c r="FA457" s="218"/>
      <c r="FB457" s="218"/>
      <c r="FC457" s="218"/>
      <c r="FD457" s="218"/>
      <c r="FE457" s="218"/>
      <c r="FF457" s="218"/>
      <c r="FG457" s="218"/>
      <c r="FH457" s="218"/>
      <c r="FI457" s="218"/>
      <c r="FJ457" s="218"/>
      <c r="FK457" s="218"/>
      <c r="FL457" s="218"/>
      <c r="FM457" s="218"/>
      <c r="FN457" s="218"/>
      <c r="FO457" s="218"/>
      <c r="FP457" s="218"/>
      <c r="FQ457" s="218"/>
      <c r="FR457" s="218"/>
      <c r="FS457" s="218"/>
      <c r="FT457" s="218"/>
      <c r="FU457" s="218"/>
      <c r="FV457" s="218"/>
      <c r="FW457" s="218"/>
      <c r="FX457" s="218"/>
      <c r="FY457" s="218"/>
      <c r="FZ457" s="218"/>
      <c r="GA457" s="218"/>
      <c r="GB457" s="218"/>
      <c r="GC457" s="218"/>
      <c r="GD457" s="218"/>
      <c r="GE457" s="218"/>
      <c r="GF457" s="218"/>
      <c r="GG457" s="218"/>
    </row>
    <row r="458" spans="1:189" s="257" customFormat="1">
      <c r="A458" s="265"/>
      <c r="B458" s="265"/>
      <c r="C458" s="265"/>
      <c r="D458" s="265"/>
      <c r="E458" s="265"/>
      <c r="F458" s="265"/>
      <c r="G458" s="269"/>
      <c r="H458" s="268"/>
      <c r="I458" s="268"/>
      <c r="J458" s="265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8"/>
      <c r="DZ458" s="218"/>
      <c r="EA458" s="218"/>
      <c r="EB458" s="218"/>
      <c r="EC458" s="218"/>
      <c r="ED458" s="218"/>
      <c r="EE458" s="218"/>
      <c r="EF458" s="218"/>
      <c r="EG458" s="218"/>
      <c r="EH458" s="218"/>
      <c r="EI458" s="218"/>
      <c r="EJ458" s="218"/>
      <c r="EK458" s="218"/>
      <c r="EL458" s="218"/>
      <c r="EM458" s="218"/>
      <c r="EN458" s="218"/>
      <c r="EO458" s="218"/>
      <c r="EP458" s="218"/>
      <c r="EQ458" s="218"/>
      <c r="ER458" s="218"/>
      <c r="ES458" s="218"/>
      <c r="ET458" s="218"/>
      <c r="EU458" s="218"/>
      <c r="EV458" s="218"/>
      <c r="EW458" s="218"/>
      <c r="EX458" s="218"/>
      <c r="EY458" s="218"/>
      <c r="EZ458" s="218"/>
      <c r="FA458" s="218"/>
      <c r="FB458" s="218"/>
      <c r="FC458" s="218"/>
      <c r="FD458" s="218"/>
      <c r="FE458" s="218"/>
      <c r="FF458" s="218"/>
      <c r="FG458" s="218"/>
      <c r="FH458" s="218"/>
      <c r="FI458" s="218"/>
      <c r="FJ458" s="218"/>
      <c r="FK458" s="218"/>
      <c r="FL458" s="218"/>
      <c r="FM458" s="218"/>
      <c r="FN458" s="218"/>
      <c r="FO458" s="218"/>
      <c r="FP458" s="218"/>
      <c r="FQ458" s="218"/>
      <c r="FR458" s="218"/>
      <c r="FS458" s="218"/>
      <c r="FT458" s="218"/>
      <c r="FU458" s="218"/>
      <c r="FV458" s="218"/>
      <c r="FW458" s="218"/>
      <c r="FX458" s="218"/>
      <c r="FY458" s="218"/>
      <c r="FZ458" s="218"/>
      <c r="GA458" s="218"/>
      <c r="GB458" s="218"/>
      <c r="GC458" s="218"/>
      <c r="GD458" s="218"/>
      <c r="GE458" s="218"/>
      <c r="GF458" s="218"/>
      <c r="GG458" s="218"/>
    </row>
    <row r="459" spans="1:189" s="257" customFormat="1">
      <c r="A459" s="265"/>
      <c r="B459" s="265"/>
      <c r="C459" s="265"/>
      <c r="D459" s="265"/>
      <c r="E459" s="265"/>
      <c r="F459" s="265"/>
      <c r="G459" s="269"/>
      <c r="H459" s="268"/>
      <c r="I459" s="268"/>
      <c r="J459" s="265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8"/>
      <c r="DZ459" s="218"/>
      <c r="EA459" s="218"/>
      <c r="EB459" s="218"/>
      <c r="EC459" s="218"/>
      <c r="ED459" s="218"/>
      <c r="EE459" s="218"/>
      <c r="EF459" s="218"/>
      <c r="EG459" s="218"/>
      <c r="EH459" s="218"/>
      <c r="EI459" s="218"/>
      <c r="EJ459" s="218"/>
      <c r="EK459" s="218"/>
      <c r="EL459" s="218"/>
      <c r="EM459" s="218"/>
      <c r="EN459" s="218"/>
      <c r="EO459" s="218"/>
      <c r="EP459" s="218"/>
      <c r="EQ459" s="218"/>
      <c r="ER459" s="218"/>
      <c r="ES459" s="218"/>
      <c r="ET459" s="218"/>
      <c r="EU459" s="218"/>
      <c r="EV459" s="218"/>
      <c r="EW459" s="218"/>
      <c r="EX459" s="218"/>
      <c r="EY459" s="218"/>
      <c r="EZ459" s="218"/>
      <c r="FA459" s="218"/>
      <c r="FB459" s="218"/>
      <c r="FC459" s="218"/>
      <c r="FD459" s="218"/>
      <c r="FE459" s="218"/>
      <c r="FF459" s="218"/>
      <c r="FG459" s="218"/>
      <c r="FH459" s="218"/>
      <c r="FI459" s="218"/>
      <c r="FJ459" s="218"/>
      <c r="FK459" s="218"/>
      <c r="FL459" s="218"/>
      <c r="FM459" s="218"/>
      <c r="FN459" s="218"/>
      <c r="FO459" s="218"/>
      <c r="FP459" s="218"/>
      <c r="FQ459" s="218"/>
      <c r="FR459" s="218"/>
      <c r="FS459" s="218"/>
      <c r="FT459" s="218"/>
      <c r="FU459" s="218"/>
      <c r="FV459" s="218"/>
      <c r="FW459" s="218"/>
      <c r="FX459" s="218"/>
      <c r="FY459" s="218"/>
      <c r="FZ459" s="218"/>
      <c r="GA459" s="218"/>
      <c r="GB459" s="218"/>
      <c r="GC459" s="218"/>
      <c r="GD459" s="218"/>
      <c r="GE459" s="218"/>
      <c r="GF459" s="218"/>
      <c r="GG459" s="218"/>
    </row>
    <row r="460" spans="1:189" s="257" customFormat="1">
      <c r="A460" s="265"/>
      <c r="B460" s="265"/>
      <c r="C460" s="265"/>
      <c r="D460" s="265"/>
      <c r="E460" s="265"/>
      <c r="F460" s="265"/>
      <c r="G460" s="269"/>
      <c r="H460" s="268"/>
      <c r="I460" s="268"/>
      <c r="J460" s="265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8"/>
      <c r="DZ460" s="218"/>
      <c r="EA460" s="218"/>
      <c r="EB460" s="218"/>
      <c r="EC460" s="218"/>
      <c r="ED460" s="218"/>
      <c r="EE460" s="218"/>
      <c r="EF460" s="218"/>
      <c r="EG460" s="218"/>
      <c r="EH460" s="218"/>
      <c r="EI460" s="218"/>
      <c r="EJ460" s="218"/>
      <c r="EK460" s="218"/>
      <c r="EL460" s="218"/>
      <c r="EM460" s="218"/>
      <c r="EN460" s="218"/>
      <c r="EO460" s="218"/>
      <c r="EP460" s="218"/>
      <c r="EQ460" s="218"/>
      <c r="ER460" s="218"/>
      <c r="ES460" s="218"/>
      <c r="ET460" s="218"/>
      <c r="EU460" s="218"/>
      <c r="EV460" s="218"/>
      <c r="EW460" s="218"/>
      <c r="EX460" s="218"/>
      <c r="EY460" s="218"/>
      <c r="EZ460" s="218"/>
      <c r="FA460" s="218"/>
      <c r="FB460" s="218"/>
      <c r="FC460" s="218"/>
      <c r="FD460" s="218"/>
      <c r="FE460" s="218"/>
      <c r="FF460" s="218"/>
      <c r="FG460" s="218"/>
      <c r="FH460" s="218"/>
      <c r="FI460" s="218"/>
      <c r="FJ460" s="218"/>
      <c r="FK460" s="218"/>
      <c r="FL460" s="218"/>
      <c r="FM460" s="218"/>
      <c r="FN460" s="218"/>
      <c r="FO460" s="218"/>
      <c r="FP460" s="218"/>
      <c r="FQ460" s="218"/>
      <c r="FR460" s="218"/>
      <c r="FS460" s="218"/>
      <c r="FT460" s="218"/>
      <c r="FU460" s="218"/>
      <c r="FV460" s="218"/>
      <c r="FW460" s="218"/>
      <c r="FX460" s="218"/>
      <c r="FY460" s="218"/>
      <c r="FZ460" s="218"/>
      <c r="GA460" s="218"/>
      <c r="GB460" s="218"/>
      <c r="GC460" s="218"/>
      <c r="GD460" s="218"/>
      <c r="GE460" s="218"/>
      <c r="GF460" s="218"/>
      <c r="GG460" s="218"/>
    </row>
    <row r="461" spans="1:189" s="257" customFormat="1">
      <c r="A461" s="265"/>
      <c r="B461" s="265"/>
      <c r="C461" s="265"/>
      <c r="D461" s="265"/>
      <c r="E461" s="265"/>
      <c r="F461" s="265"/>
      <c r="G461" s="269"/>
      <c r="H461" s="268"/>
      <c r="I461" s="268"/>
      <c r="J461" s="265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8"/>
      <c r="DZ461" s="218"/>
      <c r="EA461" s="218"/>
      <c r="EB461" s="218"/>
      <c r="EC461" s="218"/>
      <c r="ED461" s="218"/>
      <c r="EE461" s="218"/>
      <c r="EF461" s="218"/>
      <c r="EG461" s="218"/>
      <c r="EH461" s="218"/>
      <c r="EI461" s="218"/>
      <c r="EJ461" s="218"/>
      <c r="EK461" s="218"/>
      <c r="EL461" s="218"/>
      <c r="EM461" s="218"/>
      <c r="EN461" s="218"/>
      <c r="EO461" s="218"/>
      <c r="EP461" s="218"/>
      <c r="EQ461" s="218"/>
      <c r="ER461" s="218"/>
      <c r="ES461" s="218"/>
      <c r="ET461" s="218"/>
      <c r="EU461" s="218"/>
      <c r="EV461" s="218"/>
      <c r="EW461" s="218"/>
      <c r="EX461" s="218"/>
      <c r="EY461" s="218"/>
      <c r="EZ461" s="218"/>
      <c r="FA461" s="218"/>
      <c r="FB461" s="218"/>
      <c r="FC461" s="218"/>
      <c r="FD461" s="218"/>
      <c r="FE461" s="218"/>
      <c r="FF461" s="218"/>
      <c r="FG461" s="218"/>
      <c r="FH461" s="218"/>
      <c r="FI461" s="218"/>
      <c r="FJ461" s="218"/>
      <c r="FK461" s="218"/>
      <c r="FL461" s="218"/>
      <c r="FM461" s="218"/>
      <c r="FN461" s="218"/>
      <c r="FO461" s="218"/>
      <c r="FP461" s="218"/>
      <c r="FQ461" s="218"/>
      <c r="FR461" s="218"/>
      <c r="FS461" s="218"/>
      <c r="FT461" s="218"/>
      <c r="FU461" s="218"/>
      <c r="FV461" s="218"/>
      <c r="FW461" s="218"/>
      <c r="FX461" s="218"/>
      <c r="FY461" s="218"/>
      <c r="FZ461" s="218"/>
      <c r="GA461" s="218"/>
      <c r="GB461" s="218"/>
      <c r="GC461" s="218"/>
      <c r="GD461" s="218"/>
      <c r="GE461" s="218"/>
      <c r="GF461" s="218"/>
      <c r="GG461" s="218"/>
    </row>
    <row r="462" spans="1:189" s="257" customFormat="1">
      <c r="A462" s="265"/>
      <c r="B462" s="265"/>
      <c r="C462" s="265"/>
      <c r="D462" s="265"/>
      <c r="E462" s="265"/>
      <c r="F462" s="265"/>
      <c r="G462" s="269"/>
      <c r="H462" s="268"/>
      <c r="I462" s="268"/>
      <c r="J462" s="265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8"/>
      <c r="DZ462" s="218"/>
      <c r="EA462" s="218"/>
      <c r="EB462" s="218"/>
      <c r="EC462" s="218"/>
      <c r="ED462" s="218"/>
      <c r="EE462" s="218"/>
      <c r="EF462" s="218"/>
      <c r="EG462" s="218"/>
      <c r="EH462" s="218"/>
      <c r="EI462" s="218"/>
      <c r="EJ462" s="218"/>
      <c r="EK462" s="218"/>
      <c r="EL462" s="218"/>
      <c r="EM462" s="218"/>
      <c r="EN462" s="218"/>
      <c r="EO462" s="218"/>
      <c r="EP462" s="218"/>
      <c r="EQ462" s="218"/>
      <c r="ER462" s="218"/>
      <c r="ES462" s="218"/>
      <c r="ET462" s="218"/>
      <c r="EU462" s="218"/>
      <c r="EV462" s="218"/>
      <c r="EW462" s="218"/>
      <c r="EX462" s="218"/>
      <c r="EY462" s="218"/>
      <c r="EZ462" s="218"/>
      <c r="FA462" s="218"/>
      <c r="FB462" s="218"/>
      <c r="FC462" s="218"/>
      <c r="FD462" s="218"/>
      <c r="FE462" s="218"/>
      <c r="FF462" s="218"/>
      <c r="FG462" s="218"/>
      <c r="FH462" s="218"/>
      <c r="FI462" s="218"/>
      <c r="FJ462" s="218"/>
      <c r="FK462" s="218"/>
      <c r="FL462" s="218"/>
      <c r="FM462" s="218"/>
      <c r="FN462" s="218"/>
      <c r="FO462" s="218"/>
      <c r="FP462" s="218"/>
      <c r="FQ462" s="218"/>
      <c r="FR462" s="218"/>
      <c r="FS462" s="218"/>
      <c r="FT462" s="218"/>
      <c r="FU462" s="218"/>
      <c r="FV462" s="218"/>
      <c r="FW462" s="218"/>
      <c r="FX462" s="218"/>
      <c r="FY462" s="218"/>
      <c r="FZ462" s="218"/>
      <c r="GA462" s="218"/>
      <c r="GB462" s="218"/>
      <c r="GC462" s="218"/>
      <c r="GD462" s="218"/>
      <c r="GE462" s="218"/>
      <c r="GF462" s="218"/>
      <c r="GG462" s="218"/>
    </row>
    <row r="463" spans="1:189" s="257" customFormat="1">
      <c r="A463" s="265"/>
      <c r="B463" s="265"/>
      <c r="C463" s="265"/>
      <c r="D463" s="265"/>
      <c r="E463" s="265"/>
      <c r="F463" s="265"/>
      <c r="G463" s="269"/>
      <c r="H463" s="268"/>
      <c r="I463" s="268"/>
      <c r="J463" s="265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8"/>
      <c r="DZ463" s="218"/>
      <c r="EA463" s="218"/>
      <c r="EB463" s="218"/>
      <c r="EC463" s="218"/>
      <c r="ED463" s="218"/>
      <c r="EE463" s="218"/>
      <c r="EF463" s="218"/>
      <c r="EG463" s="218"/>
      <c r="EH463" s="218"/>
      <c r="EI463" s="218"/>
      <c r="EJ463" s="218"/>
      <c r="EK463" s="218"/>
      <c r="EL463" s="218"/>
      <c r="EM463" s="218"/>
      <c r="EN463" s="218"/>
      <c r="EO463" s="218"/>
      <c r="EP463" s="218"/>
      <c r="EQ463" s="218"/>
      <c r="ER463" s="218"/>
      <c r="ES463" s="218"/>
      <c r="ET463" s="218"/>
      <c r="EU463" s="218"/>
      <c r="EV463" s="218"/>
      <c r="EW463" s="218"/>
      <c r="EX463" s="218"/>
      <c r="EY463" s="218"/>
      <c r="EZ463" s="218"/>
      <c r="FA463" s="218"/>
      <c r="FB463" s="218"/>
      <c r="FC463" s="218"/>
      <c r="FD463" s="218"/>
      <c r="FE463" s="218"/>
      <c r="FF463" s="218"/>
      <c r="FG463" s="218"/>
      <c r="FH463" s="218"/>
      <c r="FI463" s="218"/>
      <c r="FJ463" s="218"/>
      <c r="FK463" s="218"/>
      <c r="FL463" s="218"/>
      <c r="FM463" s="218"/>
      <c r="FN463" s="218"/>
      <c r="FO463" s="218"/>
      <c r="FP463" s="218"/>
      <c r="FQ463" s="218"/>
      <c r="FR463" s="218"/>
      <c r="FS463" s="218"/>
      <c r="FT463" s="218"/>
      <c r="FU463" s="218"/>
      <c r="FV463" s="218"/>
      <c r="FW463" s="218"/>
      <c r="FX463" s="218"/>
      <c r="FY463" s="218"/>
      <c r="FZ463" s="218"/>
      <c r="GA463" s="218"/>
      <c r="GB463" s="218"/>
      <c r="GC463" s="218"/>
      <c r="GD463" s="218"/>
      <c r="GE463" s="218"/>
      <c r="GF463" s="218"/>
      <c r="GG463" s="218"/>
    </row>
    <row r="464" spans="1:189" s="257" customFormat="1">
      <c r="A464" s="265"/>
      <c r="B464" s="265"/>
      <c r="C464" s="265"/>
      <c r="D464" s="265"/>
      <c r="E464" s="265"/>
      <c r="F464" s="265"/>
      <c r="G464" s="269"/>
      <c r="H464" s="268"/>
      <c r="I464" s="268"/>
      <c r="J464" s="265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8"/>
      <c r="DZ464" s="218"/>
      <c r="EA464" s="218"/>
      <c r="EB464" s="218"/>
      <c r="EC464" s="218"/>
      <c r="ED464" s="218"/>
      <c r="EE464" s="218"/>
      <c r="EF464" s="218"/>
      <c r="EG464" s="218"/>
      <c r="EH464" s="218"/>
      <c r="EI464" s="218"/>
      <c r="EJ464" s="218"/>
      <c r="EK464" s="218"/>
      <c r="EL464" s="218"/>
      <c r="EM464" s="218"/>
      <c r="EN464" s="218"/>
      <c r="EO464" s="218"/>
      <c r="EP464" s="218"/>
      <c r="EQ464" s="218"/>
      <c r="ER464" s="218"/>
      <c r="ES464" s="218"/>
      <c r="ET464" s="218"/>
      <c r="EU464" s="218"/>
      <c r="EV464" s="218"/>
      <c r="EW464" s="218"/>
      <c r="EX464" s="218"/>
      <c r="EY464" s="218"/>
      <c r="EZ464" s="218"/>
      <c r="FA464" s="218"/>
      <c r="FB464" s="218"/>
      <c r="FC464" s="218"/>
      <c r="FD464" s="218"/>
      <c r="FE464" s="218"/>
      <c r="FF464" s="218"/>
      <c r="FG464" s="218"/>
      <c r="FH464" s="218"/>
      <c r="FI464" s="218"/>
      <c r="FJ464" s="218"/>
      <c r="FK464" s="218"/>
      <c r="FL464" s="218"/>
      <c r="FM464" s="218"/>
      <c r="FN464" s="218"/>
      <c r="FO464" s="218"/>
      <c r="FP464" s="218"/>
      <c r="FQ464" s="218"/>
      <c r="FR464" s="218"/>
      <c r="FS464" s="218"/>
      <c r="FT464" s="218"/>
      <c r="FU464" s="218"/>
      <c r="FV464" s="218"/>
      <c r="FW464" s="218"/>
      <c r="FX464" s="218"/>
      <c r="FY464" s="218"/>
      <c r="FZ464" s="218"/>
      <c r="GA464" s="218"/>
      <c r="GB464" s="218"/>
      <c r="GC464" s="218"/>
      <c r="GD464" s="218"/>
      <c r="GE464" s="218"/>
      <c r="GF464" s="218"/>
      <c r="GG464" s="218"/>
    </row>
    <row r="465" spans="1:189" s="257" customFormat="1">
      <c r="A465" s="265"/>
      <c r="B465" s="265"/>
      <c r="C465" s="265"/>
      <c r="D465" s="265"/>
      <c r="E465" s="265"/>
      <c r="F465" s="265"/>
      <c r="G465" s="269"/>
      <c r="H465" s="268"/>
      <c r="I465" s="268"/>
      <c r="J465" s="265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8"/>
      <c r="DZ465" s="218"/>
      <c r="EA465" s="218"/>
      <c r="EB465" s="218"/>
      <c r="EC465" s="218"/>
      <c r="ED465" s="218"/>
      <c r="EE465" s="218"/>
      <c r="EF465" s="218"/>
      <c r="EG465" s="218"/>
      <c r="EH465" s="218"/>
      <c r="EI465" s="218"/>
      <c r="EJ465" s="218"/>
      <c r="EK465" s="218"/>
      <c r="EL465" s="218"/>
      <c r="EM465" s="218"/>
      <c r="EN465" s="218"/>
      <c r="EO465" s="218"/>
      <c r="EP465" s="218"/>
      <c r="EQ465" s="218"/>
      <c r="ER465" s="218"/>
      <c r="ES465" s="218"/>
      <c r="ET465" s="218"/>
      <c r="EU465" s="218"/>
      <c r="EV465" s="218"/>
      <c r="EW465" s="218"/>
      <c r="EX465" s="218"/>
      <c r="EY465" s="218"/>
      <c r="EZ465" s="218"/>
      <c r="FA465" s="218"/>
      <c r="FB465" s="218"/>
      <c r="FC465" s="218"/>
      <c r="FD465" s="218"/>
      <c r="FE465" s="218"/>
      <c r="FF465" s="218"/>
      <c r="FG465" s="218"/>
      <c r="FH465" s="218"/>
      <c r="FI465" s="218"/>
      <c r="FJ465" s="218"/>
      <c r="FK465" s="218"/>
      <c r="FL465" s="218"/>
      <c r="FM465" s="218"/>
      <c r="FN465" s="218"/>
      <c r="FO465" s="218"/>
      <c r="FP465" s="218"/>
      <c r="FQ465" s="218"/>
      <c r="FR465" s="218"/>
      <c r="FS465" s="218"/>
      <c r="FT465" s="218"/>
      <c r="FU465" s="218"/>
      <c r="FV465" s="218"/>
      <c r="FW465" s="218"/>
      <c r="FX465" s="218"/>
      <c r="FY465" s="218"/>
      <c r="FZ465" s="218"/>
      <c r="GA465" s="218"/>
      <c r="GB465" s="218"/>
      <c r="GC465" s="218"/>
      <c r="GD465" s="218"/>
      <c r="GE465" s="218"/>
      <c r="GF465" s="218"/>
      <c r="GG465" s="218"/>
    </row>
    <row r="466" spans="1:189" s="257" customFormat="1">
      <c r="A466" s="265"/>
      <c r="B466" s="265"/>
      <c r="C466" s="265"/>
      <c r="D466" s="265"/>
      <c r="E466" s="265"/>
      <c r="F466" s="265"/>
      <c r="G466" s="269"/>
      <c r="H466" s="268"/>
      <c r="I466" s="268"/>
      <c r="J466" s="265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8"/>
      <c r="DZ466" s="218"/>
      <c r="EA466" s="218"/>
      <c r="EB466" s="218"/>
      <c r="EC466" s="218"/>
      <c r="ED466" s="218"/>
      <c r="EE466" s="218"/>
      <c r="EF466" s="218"/>
      <c r="EG466" s="218"/>
      <c r="EH466" s="218"/>
      <c r="EI466" s="218"/>
      <c r="EJ466" s="218"/>
      <c r="EK466" s="218"/>
      <c r="EL466" s="218"/>
      <c r="EM466" s="218"/>
      <c r="EN466" s="218"/>
      <c r="EO466" s="218"/>
      <c r="EP466" s="218"/>
      <c r="EQ466" s="218"/>
      <c r="ER466" s="218"/>
      <c r="ES466" s="218"/>
      <c r="ET466" s="218"/>
      <c r="EU466" s="218"/>
      <c r="EV466" s="218"/>
      <c r="EW466" s="218"/>
      <c r="EX466" s="218"/>
      <c r="EY466" s="218"/>
      <c r="EZ466" s="218"/>
      <c r="FA466" s="218"/>
      <c r="FB466" s="218"/>
      <c r="FC466" s="218"/>
      <c r="FD466" s="218"/>
      <c r="FE466" s="218"/>
      <c r="FF466" s="218"/>
      <c r="FG466" s="218"/>
      <c r="FH466" s="218"/>
      <c r="FI466" s="218"/>
      <c r="FJ466" s="218"/>
      <c r="FK466" s="218"/>
      <c r="FL466" s="218"/>
      <c r="FM466" s="218"/>
      <c r="FN466" s="218"/>
      <c r="FO466" s="218"/>
      <c r="FP466" s="218"/>
      <c r="FQ466" s="218"/>
      <c r="FR466" s="218"/>
      <c r="FS466" s="218"/>
      <c r="FT466" s="218"/>
      <c r="FU466" s="218"/>
      <c r="FV466" s="218"/>
      <c r="FW466" s="218"/>
      <c r="FX466" s="218"/>
      <c r="FY466" s="218"/>
      <c r="FZ466" s="218"/>
      <c r="GA466" s="218"/>
      <c r="GB466" s="218"/>
      <c r="GC466" s="218"/>
      <c r="GD466" s="218"/>
      <c r="GE466" s="218"/>
      <c r="GF466" s="218"/>
      <c r="GG466" s="218"/>
    </row>
    <row r="467" spans="1:189" s="257" customFormat="1">
      <c r="A467" s="265"/>
      <c r="B467" s="265"/>
      <c r="C467" s="265"/>
      <c r="D467" s="265"/>
      <c r="E467" s="265"/>
      <c r="F467" s="265"/>
      <c r="G467" s="269"/>
      <c r="H467" s="268"/>
      <c r="I467" s="268"/>
      <c r="J467" s="265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8"/>
      <c r="DZ467" s="218"/>
      <c r="EA467" s="218"/>
      <c r="EB467" s="218"/>
      <c r="EC467" s="218"/>
      <c r="ED467" s="218"/>
      <c r="EE467" s="218"/>
      <c r="EF467" s="218"/>
      <c r="EG467" s="218"/>
      <c r="EH467" s="218"/>
      <c r="EI467" s="218"/>
      <c r="EJ467" s="218"/>
      <c r="EK467" s="218"/>
      <c r="EL467" s="218"/>
      <c r="EM467" s="218"/>
      <c r="EN467" s="218"/>
      <c r="EO467" s="218"/>
      <c r="EP467" s="218"/>
      <c r="EQ467" s="218"/>
      <c r="ER467" s="218"/>
      <c r="ES467" s="218"/>
      <c r="ET467" s="218"/>
      <c r="EU467" s="218"/>
      <c r="EV467" s="218"/>
      <c r="EW467" s="218"/>
      <c r="EX467" s="218"/>
      <c r="EY467" s="218"/>
      <c r="EZ467" s="218"/>
      <c r="FA467" s="218"/>
      <c r="FB467" s="218"/>
      <c r="FC467" s="218"/>
      <c r="FD467" s="218"/>
      <c r="FE467" s="218"/>
      <c r="FF467" s="218"/>
      <c r="FG467" s="218"/>
      <c r="FH467" s="218"/>
      <c r="FI467" s="218"/>
      <c r="FJ467" s="218"/>
      <c r="FK467" s="218"/>
      <c r="FL467" s="218"/>
      <c r="FM467" s="218"/>
      <c r="FN467" s="218"/>
      <c r="FO467" s="218"/>
      <c r="FP467" s="218"/>
      <c r="FQ467" s="218"/>
      <c r="FR467" s="218"/>
      <c r="FS467" s="218"/>
      <c r="FT467" s="218"/>
      <c r="FU467" s="218"/>
      <c r="FV467" s="218"/>
      <c r="FW467" s="218"/>
      <c r="FX467" s="218"/>
      <c r="FY467" s="218"/>
      <c r="FZ467" s="218"/>
      <c r="GA467" s="218"/>
      <c r="GB467" s="218"/>
      <c r="GC467" s="218"/>
      <c r="GD467" s="218"/>
      <c r="GE467" s="218"/>
      <c r="GF467" s="218"/>
      <c r="GG467" s="218"/>
    </row>
    <row r="468" spans="1:189" s="257" customFormat="1">
      <c r="A468" s="265"/>
      <c r="B468" s="265"/>
      <c r="C468" s="265"/>
      <c r="D468" s="265"/>
      <c r="E468" s="265"/>
      <c r="F468" s="265"/>
      <c r="G468" s="269"/>
      <c r="H468" s="268"/>
      <c r="I468" s="268"/>
      <c r="J468" s="265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8"/>
      <c r="DZ468" s="218"/>
      <c r="EA468" s="218"/>
      <c r="EB468" s="218"/>
      <c r="EC468" s="218"/>
      <c r="ED468" s="218"/>
      <c r="EE468" s="218"/>
      <c r="EF468" s="218"/>
      <c r="EG468" s="218"/>
      <c r="EH468" s="218"/>
      <c r="EI468" s="218"/>
      <c r="EJ468" s="218"/>
      <c r="EK468" s="218"/>
      <c r="EL468" s="218"/>
      <c r="EM468" s="218"/>
      <c r="EN468" s="218"/>
      <c r="EO468" s="218"/>
      <c r="EP468" s="218"/>
      <c r="EQ468" s="218"/>
      <c r="ER468" s="218"/>
      <c r="ES468" s="218"/>
      <c r="ET468" s="218"/>
      <c r="EU468" s="218"/>
      <c r="EV468" s="218"/>
      <c r="EW468" s="218"/>
      <c r="EX468" s="218"/>
      <c r="EY468" s="218"/>
      <c r="EZ468" s="218"/>
      <c r="FA468" s="218"/>
      <c r="FB468" s="218"/>
      <c r="FC468" s="218"/>
      <c r="FD468" s="218"/>
      <c r="FE468" s="218"/>
      <c r="FF468" s="218"/>
      <c r="FG468" s="218"/>
      <c r="FH468" s="218"/>
      <c r="FI468" s="218"/>
      <c r="FJ468" s="218"/>
      <c r="FK468" s="218"/>
      <c r="FL468" s="218"/>
      <c r="FM468" s="218"/>
      <c r="FN468" s="218"/>
      <c r="FO468" s="218"/>
      <c r="FP468" s="218"/>
      <c r="FQ468" s="218"/>
      <c r="FR468" s="218"/>
      <c r="FS468" s="218"/>
      <c r="FT468" s="218"/>
      <c r="FU468" s="218"/>
      <c r="FV468" s="218"/>
      <c r="FW468" s="218"/>
      <c r="FX468" s="218"/>
      <c r="FY468" s="218"/>
      <c r="FZ468" s="218"/>
      <c r="GA468" s="218"/>
      <c r="GB468" s="218"/>
      <c r="GC468" s="218"/>
      <c r="GD468" s="218"/>
      <c r="GE468" s="218"/>
      <c r="GF468" s="218"/>
      <c r="GG468" s="218"/>
    </row>
    <row r="469" spans="1:189" s="257" customFormat="1">
      <c r="A469" s="265"/>
      <c r="B469" s="265"/>
      <c r="C469" s="265"/>
      <c r="D469" s="265"/>
      <c r="E469" s="265"/>
      <c r="F469" s="265"/>
      <c r="G469" s="269"/>
      <c r="H469" s="268"/>
      <c r="I469" s="268"/>
      <c r="J469" s="265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8"/>
      <c r="DZ469" s="218"/>
      <c r="EA469" s="218"/>
      <c r="EB469" s="218"/>
      <c r="EC469" s="218"/>
      <c r="ED469" s="218"/>
      <c r="EE469" s="218"/>
      <c r="EF469" s="218"/>
      <c r="EG469" s="218"/>
      <c r="EH469" s="218"/>
      <c r="EI469" s="218"/>
      <c r="EJ469" s="218"/>
      <c r="EK469" s="218"/>
      <c r="EL469" s="218"/>
      <c r="EM469" s="218"/>
      <c r="EN469" s="218"/>
      <c r="EO469" s="218"/>
      <c r="EP469" s="218"/>
      <c r="EQ469" s="218"/>
      <c r="ER469" s="218"/>
      <c r="ES469" s="218"/>
      <c r="ET469" s="218"/>
      <c r="EU469" s="218"/>
      <c r="EV469" s="218"/>
      <c r="EW469" s="218"/>
      <c r="EX469" s="218"/>
      <c r="EY469" s="218"/>
      <c r="EZ469" s="218"/>
      <c r="FA469" s="218"/>
      <c r="FB469" s="218"/>
      <c r="FC469" s="218"/>
      <c r="FD469" s="218"/>
      <c r="FE469" s="218"/>
      <c r="FF469" s="218"/>
      <c r="FG469" s="218"/>
      <c r="FH469" s="218"/>
      <c r="FI469" s="218"/>
      <c r="FJ469" s="218"/>
      <c r="FK469" s="218"/>
      <c r="FL469" s="218"/>
      <c r="FM469" s="218"/>
      <c r="FN469" s="218"/>
      <c r="FO469" s="218"/>
      <c r="FP469" s="218"/>
      <c r="FQ469" s="218"/>
      <c r="FR469" s="218"/>
      <c r="FS469" s="218"/>
      <c r="FT469" s="218"/>
      <c r="FU469" s="218"/>
      <c r="FV469" s="218"/>
      <c r="FW469" s="218"/>
      <c r="FX469" s="218"/>
      <c r="FY469" s="218"/>
      <c r="FZ469" s="218"/>
      <c r="GA469" s="218"/>
      <c r="GB469" s="218"/>
      <c r="GC469" s="218"/>
      <c r="GD469" s="218"/>
      <c r="GE469" s="218"/>
      <c r="GF469" s="218"/>
      <c r="GG469" s="218"/>
    </row>
    <row r="470" spans="1:189" s="257" customFormat="1">
      <c r="A470" s="265"/>
      <c r="B470" s="265"/>
      <c r="C470" s="265"/>
      <c r="D470" s="265"/>
      <c r="E470" s="265"/>
      <c r="F470" s="265"/>
      <c r="G470" s="269"/>
      <c r="H470" s="268"/>
      <c r="I470" s="268"/>
      <c r="J470" s="265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8"/>
      <c r="DZ470" s="218"/>
      <c r="EA470" s="218"/>
      <c r="EB470" s="218"/>
      <c r="EC470" s="218"/>
      <c r="ED470" s="218"/>
      <c r="EE470" s="218"/>
      <c r="EF470" s="218"/>
      <c r="EG470" s="218"/>
      <c r="EH470" s="218"/>
      <c r="EI470" s="218"/>
      <c r="EJ470" s="218"/>
      <c r="EK470" s="218"/>
      <c r="EL470" s="218"/>
      <c r="EM470" s="218"/>
      <c r="EN470" s="218"/>
      <c r="EO470" s="218"/>
      <c r="EP470" s="218"/>
      <c r="EQ470" s="218"/>
      <c r="ER470" s="218"/>
      <c r="ES470" s="218"/>
      <c r="ET470" s="218"/>
      <c r="EU470" s="218"/>
      <c r="EV470" s="218"/>
      <c r="EW470" s="218"/>
      <c r="EX470" s="218"/>
      <c r="EY470" s="218"/>
      <c r="EZ470" s="218"/>
      <c r="FA470" s="218"/>
      <c r="FB470" s="218"/>
      <c r="FC470" s="218"/>
      <c r="FD470" s="218"/>
      <c r="FE470" s="218"/>
      <c r="FF470" s="218"/>
      <c r="FG470" s="218"/>
      <c r="FH470" s="218"/>
      <c r="FI470" s="218"/>
      <c r="FJ470" s="218"/>
      <c r="FK470" s="218"/>
      <c r="FL470" s="218"/>
      <c r="FM470" s="218"/>
      <c r="FN470" s="218"/>
      <c r="FO470" s="218"/>
      <c r="FP470" s="218"/>
      <c r="FQ470" s="218"/>
      <c r="FR470" s="218"/>
      <c r="FS470" s="218"/>
      <c r="FT470" s="218"/>
      <c r="FU470" s="218"/>
      <c r="FV470" s="218"/>
      <c r="FW470" s="218"/>
      <c r="FX470" s="218"/>
      <c r="FY470" s="218"/>
      <c r="FZ470" s="218"/>
      <c r="GA470" s="218"/>
      <c r="GB470" s="218"/>
      <c r="GC470" s="218"/>
      <c r="GD470" s="218"/>
      <c r="GE470" s="218"/>
      <c r="GF470" s="218"/>
      <c r="GG470" s="218"/>
    </row>
    <row r="471" spans="1:189" s="257" customFormat="1">
      <c r="A471" s="265"/>
      <c r="B471" s="265"/>
      <c r="C471" s="265"/>
      <c r="D471" s="265"/>
      <c r="E471" s="265"/>
      <c r="F471" s="265"/>
      <c r="G471" s="269"/>
      <c r="H471" s="268"/>
      <c r="I471" s="268"/>
      <c r="J471" s="265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8"/>
      <c r="DZ471" s="218"/>
      <c r="EA471" s="218"/>
      <c r="EB471" s="218"/>
      <c r="EC471" s="218"/>
      <c r="ED471" s="218"/>
      <c r="EE471" s="218"/>
      <c r="EF471" s="218"/>
      <c r="EG471" s="218"/>
      <c r="EH471" s="218"/>
      <c r="EI471" s="218"/>
      <c r="EJ471" s="218"/>
      <c r="EK471" s="218"/>
      <c r="EL471" s="218"/>
      <c r="EM471" s="218"/>
      <c r="EN471" s="218"/>
      <c r="EO471" s="218"/>
      <c r="EP471" s="218"/>
      <c r="EQ471" s="218"/>
      <c r="ER471" s="218"/>
      <c r="ES471" s="218"/>
      <c r="ET471" s="218"/>
      <c r="EU471" s="218"/>
      <c r="EV471" s="218"/>
      <c r="EW471" s="218"/>
      <c r="EX471" s="218"/>
      <c r="EY471" s="218"/>
      <c r="EZ471" s="218"/>
      <c r="FA471" s="218"/>
      <c r="FB471" s="218"/>
      <c r="FC471" s="218"/>
      <c r="FD471" s="218"/>
      <c r="FE471" s="218"/>
      <c r="FF471" s="218"/>
      <c r="FG471" s="218"/>
      <c r="FH471" s="218"/>
      <c r="FI471" s="218"/>
      <c r="FJ471" s="218"/>
      <c r="FK471" s="218"/>
      <c r="FL471" s="218"/>
      <c r="FM471" s="218"/>
      <c r="FN471" s="218"/>
      <c r="FO471" s="218"/>
      <c r="FP471" s="218"/>
      <c r="FQ471" s="218"/>
      <c r="FR471" s="218"/>
      <c r="FS471" s="218"/>
      <c r="FT471" s="218"/>
      <c r="FU471" s="218"/>
      <c r="FV471" s="218"/>
      <c r="FW471" s="218"/>
      <c r="FX471" s="218"/>
      <c r="FY471" s="218"/>
      <c r="FZ471" s="218"/>
      <c r="GA471" s="218"/>
      <c r="GB471" s="218"/>
      <c r="GC471" s="218"/>
      <c r="GD471" s="218"/>
      <c r="GE471" s="218"/>
      <c r="GF471" s="218"/>
      <c r="GG471" s="218"/>
    </row>
    <row r="472" spans="1:189" s="257" customFormat="1">
      <c r="A472" s="265"/>
      <c r="B472" s="265"/>
      <c r="C472" s="265"/>
      <c r="D472" s="265"/>
      <c r="E472" s="265"/>
      <c r="F472" s="265"/>
      <c r="G472" s="269"/>
      <c r="H472" s="268"/>
      <c r="I472" s="268"/>
      <c r="J472" s="265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8"/>
      <c r="DZ472" s="218"/>
      <c r="EA472" s="218"/>
      <c r="EB472" s="218"/>
      <c r="EC472" s="218"/>
      <c r="ED472" s="218"/>
      <c r="EE472" s="218"/>
      <c r="EF472" s="218"/>
      <c r="EG472" s="218"/>
      <c r="EH472" s="218"/>
      <c r="EI472" s="218"/>
      <c r="EJ472" s="218"/>
      <c r="EK472" s="218"/>
      <c r="EL472" s="218"/>
      <c r="EM472" s="218"/>
      <c r="EN472" s="218"/>
      <c r="EO472" s="218"/>
      <c r="EP472" s="218"/>
      <c r="EQ472" s="218"/>
      <c r="ER472" s="218"/>
      <c r="ES472" s="218"/>
      <c r="ET472" s="218"/>
      <c r="EU472" s="218"/>
      <c r="EV472" s="218"/>
      <c r="EW472" s="218"/>
      <c r="EX472" s="218"/>
      <c r="EY472" s="218"/>
      <c r="EZ472" s="218"/>
      <c r="FA472" s="218"/>
      <c r="FB472" s="218"/>
      <c r="FC472" s="218"/>
      <c r="FD472" s="218"/>
      <c r="FE472" s="218"/>
      <c r="FF472" s="218"/>
      <c r="FG472" s="218"/>
      <c r="FH472" s="218"/>
      <c r="FI472" s="218"/>
      <c r="FJ472" s="218"/>
      <c r="FK472" s="218"/>
      <c r="FL472" s="218"/>
      <c r="FM472" s="218"/>
      <c r="FN472" s="218"/>
      <c r="FO472" s="218"/>
      <c r="FP472" s="218"/>
      <c r="FQ472" s="218"/>
      <c r="FR472" s="218"/>
      <c r="FS472" s="218"/>
      <c r="FT472" s="218"/>
      <c r="FU472" s="218"/>
      <c r="FV472" s="218"/>
      <c r="FW472" s="218"/>
      <c r="FX472" s="218"/>
      <c r="FY472" s="218"/>
      <c r="FZ472" s="218"/>
      <c r="GA472" s="218"/>
      <c r="GB472" s="218"/>
      <c r="GC472" s="218"/>
      <c r="GD472" s="218"/>
      <c r="GE472" s="218"/>
      <c r="GF472" s="218"/>
      <c r="GG472" s="218"/>
    </row>
    <row r="473" spans="1:189" s="257" customFormat="1">
      <c r="A473" s="265"/>
      <c r="B473" s="265"/>
      <c r="C473" s="265"/>
      <c r="D473" s="265"/>
      <c r="E473" s="265"/>
      <c r="F473" s="265"/>
      <c r="G473" s="269"/>
      <c r="H473" s="268"/>
      <c r="I473" s="268"/>
      <c r="J473" s="265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8"/>
      <c r="DZ473" s="218"/>
      <c r="EA473" s="218"/>
      <c r="EB473" s="218"/>
      <c r="EC473" s="218"/>
      <c r="ED473" s="218"/>
      <c r="EE473" s="218"/>
      <c r="EF473" s="218"/>
      <c r="EG473" s="218"/>
      <c r="EH473" s="218"/>
      <c r="EI473" s="218"/>
      <c r="EJ473" s="218"/>
      <c r="EK473" s="218"/>
      <c r="EL473" s="218"/>
      <c r="EM473" s="218"/>
      <c r="EN473" s="218"/>
      <c r="EO473" s="218"/>
      <c r="EP473" s="218"/>
      <c r="EQ473" s="218"/>
      <c r="ER473" s="218"/>
      <c r="ES473" s="218"/>
      <c r="ET473" s="218"/>
      <c r="EU473" s="218"/>
      <c r="EV473" s="218"/>
      <c r="EW473" s="218"/>
      <c r="EX473" s="218"/>
      <c r="EY473" s="218"/>
      <c r="EZ473" s="218"/>
      <c r="FA473" s="218"/>
      <c r="FB473" s="218"/>
      <c r="FC473" s="218"/>
      <c r="FD473" s="218"/>
      <c r="FE473" s="218"/>
      <c r="FF473" s="218"/>
      <c r="FG473" s="218"/>
      <c r="FH473" s="218"/>
      <c r="FI473" s="218"/>
      <c r="FJ473" s="218"/>
      <c r="FK473" s="218"/>
      <c r="FL473" s="218"/>
      <c r="FM473" s="218"/>
      <c r="FN473" s="218"/>
      <c r="FO473" s="218"/>
      <c r="FP473" s="218"/>
      <c r="FQ473" s="218"/>
      <c r="FR473" s="218"/>
      <c r="FS473" s="218"/>
      <c r="FT473" s="218"/>
      <c r="FU473" s="218"/>
      <c r="FV473" s="218"/>
      <c r="FW473" s="218"/>
      <c r="FX473" s="218"/>
      <c r="FY473" s="218"/>
      <c r="FZ473" s="218"/>
      <c r="GA473" s="218"/>
      <c r="GB473" s="218"/>
      <c r="GC473" s="218"/>
      <c r="GD473" s="218"/>
      <c r="GE473" s="218"/>
      <c r="GF473" s="218"/>
      <c r="GG473" s="218"/>
    </row>
    <row r="474" spans="1:189" s="257" customFormat="1">
      <c r="A474" s="265"/>
      <c r="B474" s="265"/>
      <c r="C474" s="265"/>
      <c r="D474" s="265"/>
      <c r="E474" s="265"/>
      <c r="F474" s="265"/>
      <c r="G474" s="269"/>
      <c r="H474" s="268"/>
      <c r="I474" s="268"/>
      <c r="J474" s="265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8"/>
      <c r="DZ474" s="218"/>
      <c r="EA474" s="218"/>
      <c r="EB474" s="218"/>
      <c r="EC474" s="218"/>
      <c r="ED474" s="218"/>
      <c r="EE474" s="218"/>
      <c r="EF474" s="218"/>
      <c r="EG474" s="218"/>
      <c r="EH474" s="218"/>
      <c r="EI474" s="218"/>
      <c r="EJ474" s="218"/>
      <c r="EK474" s="218"/>
      <c r="EL474" s="218"/>
      <c r="EM474" s="218"/>
      <c r="EN474" s="218"/>
      <c r="EO474" s="218"/>
      <c r="EP474" s="218"/>
      <c r="EQ474" s="218"/>
      <c r="ER474" s="218"/>
      <c r="ES474" s="218"/>
      <c r="ET474" s="218"/>
      <c r="EU474" s="218"/>
      <c r="EV474" s="218"/>
      <c r="EW474" s="218"/>
      <c r="EX474" s="218"/>
      <c r="EY474" s="218"/>
      <c r="EZ474" s="218"/>
      <c r="FA474" s="218"/>
      <c r="FB474" s="218"/>
      <c r="FC474" s="218"/>
      <c r="FD474" s="218"/>
      <c r="FE474" s="218"/>
      <c r="FF474" s="218"/>
      <c r="FG474" s="218"/>
      <c r="FH474" s="218"/>
      <c r="FI474" s="218"/>
      <c r="FJ474" s="218"/>
      <c r="FK474" s="218"/>
      <c r="FL474" s="218"/>
      <c r="FM474" s="218"/>
      <c r="FN474" s="218"/>
      <c r="FO474" s="218"/>
      <c r="FP474" s="218"/>
      <c r="FQ474" s="218"/>
      <c r="FR474" s="218"/>
      <c r="FS474" s="218"/>
      <c r="FT474" s="218"/>
      <c r="FU474" s="218"/>
      <c r="FV474" s="218"/>
      <c r="FW474" s="218"/>
      <c r="FX474" s="218"/>
      <c r="FY474" s="218"/>
      <c r="FZ474" s="218"/>
      <c r="GA474" s="218"/>
      <c r="GB474" s="218"/>
      <c r="GC474" s="218"/>
      <c r="GD474" s="218"/>
      <c r="GE474" s="218"/>
      <c r="GF474" s="218"/>
      <c r="GG474" s="218"/>
    </row>
    <row r="475" spans="1:189" s="257" customFormat="1">
      <c r="A475" s="265"/>
      <c r="B475" s="265"/>
      <c r="C475" s="265"/>
      <c r="D475" s="265"/>
      <c r="E475" s="265"/>
      <c r="F475" s="265"/>
      <c r="G475" s="269"/>
      <c r="H475" s="268"/>
      <c r="I475" s="268"/>
      <c r="J475" s="265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8"/>
      <c r="DZ475" s="218"/>
      <c r="EA475" s="218"/>
      <c r="EB475" s="218"/>
      <c r="EC475" s="218"/>
      <c r="ED475" s="218"/>
      <c r="EE475" s="218"/>
      <c r="EF475" s="218"/>
      <c r="EG475" s="218"/>
      <c r="EH475" s="218"/>
      <c r="EI475" s="218"/>
      <c r="EJ475" s="218"/>
      <c r="EK475" s="218"/>
      <c r="EL475" s="218"/>
      <c r="EM475" s="218"/>
      <c r="EN475" s="218"/>
      <c r="EO475" s="218"/>
      <c r="EP475" s="218"/>
      <c r="EQ475" s="218"/>
      <c r="ER475" s="218"/>
      <c r="ES475" s="218"/>
      <c r="ET475" s="218"/>
      <c r="EU475" s="218"/>
      <c r="EV475" s="218"/>
      <c r="EW475" s="218"/>
      <c r="EX475" s="218"/>
      <c r="EY475" s="218"/>
      <c r="EZ475" s="218"/>
      <c r="FA475" s="218"/>
      <c r="FB475" s="218"/>
      <c r="FC475" s="218"/>
      <c r="FD475" s="218"/>
      <c r="FE475" s="218"/>
      <c r="FF475" s="218"/>
      <c r="FG475" s="218"/>
      <c r="FH475" s="218"/>
      <c r="FI475" s="218"/>
      <c r="FJ475" s="218"/>
      <c r="FK475" s="218"/>
      <c r="FL475" s="218"/>
      <c r="FM475" s="218"/>
      <c r="FN475" s="218"/>
      <c r="FO475" s="218"/>
      <c r="FP475" s="218"/>
      <c r="FQ475" s="218"/>
      <c r="FR475" s="218"/>
      <c r="FS475" s="218"/>
      <c r="FT475" s="218"/>
      <c r="FU475" s="218"/>
      <c r="FV475" s="218"/>
      <c r="FW475" s="218"/>
      <c r="FX475" s="218"/>
      <c r="FY475" s="218"/>
      <c r="FZ475" s="218"/>
      <c r="GA475" s="218"/>
      <c r="GB475" s="218"/>
      <c r="GC475" s="218"/>
      <c r="GD475" s="218"/>
      <c r="GE475" s="218"/>
      <c r="GF475" s="218"/>
      <c r="GG475" s="218"/>
    </row>
    <row r="476" spans="1:189" s="257" customFormat="1">
      <c r="A476" s="265"/>
      <c r="B476" s="265"/>
      <c r="C476" s="265"/>
      <c r="D476" s="265"/>
      <c r="E476" s="265"/>
      <c r="F476" s="265"/>
      <c r="G476" s="269"/>
      <c r="H476" s="268"/>
      <c r="I476" s="268"/>
      <c r="J476" s="265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8"/>
      <c r="DZ476" s="218"/>
      <c r="EA476" s="218"/>
      <c r="EB476" s="218"/>
      <c r="EC476" s="218"/>
      <c r="ED476" s="218"/>
      <c r="EE476" s="218"/>
      <c r="EF476" s="218"/>
      <c r="EG476" s="218"/>
      <c r="EH476" s="218"/>
      <c r="EI476" s="218"/>
      <c r="EJ476" s="218"/>
      <c r="EK476" s="218"/>
      <c r="EL476" s="218"/>
      <c r="EM476" s="218"/>
      <c r="EN476" s="218"/>
      <c r="EO476" s="218"/>
      <c r="EP476" s="218"/>
      <c r="EQ476" s="218"/>
      <c r="ER476" s="218"/>
      <c r="ES476" s="218"/>
      <c r="ET476" s="218"/>
      <c r="EU476" s="218"/>
      <c r="EV476" s="218"/>
      <c r="EW476" s="218"/>
      <c r="EX476" s="218"/>
      <c r="EY476" s="218"/>
      <c r="EZ476" s="218"/>
      <c r="FA476" s="218"/>
      <c r="FB476" s="218"/>
      <c r="FC476" s="218"/>
      <c r="FD476" s="218"/>
      <c r="FE476" s="218"/>
      <c r="FF476" s="218"/>
      <c r="FG476" s="218"/>
      <c r="FH476" s="218"/>
      <c r="FI476" s="218"/>
      <c r="FJ476" s="218"/>
      <c r="FK476" s="218"/>
      <c r="FL476" s="218"/>
      <c r="FM476" s="218"/>
      <c r="FN476" s="218"/>
      <c r="FO476" s="218"/>
      <c r="FP476" s="218"/>
      <c r="FQ476" s="218"/>
      <c r="FR476" s="218"/>
      <c r="FS476" s="218"/>
      <c r="FT476" s="218"/>
      <c r="FU476" s="218"/>
      <c r="FV476" s="218"/>
      <c r="FW476" s="218"/>
      <c r="FX476" s="218"/>
      <c r="FY476" s="218"/>
      <c r="FZ476" s="218"/>
      <c r="GA476" s="218"/>
      <c r="GB476" s="218"/>
      <c r="GC476" s="218"/>
      <c r="GD476" s="218"/>
      <c r="GE476" s="218"/>
      <c r="GF476" s="218"/>
      <c r="GG476" s="218"/>
    </row>
    <row r="477" spans="1:189" s="257" customFormat="1">
      <c r="A477" s="265"/>
      <c r="B477" s="265"/>
      <c r="C477" s="265"/>
      <c r="D477" s="265"/>
      <c r="E477" s="265"/>
      <c r="F477" s="265"/>
      <c r="G477" s="269"/>
      <c r="H477" s="268"/>
      <c r="I477" s="268"/>
      <c r="J477" s="265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8"/>
      <c r="DZ477" s="218"/>
      <c r="EA477" s="218"/>
      <c r="EB477" s="218"/>
      <c r="EC477" s="218"/>
      <c r="ED477" s="218"/>
      <c r="EE477" s="218"/>
      <c r="EF477" s="218"/>
      <c r="EG477" s="218"/>
      <c r="EH477" s="218"/>
      <c r="EI477" s="218"/>
      <c r="EJ477" s="218"/>
      <c r="EK477" s="218"/>
      <c r="EL477" s="218"/>
      <c r="EM477" s="218"/>
      <c r="EN477" s="218"/>
      <c r="EO477" s="218"/>
      <c r="EP477" s="218"/>
      <c r="EQ477" s="218"/>
      <c r="ER477" s="218"/>
      <c r="ES477" s="218"/>
      <c r="ET477" s="218"/>
      <c r="EU477" s="218"/>
      <c r="EV477" s="218"/>
      <c r="EW477" s="218"/>
      <c r="EX477" s="218"/>
      <c r="EY477" s="218"/>
      <c r="EZ477" s="218"/>
      <c r="FA477" s="218"/>
      <c r="FB477" s="218"/>
      <c r="FC477" s="218"/>
      <c r="FD477" s="218"/>
      <c r="FE477" s="218"/>
      <c r="FF477" s="218"/>
      <c r="FG477" s="218"/>
      <c r="FH477" s="218"/>
      <c r="FI477" s="218"/>
      <c r="FJ477" s="218"/>
      <c r="FK477" s="218"/>
      <c r="FL477" s="218"/>
      <c r="FM477" s="218"/>
      <c r="FN477" s="218"/>
      <c r="FO477" s="218"/>
      <c r="FP477" s="218"/>
      <c r="FQ477" s="218"/>
      <c r="FR477" s="218"/>
      <c r="FS477" s="218"/>
      <c r="FT477" s="218"/>
      <c r="FU477" s="218"/>
      <c r="FV477" s="218"/>
      <c r="FW477" s="218"/>
      <c r="FX477" s="218"/>
      <c r="FY477" s="218"/>
      <c r="FZ477" s="218"/>
      <c r="GA477" s="218"/>
      <c r="GB477" s="218"/>
      <c r="GC477" s="218"/>
      <c r="GD477" s="218"/>
      <c r="GE477" s="218"/>
      <c r="GF477" s="218"/>
      <c r="GG477" s="218"/>
    </row>
    <row r="478" spans="1:189" s="257" customFormat="1">
      <c r="A478" s="265"/>
      <c r="B478" s="265"/>
      <c r="C478" s="265"/>
      <c r="D478" s="265"/>
      <c r="E478" s="265"/>
      <c r="F478" s="265"/>
      <c r="G478" s="269"/>
      <c r="H478" s="268"/>
      <c r="I478" s="268"/>
      <c r="J478" s="265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8"/>
      <c r="DZ478" s="218"/>
      <c r="EA478" s="218"/>
      <c r="EB478" s="218"/>
      <c r="EC478" s="218"/>
      <c r="ED478" s="218"/>
      <c r="EE478" s="218"/>
      <c r="EF478" s="218"/>
      <c r="EG478" s="218"/>
      <c r="EH478" s="218"/>
      <c r="EI478" s="218"/>
      <c r="EJ478" s="218"/>
      <c r="EK478" s="218"/>
      <c r="EL478" s="218"/>
      <c r="EM478" s="218"/>
      <c r="EN478" s="218"/>
      <c r="EO478" s="218"/>
      <c r="EP478" s="218"/>
      <c r="EQ478" s="218"/>
      <c r="ER478" s="218"/>
      <c r="ES478" s="218"/>
      <c r="ET478" s="218"/>
      <c r="EU478" s="218"/>
      <c r="EV478" s="218"/>
      <c r="EW478" s="218"/>
      <c r="EX478" s="218"/>
      <c r="EY478" s="218"/>
      <c r="EZ478" s="218"/>
      <c r="FA478" s="218"/>
      <c r="FB478" s="218"/>
      <c r="FC478" s="218"/>
      <c r="FD478" s="218"/>
      <c r="FE478" s="218"/>
      <c r="FF478" s="218"/>
      <c r="FG478" s="218"/>
      <c r="FH478" s="218"/>
      <c r="FI478" s="218"/>
      <c r="FJ478" s="218"/>
      <c r="FK478" s="218"/>
      <c r="FL478" s="218"/>
      <c r="FM478" s="218"/>
      <c r="FN478" s="218"/>
      <c r="FO478" s="218"/>
      <c r="FP478" s="218"/>
      <c r="FQ478" s="218"/>
      <c r="FR478" s="218"/>
      <c r="FS478" s="218"/>
      <c r="FT478" s="218"/>
      <c r="FU478" s="218"/>
      <c r="FV478" s="218"/>
      <c r="FW478" s="218"/>
      <c r="FX478" s="218"/>
      <c r="FY478" s="218"/>
      <c r="FZ478" s="218"/>
      <c r="GA478" s="218"/>
      <c r="GB478" s="218"/>
      <c r="GC478" s="218"/>
      <c r="GD478" s="218"/>
      <c r="GE478" s="218"/>
      <c r="GF478" s="218"/>
      <c r="GG478" s="218"/>
    </row>
    <row r="479" spans="1:189" s="257" customFormat="1">
      <c r="A479" s="265"/>
      <c r="B479" s="265"/>
      <c r="C479" s="265"/>
      <c r="D479" s="265"/>
      <c r="E479" s="265"/>
      <c r="F479" s="265"/>
      <c r="G479" s="269"/>
      <c r="H479" s="268"/>
      <c r="I479" s="268"/>
      <c r="J479" s="265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8"/>
      <c r="DZ479" s="218"/>
      <c r="EA479" s="218"/>
      <c r="EB479" s="218"/>
      <c r="EC479" s="218"/>
      <c r="ED479" s="218"/>
      <c r="EE479" s="218"/>
      <c r="EF479" s="218"/>
      <c r="EG479" s="218"/>
      <c r="EH479" s="218"/>
      <c r="EI479" s="218"/>
      <c r="EJ479" s="218"/>
      <c r="EK479" s="218"/>
      <c r="EL479" s="218"/>
      <c r="EM479" s="218"/>
      <c r="EN479" s="218"/>
      <c r="EO479" s="218"/>
      <c r="EP479" s="218"/>
      <c r="EQ479" s="218"/>
      <c r="ER479" s="218"/>
      <c r="ES479" s="218"/>
      <c r="ET479" s="218"/>
      <c r="EU479" s="218"/>
      <c r="EV479" s="218"/>
      <c r="EW479" s="218"/>
      <c r="EX479" s="218"/>
      <c r="EY479" s="218"/>
      <c r="EZ479" s="218"/>
      <c r="FA479" s="218"/>
      <c r="FB479" s="218"/>
      <c r="FC479" s="218"/>
      <c r="FD479" s="218"/>
      <c r="FE479" s="218"/>
      <c r="FF479" s="218"/>
      <c r="FG479" s="218"/>
      <c r="FH479" s="218"/>
      <c r="FI479" s="218"/>
      <c r="FJ479" s="218"/>
      <c r="FK479" s="218"/>
      <c r="FL479" s="218"/>
      <c r="FM479" s="218"/>
      <c r="FN479" s="218"/>
      <c r="FO479" s="218"/>
      <c r="FP479" s="218"/>
      <c r="FQ479" s="218"/>
      <c r="FR479" s="218"/>
      <c r="FS479" s="218"/>
      <c r="FT479" s="218"/>
      <c r="FU479" s="218"/>
      <c r="FV479" s="218"/>
      <c r="FW479" s="218"/>
      <c r="FX479" s="218"/>
      <c r="FY479" s="218"/>
      <c r="FZ479" s="218"/>
      <c r="GA479" s="218"/>
      <c r="GB479" s="218"/>
      <c r="GC479" s="218"/>
      <c r="GD479" s="218"/>
      <c r="GE479" s="218"/>
      <c r="GF479" s="218"/>
      <c r="GG479" s="218"/>
    </row>
    <row r="480" spans="1:189" s="257" customFormat="1">
      <c r="A480" s="265"/>
      <c r="B480" s="265"/>
      <c r="C480" s="265"/>
      <c r="D480" s="265"/>
      <c r="E480" s="265"/>
      <c r="F480" s="265"/>
      <c r="G480" s="269"/>
      <c r="H480" s="268"/>
      <c r="I480" s="268"/>
      <c r="J480" s="265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8"/>
      <c r="DZ480" s="218"/>
      <c r="EA480" s="218"/>
      <c r="EB480" s="218"/>
      <c r="EC480" s="218"/>
      <c r="ED480" s="218"/>
      <c r="EE480" s="218"/>
      <c r="EF480" s="218"/>
      <c r="EG480" s="218"/>
      <c r="EH480" s="218"/>
      <c r="EI480" s="218"/>
      <c r="EJ480" s="218"/>
      <c r="EK480" s="218"/>
      <c r="EL480" s="218"/>
      <c r="EM480" s="218"/>
      <c r="EN480" s="218"/>
      <c r="EO480" s="218"/>
      <c r="EP480" s="218"/>
      <c r="EQ480" s="218"/>
      <c r="ER480" s="218"/>
      <c r="ES480" s="218"/>
      <c r="ET480" s="218"/>
      <c r="EU480" s="218"/>
      <c r="EV480" s="218"/>
      <c r="EW480" s="218"/>
      <c r="EX480" s="218"/>
      <c r="EY480" s="218"/>
      <c r="EZ480" s="218"/>
      <c r="FA480" s="218"/>
      <c r="FB480" s="218"/>
      <c r="FC480" s="218"/>
      <c r="FD480" s="218"/>
      <c r="FE480" s="218"/>
      <c r="FF480" s="218"/>
      <c r="FG480" s="218"/>
      <c r="FH480" s="218"/>
      <c r="FI480" s="218"/>
      <c r="FJ480" s="218"/>
      <c r="FK480" s="218"/>
      <c r="FL480" s="218"/>
      <c r="FM480" s="218"/>
      <c r="FN480" s="218"/>
      <c r="FO480" s="218"/>
      <c r="FP480" s="218"/>
      <c r="FQ480" s="218"/>
      <c r="FR480" s="218"/>
      <c r="FS480" s="218"/>
      <c r="FT480" s="218"/>
      <c r="FU480" s="218"/>
      <c r="FV480" s="218"/>
      <c r="FW480" s="218"/>
      <c r="FX480" s="218"/>
      <c r="FY480" s="218"/>
      <c r="FZ480" s="218"/>
      <c r="GA480" s="218"/>
      <c r="GB480" s="218"/>
      <c r="GC480" s="218"/>
      <c r="GD480" s="218"/>
      <c r="GE480" s="218"/>
      <c r="GF480" s="218"/>
      <c r="GG480" s="218"/>
    </row>
    <row r="481" spans="1:189" s="257" customFormat="1">
      <c r="A481" s="265"/>
      <c r="B481" s="265"/>
      <c r="C481" s="265"/>
      <c r="D481" s="265"/>
      <c r="E481" s="265"/>
      <c r="F481" s="265"/>
      <c r="G481" s="269"/>
      <c r="H481" s="268"/>
      <c r="I481" s="268"/>
      <c r="J481" s="265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8"/>
      <c r="DZ481" s="218"/>
      <c r="EA481" s="218"/>
      <c r="EB481" s="218"/>
      <c r="EC481" s="218"/>
      <c r="ED481" s="218"/>
      <c r="EE481" s="218"/>
      <c r="EF481" s="218"/>
      <c r="EG481" s="218"/>
      <c r="EH481" s="218"/>
      <c r="EI481" s="218"/>
      <c r="EJ481" s="218"/>
      <c r="EK481" s="218"/>
      <c r="EL481" s="218"/>
      <c r="EM481" s="218"/>
      <c r="EN481" s="218"/>
      <c r="EO481" s="218"/>
      <c r="EP481" s="218"/>
      <c r="EQ481" s="218"/>
      <c r="ER481" s="218"/>
      <c r="ES481" s="218"/>
      <c r="ET481" s="218"/>
      <c r="EU481" s="218"/>
      <c r="EV481" s="218"/>
      <c r="EW481" s="218"/>
      <c r="EX481" s="218"/>
      <c r="EY481" s="218"/>
      <c r="EZ481" s="218"/>
      <c r="FA481" s="218"/>
      <c r="FB481" s="218"/>
      <c r="FC481" s="218"/>
      <c r="FD481" s="218"/>
      <c r="FE481" s="218"/>
      <c r="FF481" s="218"/>
      <c r="FG481" s="218"/>
      <c r="FH481" s="218"/>
      <c r="FI481" s="218"/>
      <c r="FJ481" s="218"/>
      <c r="FK481" s="218"/>
      <c r="FL481" s="218"/>
      <c r="FM481" s="218"/>
      <c r="FN481" s="218"/>
      <c r="FO481" s="218"/>
      <c r="FP481" s="218"/>
      <c r="FQ481" s="218"/>
      <c r="FR481" s="218"/>
      <c r="FS481" s="218"/>
      <c r="FT481" s="218"/>
      <c r="FU481" s="218"/>
      <c r="FV481" s="218"/>
      <c r="FW481" s="218"/>
      <c r="FX481" s="218"/>
      <c r="FY481" s="218"/>
      <c r="FZ481" s="218"/>
      <c r="GA481" s="218"/>
      <c r="GB481" s="218"/>
      <c r="GC481" s="218"/>
      <c r="GD481" s="218"/>
      <c r="GE481" s="218"/>
      <c r="GF481" s="218"/>
      <c r="GG481" s="218"/>
    </row>
    <row r="482" spans="1:189" s="257" customFormat="1">
      <c r="A482" s="265"/>
      <c r="B482" s="265"/>
      <c r="C482" s="265"/>
      <c r="D482" s="265"/>
      <c r="E482" s="265"/>
      <c r="F482" s="265"/>
      <c r="G482" s="269"/>
      <c r="H482" s="268"/>
      <c r="I482" s="268"/>
      <c r="J482" s="265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8"/>
      <c r="DZ482" s="218"/>
      <c r="EA482" s="218"/>
      <c r="EB482" s="218"/>
      <c r="EC482" s="218"/>
      <c r="ED482" s="218"/>
      <c r="EE482" s="218"/>
      <c r="EF482" s="218"/>
      <c r="EG482" s="218"/>
      <c r="EH482" s="218"/>
      <c r="EI482" s="218"/>
      <c r="EJ482" s="218"/>
      <c r="EK482" s="218"/>
      <c r="EL482" s="218"/>
      <c r="EM482" s="218"/>
      <c r="EN482" s="218"/>
      <c r="EO482" s="218"/>
      <c r="EP482" s="218"/>
      <c r="EQ482" s="218"/>
      <c r="ER482" s="218"/>
      <c r="ES482" s="218"/>
      <c r="ET482" s="218"/>
      <c r="EU482" s="218"/>
      <c r="EV482" s="218"/>
      <c r="EW482" s="218"/>
      <c r="EX482" s="218"/>
      <c r="EY482" s="218"/>
      <c r="EZ482" s="218"/>
      <c r="FA482" s="218"/>
      <c r="FB482" s="218"/>
      <c r="FC482" s="218"/>
      <c r="FD482" s="218"/>
      <c r="FE482" s="218"/>
      <c r="FF482" s="218"/>
      <c r="FG482" s="218"/>
      <c r="FH482" s="218"/>
      <c r="FI482" s="218"/>
      <c r="FJ482" s="218"/>
      <c r="FK482" s="218"/>
      <c r="FL482" s="218"/>
      <c r="FM482" s="218"/>
      <c r="FN482" s="218"/>
      <c r="FO482" s="218"/>
      <c r="FP482" s="218"/>
      <c r="FQ482" s="218"/>
      <c r="FR482" s="218"/>
      <c r="FS482" s="218"/>
      <c r="FT482" s="218"/>
      <c r="FU482" s="218"/>
      <c r="FV482" s="218"/>
      <c r="FW482" s="218"/>
      <c r="FX482" s="218"/>
      <c r="FY482" s="218"/>
      <c r="FZ482" s="218"/>
      <c r="GA482" s="218"/>
      <c r="GB482" s="218"/>
      <c r="GC482" s="218"/>
      <c r="GD482" s="218"/>
      <c r="GE482" s="218"/>
      <c r="GF482" s="218"/>
      <c r="GG482" s="218"/>
    </row>
    <row r="483" spans="1:189" s="257" customFormat="1">
      <c r="A483" s="265"/>
      <c r="B483" s="265"/>
      <c r="C483" s="265"/>
      <c r="D483" s="265"/>
      <c r="E483" s="265"/>
      <c r="F483" s="265"/>
      <c r="G483" s="269"/>
      <c r="H483" s="268"/>
      <c r="I483" s="268"/>
      <c r="J483" s="265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8"/>
      <c r="DZ483" s="218"/>
      <c r="EA483" s="218"/>
      <c r="EB483" s="218"/>
      <c r="EC483" s="218"/>
      <c r="ED483" s="218"/>
      <c r="EE483" s="218"/>
      <c r="EF483" s="218"/>
      <c r="EG483" s="218"/>
      <c r="EH483" s="218"/>
      <c r="EI483" s="218"/>
      <c r="EJ483" s="218"/>
      <c r="EK483" s="218"/>
      <c r="EL483" s="218"/>
      <c r="EM483" s="218"/>
      <c r="EN483" s="218"/>
      <c r="EO483" s="218"/>
      <c r="EP483" s="218"/>
      <c r="EQ483" s="218"/>
      <c r="ER483" s="218"/>
      <c r="ES483" s="218"/>
      <c r="ET483" s="218"/>
      <c r="EU483" s="218"/>
      <c r="EV483" s="218"/>
      <c r="EW483" s="218"/>
      <c r="EX483" s="218"/>
      <c r="EY483" s="218"/>
      <c r="EZ483" s="218"/>
      <c r="FA483" s="218"/>
      <c r="FB483" s="218"/>
      <c r="FC483" s="218"/>
      <c r="FD483" s="218"/>
      <c r="FE483" s="218"/>
      <c r="FF483" s="218"/>
      <c r="FG483" s="218"/>
      <c r="FH483" s="218"/>
      <c r="FI483" s="218"/>
      <c r="FJ483" s="218"/>
      <c r="FK483" s="218"/>
      <c r="FL483" s="218"/>
      <c r="FM483" s="218"/>
      <c r="FN483" s="218"/>
      <c r="FO483" s="218"/>
      <c r="FP483" s="218"/>
      <c r="FQ483" s="218"/>
      <c r="FR483" s="218"/>
      <c r="FS483" s="218"/>
      <c r="FT483" s="218"/>
      <c r="FU483" s="218"/>
      <c r="FV483" s="218"/>
      <c r="FW483" s="218"/>
      <c r="FX483" s="218"/>
      <c r="FY483" s="218"/>
      <c r="FZ483" s="218"/>
      <c r="GA483" s="218"/>
      <c r="GB483" s="218"/>
      <c r="GC483" s="218"/>
      <c r="GD483" s="218"/>
      <c r="GE483" s="218"/>
      <c r="GF483" s="218"/>
      <c r="GG483" s="218"/>
    </row>
    <row r="484" spans="1:189" s="257" customFormat="1">
      <c r="A484" s="265"/>
      <c r="B484" s="265"/>
      <c r="C484" s="265"/>
      <c r="D484" s="265"/>
      <c r="E484" s="265"/>
      <c r="F484" s="265"/>
      <c r="G484" s="269"/>
      <c r="H484" s="268"/>
      <c r="I484" s="268"/>
      <c r="J484" s="265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8"/>
      <c r="DZ484" s="218"/>
      <c r="EA484" s="218"/>
      <c r="EB484" s="218"/>
      <c r="EC484" s="218"/>
      <c r="ED484" s="218"/>
      <c r="EE484" s="218"/>
      <c r="EF484" s="218"/>
      <c r="EG484" s="218"/>
      <c r="EH484" s="218"/>
      <c r="EI484" s="218"/>
      <c r="EJ484" s="218"/>
      <c r="EK484" s="218"/>
      <c r="EL484" s="218"/>
      <c r="EM484" s="218"/>
      <c r="EN484" s="218"/>
      <c r="EO484" s="218"/>
      <c r="EP484" s="218"/>
      <c r="EQ484" s="218"/>
      <c r="ER484" s="218"/>
      <c r="ES484" s="218"/>
      <c r="ET484" s="218"/>
      <c r="EU484" s="218"/>
      <c r="EV484" s="218"/>
      <c r="EW484" s="218"/>
      <c r="EX484" s="218"/>
      <c r="EY484" s="218"/>
      <c r="EZ484" s="218"/>
      <c r="FA484" s="218"/>
      <c r="FB484" s="218"/>
      <c r="FC484" s="218"/>
      <c r="FD484" s="218"/>
      <c r="FE484" s="218"/>
      <c r="FF484" s="218"/>
      <c r="FG484" s="218"/>
      <c r="FH484" s="218"/>
      <c r="FI484" s="218"/>
      <c r="FJ484" s="218"/>
      <c r="FK484" s="218"/>
      <c r="FL484" s="218"/>
      <c r="FM484" s="218"/>
      <c r="FN484" s="218"/>
      <c r="FO484" s="218"/>
      <c r="FP484" s="218"/>
      <c r="FQ484" s="218"/>
      <c r="FR484" s="218"/>
      <c r="FS484" s="218"/>
      <c r="FT484" s="218"/>
      <c r="FU484" s="218"/>
      <c r="FV484" s="218"/>
      <c r="FW484" s="218"/>
      <c r="FX484" s="218"/>
      <c r="FY484" s="218"/>
      <c r="FZ484" s="218"/>
      <c r="GA484" s="218"/>
      <c r="GB484" s="218"/>
      <c r="GC484" s="218"/>
      <c r="GD484" s="218"/>
      <c r="GE484" s="218"/>
      <c r="GF484" s="218"/>
      <c r="GG484" s="218"/>
    </row>
    <row r="485" spans="1:189" s="257" customFormat="1">
      <c r="A485" s="265"/>
      <c r="B485" s="265"/>
      <c r="C485" s="265"/>
      <c r="D485" s="265"/>
      <c r="E485" s="265"/>
      <c r="F485" s="265"/>
      <c r="G485" s="269"/>
      <c r="H485" s="268"/>
      <c r="I485" s="268"/>
      <c r="J485" s="265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8"/>
      <c r="DZ485" s="218"/>
      <c r="EA485" s="218"/>
      <c r="EB485" s="218"/>
      <c r="EC485" s="218"/>
      <c r="ED485" s="218"/>
      <c r="EE485" s="218"/>
      <c r="EF485" s="218"/>
      <c r="EG485" s="218"/>
      <c r="EH485" s="218"/>
      <c r="EI485" s="218"/>
      <c r="EJ485" s="218"/>
      <c r="EK485" s="218"/>
      <c r="EL485" s="218"/>
      <c r="EM485" s="218"/>
      <c r="EN485" s="218"/>
      <c r="EO485" s="218"/>
      <c r="EP485" s="218"/>
      <c r="EQ485" s="218"/>
      <c r="ER485" s="218"/>
      <c r="ES485" s="218"/>
      <c r="ET485" s="218"/>
      <c r="EU485" s="218"/>
      <c r="EV485" s="218"/>
      <c r="EW485" s="218"/>
      <c r="EX485" s="218"/>
      <c r="EY485" s="218"/>
      <c r="EZ485" s="218"/>
      <c r="FA485" s="218"/>
      <c r="FB485" s="218"/>
      <c r="FC485" s="218"/>
      <c r="FD485" s="218"/>
      <c r="FE485" s="218"/>
      <c r="FF485" s="218"/>
      <c r="FG485" s="218"/>
      <c r="FH485" s="218"/>
      <c r="FI485" s="218"/>
      <c r="FJ485" s="218"/>
      <c r="FK485" s="218"/>
      <c r="FL485" s="218"/>
      <c r="FM485" s="218"/>
      <c r="FN485" s="218"/>
      <c r="FO485" s="218"/>
      <c r="FP485" s="218"/>
      <c r="FQ485" s="218"/>
      <c r="FR485" s="218"/>
      <c r="FS485" s="218"/>
      <c r="FT485" s="218"/>
      <c r="FU485" s="218"/>
      <c r="FV485" s="218"/>
      <c r="FW485" s="218"/>
      <c r="FX485" s="218"/>
      <c r="FY485" s="218"/>
      <c r="FZ485" s="218"/>
      <c r="GA485" s="218"/>
      <c r="GB485" s="218"/>
      <c r="GC485" s="218"/>
      <c r="GD485" s="218"/>
      <c r="GE485" s="218"/>
      <c r="GF485" s="218"/>
      <c r="GG485" s="218"/>
    </row>
    <row r="486" spans="1:189" s="257" customFormat="1">
      <c r="A486" s="265"/>
      <c r="B486" s="265"/>
      <c r="C486" s="265"/>
      <c r="D486" s="265"/>
      <c r="E486" s="265"/>
      <c r="F486" s="265"/>
      <c r="G486" s="269"/>
      <c r="H486" s="268"/>
      <c r="I486" s="268"/>
      <c r="J486" s="265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8"/>
      <c r="DZ486" s="218"/>
      <c r="EA486" s="218"/>
      <c r="EB486" s="218"/>
      <c r="EC486" s="218"/>
      <c r="ED486" s="218"/>
      <c r="EE486" s="218"/>
      <c r="EF486" s="218"/>
      <c r="EG486" s="218"/>
      <c r="EH486" s="218"/>
      <c r="EI486" s="218"/>
      <c r="EJ486" s="218"/>
      <c r="EK486" s="218"/>
      <c r="EL486" s="218"/>
      <c r="EM486" s="218"/>
      <c r="EN486" s="218"/>
      <c r="EO486" s="218"/>
      <c r="EP486" s="218"/>
      <c r="EQ486" s="218"/>
      <c r="ER486" s="218"/>
      <c r="ES486" s="218"/>
      <c r="ET486" s="218"/>
      <c r="EU486" s="218"/>
      <c r="EV486" s="218"/>
      <c r="EW486" s="218"/>
      <c r="EX486" s="218"/>
      <c r="EY486" s="218"/>
      <c r="EZ486" s="218"/>
      <c r="FA486" s="218"/>
      <c r="FB486" s="218"/>
      <c r="FC486" s="218"/>
      <c r="FD486" s="218"/>
      <c r="FE486" s="218"/>
      <c r="FF486" s="218"/>
      <c r="FG486" s="218"/>
      <c r="FH486" s="218"/>
      <c r="FI486" s="218"/>
      <c r="FJ486" s="218"/>
      <c r="FK486" s="218"/>
      <c r="FL486" s="218"/>
      <c r="FM486" s="218"/>
      <c r="FN486" s="218"/>
      <c r="FO486" s="218"/>
      <c r="FP486" s="218"/>
      <c r="FQ486" s="218"/>
      <c r="FR486" s="218"/>
      <c r="FS486" s="218"/>
      <c r="FT486" s="218"/>
      <c r="FU486" s="218"/>
      <c r="FV486" s="218"/>
      <c r="FW486" s="218"/>
      <c r="FX486" s="218"/>
      <c r="FY486" s="218"/>
      <c r="FZ486" s="218"/>
      <c r="GA486" s="218"/>
      <c r="GB486" s="218"/>
      <c r="GC486" s="218"/>
      <c r="GD486" s="218"/>
      <c r="GE486" s="218"/>
      <c r="GF486" s="218"/>
      <c r="GG486" s="218"/>
    </row>
    <row r="487" spans="1:189" s="257" customFormat="1">
      <c r="A487" s="265"/>
      <c r="B487" s="265"/>
      <c r="C487" s="265"/>
      <c r="D487" s="265"/>
      <c r="E487" s="265"/>
      <c r="F487" s="265"/>
      <c r="G487" s="269"/>
      <c r="H487" s="268"/>
      <c r="I487" s="268"/>
      <c r="J487" s="265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8"/>
      <c r="DZ487" s="218"/>
      <c r="EA487" s="218"/>
      <c r="EB487" s="218"/>
      <c r="EC487" s="218"/>
      <c r="ED487" s="218"/>
      <c r="EE487" s="218"/>
      <c r="EF487" s="218"/>
      <c r="EG487" s="218"/>
      <c r="EH487" s="218"/>
      <c r="EI487" s="218"/>
      <c r="EJ487" s="218"/>
      <c r="EK487" s="218"/>
      <c r="EL487" s="218"/>
      <c r="EM487" s="218"/>
      <c r="EN487" s="218"/>
      <c r="EO487" s="218"/>
      <c r="EP487" s="218"/>
      <c r="EQ487" s="218"/>
      <c r="ER487" s="218"/>
      <c r="ES487" s="218"/>
      <c r="ET487" s="218"/>
      <c r="EU487" s="218"/>
      <c r="EV487" s="218"/>
      <c r="EW487" s="218"/>
      <c r="EX487" s="218"/>
      <c r="EY487" s="218"/>
      <c r="EZ487" s="218"/>
      <c r="FA487" s="218"/>
      <c r="FB487" s="218"/>
      <c r="FC487" s="218"/>
      <c r="FD487" s="218"/>
      <c r="FE487" s="218"/>
      <c r="FF487" s="218"/>
      <c r="FG487" s="218"/>
      <c r="FH487" s="218"/>
      <c r="FI487" s="218"/>
      <c r="FJ487" s="218"/>
      <c r="FK487" s="218"/>
      <c r="FL487" s="218"/>
      <c r="FM487" s="218"/>
      <c r="FN487" s="218"/>
      <c r="FO487" s="218"/>
      <c r="FP487" s="218"/>
      <c r="FQ487" s="218"/>
      <c r="FR487" s="218"/>
      <c r="FS487" s="218"/>
      <c r="FT487" s="218"/>
      <c r="FU487" s="218"/>
      <c r="FV487" s="218"/>
      <c r="FW487" s="218"/>
      <c r="FX487" s="218"/>
      <c r="FY487" s="218"/>
      <c r="FZ487" s="218"/>
      <c r="GA487" s="218"/>
      <c r="GB487" s="218"/>
      <c r="GC487" s="218"/>
      <c r="GD487" s="218"/>
      <c r="GE487" s="218"/>
      <c r="GF487" s="218"/>
      <c r="GG487" s="218"/>
    </row>
    <row r="488" spans="1:189" s="257" customFormat="1">
      <c r="A488" s="265"/>
      <c r="B488" s="265"/>
      <c r="C488" s="265"/>
      <c r="D488" s="265"/>
      <c r="E488" s="265"/>
      <c r="F488" s="265"/>
      <c r="G488" s="269"/>
      <c r="H488" s="268"/>
      <c r="I488" s="268"/>
      <c r="J488" s="265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8"/>
      <c r="DZ488" s="218"/>
      <c r="EA488" s="218"/>
      <c r="EB488" s="218"/>
      <c r="EC488" s="218"/>
      <c r="ED488" s="218"/>
      <c r="EE488" s="218"/>
      <c r="EF488" s="218"/>
      <c r="EG488" s="218"/>
      <c r="EH488" s="218"/>
      <c r="EI488" s="218"/>
      <c r="EJ488" s="218"/>
      <c r="EK488" s="218"/>
      <c r="EL488" s="218"/>
      <c r="EM488" s="218"/>
      <c r="EN488" s="218"/>
      <c r="EO488" s="218"/>
      <c r="EP488" s="218"/>
      <c r="EQ488" s="218"/>
      <c r="ER488" s="218"/>
      <c r="ES488" s="218"/>
      <c r="ET488" s="218"/>
      <c r="EU488" s="218"/>
      <c r="EV488" s="218"/>
      <c r="EW488" s="218"/>
      <c r="EX488" s="218"/>
      <c r="EY488" s="218"/>
      <c r="EZ488" s="218"/>
      <c r="FA488" s="218"/>
      <c r="FB488" s="218"/>
      <c r="FC488" s="218"/>
      <c r="FD488" s="218"/>
      <c r="FE488" s="218"/>
      <c r="FF488" s="218"/>
      <c r="FG488" s="218"/>
      <c r="FH488" s="218"/>
      <c r="FI488" s="218"/>
      <c r="FJ488" s="218"/>
      <c r="FK488" s="218"/>
      <c r="FL488" s="218"/>
      <c r="FM488" s="218"/>
      <c r="FN488" s="218"/>
      <c r="FO488" s="218"/>
      <c r="FP488" s="218"/>
      <c r="FQ488" s="218"/>
      <c r="FR488" s="218"/>
      <c r="FS488" s="218"/>
      <c r="FT488" s="218"/>
      <c r="FU488" s="218"/>
      <c r="FV488" s="218"/>
      <c r="FW488" s="218"/>
      <c r="FX488" s="218"/>
      <c r="FY488" s="218"/>
      <c r="FZ488" s="218"/>
      <c r="GA488" s="218"/>
      <c r="GB488" s="218"/>
      <c r="GC488" s="218"/>
      <c r="GD488" s="218"/>
      <c r="GE488" s="218"/>
      <c r="GF488" s="218"/>
      <c r="GG488" s="218"/>
    </row>
    <row r="489" spans="1:189" s="257" customFormat="1">
      <c r="A489" s="265"/>
      <c r="B489" s="265"/>
      <c r="C489" s="265"/>
      <c r="D489" s="265"/>
      <c r="E489" s="265"/>
      <c r="F489" s="265"/>
      <c r="G489" s="269"/>
      <c r="H489" s="268"/>
      <c r="I489" s="268"/>
      <c r="J489" s="265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8"/>
      <c r="DZ489" s="218"/>
      <c r="EA489" s="218"/>
      <c r="EB489" s="218"/>
      <c r="EC489" s="218"/>
      <c r="ED489" s="218"/>
      <c r="EE489" s="218"/>
      <c r="EF489" s="218"/>
      <c r="EG489" s="218"/>
      <c r="EH489" s="218"/>
      <c r="EI489" s="218"/>
      <c r="EJ489" s="218"/>
      <c r="EK489" s="218"/>
      <c r="EL489" s="218"/>
      <c r="EM489" s="218"/>
      <c r="EN489" s="218"/>
      <c r="EO489" s="218"/>
      <c r="EP489" s="218"/>
      <c r="EQ489" s="218"/>
      <c r="ER489" s="218"/>
      <c r="ES489" s="218"/>
      <c r="ET489" s="218"/>
      <c r="EU489" s="218"/>
      <c r="EV489" s="218"/>
      <c r="EW489" s="218"/>
      <c r="EX489" s="218"/>
      <c r="EY489" s="218"/>
      <c r="EZ489" s="218"/>
      <c r="FA489" s="218"/>
      <c r="FB489" s="218"/>
      <c r="FC489" s="218"/>
      <c r="FD489" s="218"/>
      <c r="FE489" s="218"/>
      <c r="FF489" s="218"/>
      <c r="FG489" s="218"/>
      <c r="FH489" s="218"/>
      <c r="FI489" s="218"/>
      <c r="FJ489" s="218"/>
      <c r="FK489" s="218"/>
      <c r="FL489" s="218"/>
      <c r="FM489" s="218"/>
      <c r="FN489" s="218"/>
      <c r="FO489" s="218"/>
      <c r="FP489" s="218"/>
      <c r="FQ489" s="218"/>
      <c r="FR489" s="218"/>
      <c r="FS489" s="218"/>
      <c r="FT489" s="218"/>
      <c r="FU489" s="218"/>
      <c r="FV489" s="218"/>
      <c r="FW489" s="218"/>
      <c r="FX489" s="218"/>
      <c r="FY489" s="218"/>
      <c r="FZ489" s="218"/>
      <c r="GA489" s="218"/>
      <c r="GB489" s="218"/>
      <c r="GC489" s="218"/>
      <c r="GD489" s="218"/>
      <c r="GE489" s="218"/>
      <c r="GF489" s="218"/>
      <c r="GG489" s="218"/>
    </row>
    <row r="490" spans="1:189" s="257" customFormat="1">
      <c r="A490" s="265"/>
      <c r="B490" s="265"/>
      <c r="C490" s="265"/>
      <c r="D490" s="265"/>
      <c r="E490" s="265"/>
      <c r="F490" s="265"/>
      <c r="G490" s="269"/>
      <c r="H490" s="268"/>
      <c r="I490" s="268"/>
      <c r="J490" s="265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8"/>
      <c r="DZ490" s="218"/>
      <c r="EA490" s="218"/>
      <c r="EB490" s="218"/>
      <c r="EC490" s="218"/>
      <c r="ED490" s="218"/>
      <c r="EE490" s="218"/>
      <c r="EF490" s="218"/>
      <c r="EG490" s="218"/>
      <c r="EH490" s="218"/>
      <c r="EI490" s="218"/>
      <c r="EJ490" s="218"/>
      <c r="EK490" s="218"/>
      <c r="EL490" s="218"/>
      <c r="EM490" s="218"/>
      <c r="EN490" s="218"/>
      <c r="EO490" s="218"/>
      <c r="EP490" s="218"/>
      <c r="EQ490" s="218"/>
      <c r="ER490" s="218"/>
      <c r="ES490" s="218"/>
      <c r="ET490" s="218"/>
      <c r="EU490" s="218"/>
      <c r="EV490" s="218"/>
      <c r="EW490" s="218"/>
      <c r="EX490" s="218"/>
      <c r="EY490" s="218"/>
      <c r="EZ490" s="218"/>
      <c r="FA490" s="218"/>
      <c r="FB490" s="218"/>
      <c r="FC490" s="218"/>
      <c r="FD490" s="218"/>
      <c r="FE490" s="218"/>
      <c r="FF490" s="218"/>
      <c r="FG490" s="218"/>
      <c r="FH490" s="218"/>
      <c r="FI490" s="218"/>
      <c r="FJ490" s="218"/>
      <c r="FK490" s="218"/>
      <c r="FL490" s="218"/>
      <c r="FM490" s="218"/>
      <c r="FN490" s="218"/>
      <c r="FO490" s="218"/>
      <c r="FP490" s="218"/>
      <c r="FQ490" s="218"/>
      <c r="FR490" s="218"/>
      <c r="FS490" s="218"/>
      <c r="FT490" s="218"/>
      <c r="FU490" s="218"/>
      <c r="FV490" s="218"/>
      <c r="FW490" s="218"/>
      <c r="FX490" s="218"/>
      <c r="FY490" s="218"/>
      <c r="FZ490" s="218"/>
      <c r="GA490" s="218"/>
      <c r="GB490" s="218"/>
      <c r="GC490" s="218"/>
      <c r="GD490" s="218"/>
      <c r="GE490" s="218"/>
      <c r="GF490" s="218"/>
      <c r="GG490" s="218"/>
    </row>
    <row r="491" spans="1:189" s="257" customFormat="1">
      <c r="A491" s="265"/>
      <c r="B491" s="265"/>
      <c r="C491" s="265"/>
      <c r="D491" s="265"/>
      <c r="E491" s="265"/>
      <c r="F491" s="265"/>
      <c r="G491" s="269"/>
      <c r="H491" s="268"/>
      <c r="I491" s="268"/>
      <c r="J491" s="265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8"/>
      <c r="DZ491" s="218"/>
      <c r="EA491" s="218"/>
      <c r="EB491" s="218"/>
      <c r="EC491" s="218"/>
      <c r="ED491" s="218"/>
      <c r="EE491" s="218"/>
      <c r="EF491" s="218"/>
      <c r="EG491" s="218"/>
      <c r="EH491" s="218"/>
      <c r="EI491" s="218"/>
      <c r="EJ491" s="218"/>
      <c r="EK491" s="218"/>
      <c r="EL491" s="218"/>
      <c r="EM491" s="218"/>
      <c r="EN491" s="218"/>
      <c r="EO491" s="218"/>
      <c r="EP491" s="218"/>
      <c r="EQ491" s="218"/>
      <c r="ER491" s="218"/>
      <c r="ES491" s="218"/>
      <c r="ET491" s="218"/>
      <c r="EU491" s="218"/>
      <c r="EV491" s="218"/>
      <c r="EW491" s="218"/>
      <c r="EX491" s="218"/>
      <c r="EY491" s="218"/>
      <c r="EZ491" s="218"/>
      <c r="FA491" s="218"/>
      <c r="FB491" s="218"/>
      <c r="FC491" s="218"/>
      <c r="FD491" s="218"/>
      <c r="FE491" s="218"/>
      <c r="FF491" s="218"/>
      <c r="FG491" s="218"/>
      <c r="FH491" s="218"/>
      <c r="FI491" s="218"/>
      <c r="FJ491" s="218"/>
      <c r="FK491" s="218"/>
      <c r="FL491" s="218"/>
      <c r="FM491" s="218"/>
      <c r="FN491" s="218"/>
      <c r="FO491" s="218"/>
      <c r="FP491" s="218"/>
      <c r="FQ491" s="218"/>
      <c r="FR491" s="218"/>
      <c r="FS491" s="218"/>
      <c r="FT491" s="218"/>
      <c r="FU491" s="218"/>
      <c r="FV491" s="218"/>
      <c r="FW491" s="218"/>
      <c r="FX491" s="218"/>
      <c r="FY491" s="218"/>
      <c r="FZ491" s="218"/>
      <c r="GA491" s="218"/>
      <c r="GB491" s="218"/>
      <c r="GC491" s="218"/>
      <c r="GD491" s="218"/>
      <c r="GE491" s="218"/>
      <c r="GF491" s="218"/>
      <c r="GG491" s="218"/>
    </row>
    <row r="492" spans="1:189" s="257" customFormat="1">
      <c r="A492" s="265"/>
      <c r="B492" s="265"/>
      <c r="C492" s="265"/>
      <c r="D492" s="265"/>
      <c r="E492" s="265"/>
      <c r="F492" s="265"/>
      <c r="G492" s="269"/>
      <c r="H492" s="268"/>
      <c r="I492" s="268"/>
      <c r="J492" s="265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8"/>
      <c r="DZ492" s="218"/>
      <c r="EA492" s="218"/>
      <c r="EB492" s="218"/>
      <c r="EC492" s="218"/>
      <c r="ED492" s="218"/>
      <c r="EE492" s="218"/>
      <c r="EF492" s="218"/>
      <c r="EG492" s="218"/>
      <c r="EH492" s="218"/>
      <c r="EI492" s="218"/>
      <c r="EJ492" s="218"/>
      <c r="EK492" s="218"/>
      <c r="EL492" s="218"/>
      <c r="EM492" s="218"/>
      <c r="EN492" s="218"/>
      <c r="EO492" s="218"/>
      <c r="EP492" s="218"/>
      <c r="EQ492" s="218"/>
      <c r="ER492" s="218"/>
      <c r="ES492" s="218"/>
      <c r="ET492" s="218"/>
      <c r="EU492" s="218"/>
      <c r="EV492" s="218"/>
      <c r="EW492" s="218"/>
      <c r="EX492" s="218"/>
      <c r="EY492" s="218"/>
      <c r="EZ492" s="218"/>
      <c r="FA492" s="218"/>
      <c r="FB492" s="218"/>
      <c r="FC492" s="218"/>
      <c r="FD492" s="218"/>
      <c r="FE492" s="218"/>
      <c r="FF492" s="218"/>
      <c r="FG492" s="218"/>
      <c r="FH492" s="218"/>
      <c r="FI492" s="218"/>
      <c r="FJ492" s="218"/>
      <c r="FK492" s="218"/>
      <c r="FL492" s="218"/>
      <c r="FM492" s="218"/>
      <c r="FN492" s="218"/>
      <c r="FO492" s="218"/>
      <c r="FP492" s="218"/>
      <c r="FQ492" s="218"/>
      <c r="FR492" s="218"/>
      <c r="FS492" s="218"/>
      <c r="FT492" s="218"/>
      <c r="FU492" s="218"/>
      <c r="FV492" s="218"/>
      <c r="FW492" s="218"/>
      <c r="FX492" s="218"/>
      <c r="FY492" s="218"/>
      <c r="FZ492" s="218"/>
      <c r="GA492" s="218"/>
      <c r="GB492" s="218"/>
      <c r="GC492" s="218"/>
      <c r="GD492" s="218"/>
      <c r="GE492" s="218"/>
      <c r="GF492" s="218"/>
      <c r="GG492" s="218"/>
    </row>
    <row r="493" spans="1:189" s="257" customFormat="1">
      <c r="A493" s="265"/>
      <c r="B493" s="265"/>
      <c r="C493" s="265"/>
      <c r="D493" s="265"/>
      <c r="E493" s="265"/>
      <c r="F493" s="265"/>
      <c r="G493" s="269"/>
      <c r="H493" s="268"/>
      <c r="I493" s="268"/>
      <c r="J493" s="265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8"/>
      <c r="DZ493" s="218"/>
      <c r="EA493" s="218"/>
      <c r="EB493" s="218"/>
      <c r="EC493" s="218"/>
      <c r="ED493" s="218"/>
      <c r="EE493" s="218"/>
      <c r="EF493" s="218"/>
      <c r="EG493" s="218"/>
      <c r="EH493" s="218"/>
      <c r="EI493" s="218"/>
      <c r="EJ493" s="218"/>
      <c r="EK493" s="218"/>
      <c r="EL493" s="218"/>
      <c r="EM493" s="218"/>
      <c r="EN493" s="218"/>
      <c r="EO493" s="218"/>
      <c r="EP493" s="218"/>
      <c r="EQ493" s="218"/>
      <c r="ER493" s="218"/>
      <c r="ES493" s="218"/>
      <c r="ET493" s="218"/>
      <c r="EU493" s="218"/>
      <c r="EV493" s="218"/>
      <c r="EW493" s="218"/>
      <c r="EX493" s="218"/>
      <c r="EY493" s="218"/>
      <c r="EZ493" s="218"/>
      <c r="FA493" s="218"/>
      <c r="FB493" s="218"/>
      <c r="FC493" s="218"/>
      <c r="FD493" s="218"/>
      <c r="FE493" s="218"/>
      <c r="FF493" s="218"/>
      <c r="FG493" s="218"/>
      <c r="FH493" s="218"/>
      <c r="FI493" s="218"/>
      <c r="FJ493" s="218"/>
      <c r="FK493" s="218"/>
      <c r="FL493" s="218"/>
      <c r="FM493" s="218"/>
      <c r="FN493" s="218"/>
      <c r="FO493" s="218"/>
      <c r="FP493" s="218"/>
      <c r="FQ493" s="218"/>
      <c r="FR493" s="218"/>
      <c r="FS493" s="218"/>
      <c r="FT493" s="218"/>
      <c r="FU493" s="218"/>
      <c r="FV493" s="218"/>
      <c r="FW493" s="218"/>
      <c r="FX493" s="218"/>
      <c r="FY493" s="218"/>
      <c r="FZ493" s="218"/>
      <c r="GA493" s="218"/>
      <c r="GB493" s="218"/>
      <c r="GC493" s="218"/>
      <c r="GD493" s="218"/>
      <c r="GE493" s="218"/>
      <c r="GF493" s="218"/>
      <c r="GG493" s="218"/>
    </row>
    <row r="494" spans="1:189" s="257" customFormat="1">
      <c r="A494" s="265"/>
      <c r="B494" s="265"/>
      <c r="C494" s="265"/>
      <c r="D494" s="265"/>
      <c r="E494" s="265"/>
      <c r="F494" s="265"/>
      <c r="G494" s="269"/>
      <c r="H494" s="268"/>
      <c r="I494" s="268"/>
      <c r="J494" s="265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8"/>
      <c r="DZ494" s="218"/>
      <c r="EA494" s="218"/>
      <c r="EB494" s="218"/>
      <c r="EC494" s="218"/>
      <c r="ED494" s="218"/>
      <c r="EE494" s="218"/>
      <c r="EF494" s="218"/>
      <c r="EG494" s="218"/>
      <c r="EH494" s="218"/>
      <c r="EI494" s="218"/>
      <c r="EJ494" s="218"/>
      <c r="EK494" s="218"/>
      <c r="EL494" s="218"/>
      <c r="EM494" s="218"/>
      <c r="EN494" s="218"/>
      <c r="EO494" s="218"/>
      <c r="EP494" s="218"/>
      <c r="EQ494" s="218"/>
      <c r="ER494" s="218"/>
      <c r="ES494" s="218"/>
      <c r="ET494" s="218"/>
      <c r="EU494" s="218"/>
      <c r="EV494" s="218"/>
      <c r="EW494" s="218"/>
      <c r="EX494" s="218"/>
      <c r="EY494" s="218"/>
      <c r="EZ494" s="218"/>
      <c r="FA494" s="218"/>
      <c r="FB494" s="218"/>
      <c r="FC494" s="218"/>
      <c r="FD494" s="218"/>
      <c r="FE494" s="218"/>
      <c r="FF494" s="218"/>
      <c r="FG494" s="218"/>
      <c r="FH494" s="218"/>
      <c r="FI494" s="218"/>
      <c r="FJ494" s="218"/>
      <c r="FK494" s="218"/>
      <c r="FL494" s="218"/>
      <c r="FM494" s="218"/>
      <c r="FN494" s="218"/>
      <c r="FO494" s="218"/>
      <c r="FP494" s="218"/>
      <c r="FQ494" s="218"/>
      <c r="FR494" s="218"/>
      <c r="FS494" s="218"/>
      <c r="FT494" s="218"/>
      <c r="FU494" s="218"/>
      <c r="FV494" s="218"/>
      <c r="FW494" s="218"/>
      <c r="FX494" s="218"/>
      <c r="FY494" s="218"/>
      <c r="FZ494" s="218"/>
      <c r="GA494" s="218"/>
      <c r="GB494" s="218"/>
      <c r="GC494" s="218"/>
      <c r="GD494" s="218"/>
      <c r="GE494" s="218"/>
      <c r="GF494" s="218"/>
      <c r="GG494" s="218"/>
    </row>
    <row r="495" spans="1:189" s="257" customFormat="1">
      <c r="A495" s="265"/>
      <c r="B495" s="265"/>
      <c r="C495" s="265"/>
      <c r="D495" s="265"/>
      <c r="E495" s="265"/>
      <c r="F495" s="265"/>
      <c r="G495" s="269"/>
      <c r="H495" s="268"/>
      <c r="I495" s="268"/>
      <c r="J495" s="265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8"/>
      <c r="DZ495" s="218"/>
      <c r="EA495" s="218"/>
      <c r="EB495" s="218"/>
      <c r="EC495" s="218"/>
      <c r="ED495" s="218"/>
      <c r="EE495" s="218"/>
      <c r="EF495" s="218"/>
      <c r="EG495" s="218"/>
      <c r="EH495" s="218"/>
      <c r="EI495" s="218"/>
      <c r="EJ495" s="218"/>
      <c r="EK495" s="218"/>
      <c r="EL495" s="218"/>
      <c r="EM495" s="218"/>
      <c r="EN495" s="218"/>
      <c r="EO495" s="218"/>
      <c r="EP495" s="218"/>
      <c r="EQ495" s="218"/>
      <c r="ER495" s="218"/>
      <c r="ES495" s="218"/>
      <c r="ET495" s="218"/>
      <c r="EU495" s="218"/>
      <c r="EV495" s="218"/>
      <c r="EW495" s="218"/>
      <c r="EX495" s="218"/>
      <c r="EY495" s="218"/>
      <c r="EZ495" s="218"/>
      <c r="FA495" s="218"/>
      <c r="FB495" s="218"/>
      <c r="FC495" s="218"/>
      <c r="FD495" s="218"/>
      <c r="FE495" s="218"/>
      <c r="FF495" s="218"/>
      <c r="FG495" s="218"/>
      <c r="FH495" s="218"/>
      <c r="FI495" s="218"/>
      <c r="FJ495" s="218"/>
      <c r="FK495" s="218"/>
      <c r="FL495" s="218"/>
      <c r="FM495" s="218"/>
      <c r="FN495" s="218"/>
      <c r="FO495" s="218"/>
      <c r="FP495" s="218"/>
      <c r="FQ495" s="218"/>
      <c r="FR495" s="218"/>
      <c r="FS495" s="218"/>
      <c r="FT495" s="218"/>
      <c r="FU495" s="218"/>
      <c r="FV495" s="218"/>
      <c r="FW495" s="218"/>
      <c r="FX495" s="218"/>
      <c r="FY495" s="218"/>
      <c r="FZ495" s="218"/>
      <c r="GA495" s="218"/>
      <c r="GB495" s="218"/>
      <c r="GC495" s="218"/>
      <c r="GD495" s="218"/>
      <c r="GE495" s="218"/>
      <c r="GF495" s="218"/>
      <c r="GG495" s="218"/>
    </row>
    <row r="496" spans="1:189" s="257" customFormat="1">
      <c r="A496" s="265"/>
      <c r="B496" s="265"/>
      <c r="C496" s="265"/>
      <c r="D496" s="265"/>
      <c r="E496" s="265"/>
      <c r="F496" s="265"/>
      <c r="G496" s="269"/>
      <c r="H496" s="268"/>
      <c r="I496" s="268"/>
      <c r="J496" s="265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8"/>
      <c r="DZ496" s="218"/>
      <c r="EA496" s="218"/>
      <c r="EB496" s="218"/>
      <c r="EC496" s="218"/>
      <c r="ED496" s="218"/>
      <c r="EE496" s="218"/>
      <c r="EF496" s="218"/>
      <c r="EG496" s="218"/>
      <c r="EH496" s="218"/>
      <c r="EI496" s="218"/>
      <c r="EJ496" s="218"/>
      <c r="EK496" s="218"/>
      <c r="EL496" s="218"/>
      <c r="EM496" s="218"/>
      <c r="EN496" s="218"/>
      <c r="EO496" s="218"/>
      <c r="EP496" s="218"/>
      <c r="EQ496" s="218"/>
      <c r="ER496" s="218"/>
      <c r="ES496" s="218"/>
      <c r="ET496" s="218"/>
      <c r="EU496" s="218"/>
      <c r="EV496" s="218"/>
      <c r="EW496" s="218"/>
      <c r="EX496" s="218"/>
      <c r="EY496" s="218"/>
      <c r="EZ496" s="218"/>
      <c r="FA496" s="218"/>
      <c r="FB496" s="218"/>
      <c r="FC496" s="218"/>
      <c r="FD496" s="218"/>
      <c r="FE496" s="218"/>
      <c r="FF496" s="218"/>
      <c r="FG496" s="218"/>
      <c r="FH496" s="218"/>
      <c r="FI496" s="218"/>
      <c r="FJ496" s="218"/>
      <c r="FK496" s="218"/>
      <c r="FL496" s="218"/>
      <c r="FM496" s="218"/>
      <c r="FN496" s="218"/>
      <c r="FO496" s="218"/>
      <c r="FP496" s="218"/>
      <c r="FQ496" s="218"/>
      <c r="FR496" s="218"/>
      <c r="FS496" s="218"/>
      <c r="FT496" s="218"/>
      <c r="FU496" s="218"/>
      <c r="FV496" s="218"/>
      <c r="FW496" s="218"/>
      <c r="FX496" s="218"/>
      <c r="FY496" s="218"/>
      <c r="FZ496" s="218"/>
      <c r="GA496" s="218"/>
      <c r="GB496" s="218"/>
      <c r="GC496" s="218"/>
      <c r="GD496" s="218"/>
      <c r="GE496" s="218"/>
      <c r="GF496" s="218"/>
      <c r="GG496" s="218"/>
    </row>
    <row r="497" spans="1:189" s="257" customFormat="1">
      <c r="A497" s="265"/>
      <c r="B497" s="265"/>
      <c r="C497" s="265"/>
      <c r="D497" s="265"/>
      <c r="E497" s="265"/>
      <c r="F497" s="265"/>
      <c r="G497" s="269"/>
      <c r="H497" s="268"/>
      <c r="I497" s="268"/>
      <c r="J497" s="265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8"/>
      <c r="DZ497" s="218"/>
      <c r="EA497" s="218"/>
      <c r="EB497" s="218"/>
      <c r="EC497" s="218"/>
      <c r="ED497" s="218"/>
      <c r="EE497" s="218"/>
      <c r="EF497" s="218"/>
      <c r="EG497" s="218"/>
      <c r="EH497" s="218"/>
      <c r="EI497" s="218"/>
      <c r="EJ497" s="218"/>
      <c r="EK497" s="218"/>
      <c r="EL497" s="218"/>
      <c r="EM497" s="218"/>
      <c r="EN497" s="218"/>
      <c r="EO497" s="218"/>
      <c r="EP497" s="218"/>
      <c r="EQ497" s="218"/>
      <c r="ER497" s="218"/>
      <c r="ES497" s="218"/>
      <c r="ET497" s="218"/>
      <c r="EU497" s="218"/>
      <c r="EV497" s="218"/>
      <c r="EW497" s="218"/>
      <c r="EX497" s="218"/>
      <c r="EY497" s="218"/>
      <c r="EZ497" s="218"/>
      <c r="FA497" s="218"/>
      <c r="FB497" s="218"/>
      <c r="FC497" s="218"/>
      <c r="FD497" s="218"/>
      <c r="FE497" s="218"/>
      <c r="FF497" s="218"/>
      <c r="FG497" s="218"/>
      <c r="FH497" s="218"/>
      <c r="FI497" s="218"/>
      <c r="FJ497" s="218"/>
      <c r="FK497" s="218"/>
      <c r="FL497" s="218"/>
      <c r="FM497" s="218"/>
      <c r="FN497" s="218"/>
      <c r="FO497" s="218"/>
      <c r="FP497" s="218"/>
      <c r="FQ497" s="218"/>
      <c r="FR497" s="218"/>
      <c r="FS497" s="218"/>
      <c r="FT497" s="218"/>
      <c r="FU497" s="218"/>
      <c r="FV497" s="218"/>
      <c r="FW497" s="218"/>
      <c r="FX497" s="218"/>
      <c r="FY497" s="218"/>
      <c r="FZ497" s="218"/>
      <c r="GA497" s="218"/>
      <c r="GB497" s="218"/>
      <c r="GC497" s="218"/>
      <c r="GD497" s="218"/>
      <c r="GE497" s="218"/>
      <c r="GF497" s="218"/>
      <c r="GG497" s="218"/>
    </row>
    <row r="498" spans="1:189" s="257" customFormat="1">
      <c r="A498" s="265"/>
      <c r="B498" s="265"/>
      <c r="C498" s="265"/>
      <c r="D498" s="265"/>
      <c r="E498" s="265"/>
      <c r="F498" s="265"/>
      <c r="G498" s="269"/>
      <c r="H498" s="268"/>
      <c r="I498" s="268"/>
      <c r="J498" s="265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8"/>
      <c r="DZ498" s="218"/>
      <c r="EA498" s="218"/>
      <c r="EB498" s="218"/>
      <c r="EC498" s="218"/>
      <c r="ED498" s="218"/>
      <c r="EE498" s="218"/>
      <c r="EF498" s="218"/>
      <c r="EG498" s="218"/>
      <c r="EH498" s="218"/>
      <c r="EI498" s="218"/>
      <c r="EJ498" s="218"/>
      <c r="EK498" s="218"/>
      <c r="EL498" s="218"/>
      <c r="EM498" s="218"/>
      <c r="EN498" s="218"/>
      <c r="EO498" s="218"/>
      <c r="EP498" s="218"/>
      <c r="EQ498" s="218"/>
      <c r="ER498" s="218"/>
      <c r="ES498" s="218"/>
      <c r="ET498" s="218"/>
      <c r="EU498" s="218"/>
      <c r="EV498" s="218"/>
      <c r="EW498" s="218"/>
      <c r="EX498" s="218"/>
      <c r="EY498" s="218"/>
      <c r="EZ498" s="218"/>
      <c r="FA498" s="218"/>
      <c r="FB498" s="218"/>
      <c r="FC498" s="218"/>
      <c r="FD498" s="218"/>
      <c r="FE498" s="218"/>
      <c r="FF498" s="218"/>
      <c r="FG498" s="218"/>
      <c r="FH498" s="218"/>
      <c r="FI498" s="218"/>
      <c r="FJ498" s="218"/>
      <c r="FK498" s="218"/>
      <c r="FL498" s="218"/>
      <c r="FM498" s="218"/>
      <c r="FN498" s="218"/>
      <c r="FO498" s="218"/>
      <c r="FP498" s="218"/>
      <c r="FQ498" s="218"/>
      <c r="FR498" s="218"/>
      <c r="FS498" s="218"/>
      <c r="FT498" s="218"/>
      <c r="FU498" s="218"/>
      <c r="FV498" s="218"/>
      <c r="FW498" s="218"/>
      <c r="FX498" s="218"/>
      <c r="FY498" s="218"/>
      <c r="FZ498" s="218"/>
      <c r="GA498" s="218"/>
      <c r="GB498" s="218"/>
      <c r="GC498" s="218"/>
      <c r="GD498" s="218"/>
      <c r="GE498" s="218"/>
      <c r="GF498" s="218"/>
      <c r="GG498" s="218"/>
    </row>
    <row r="499" spans="1:189" s="257" customFormat="1">
      <c r="A499" s="265"/>
      <c r="B499" s="265"/>
      <c r="C499" s="265"/>
      <c r="D499" s="265"/>
      <c r="E499" s="265"/>
      <c r="F499" s="265"/>
      <c r="G499" s="269"/>
      <c r="H499" s="268"/>
      <c r="I499" s="268"/>
      <c r="J499" s="265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8"/>
      <c r="DZ499" s="218"/>
      <c r="EA499" s="218"/>
      <c r="EB499" s="218"/>
      <c r="EC499" s="218"/>
      <c r="ED499" s="218"/>
      <c r="EE499" s="218"/>
      <c r="EF499" s="218"/>
      <c r="EG499" s="218"/>
      <c r="EH499" s="218"/>
      <c r="EI499" s="218"/>
      <c r="EJ499" s="218"/>
      <c r="EK499" s="218"/>
      <c r="EL499" s="218"/>
      <c r="EM499" s="218"/>
      <c r="EN499" s="218"/>
      <c r="EO499" s="218"/>
      <c r="EP499" s="218"/>
      <c r="EQ499" s="218"/>
      <c r="ER499" s="218"/>
      <c r="ES499" s="218"/>
      <c r="ET499" s="218"/>
      <c r="EU499" s="218"/>
      <c r="EV499" s="218"/>
      <c r="EW499" s="218"/>
      <c r="EX499" s="218"/>
      <c r="EY499" s="218"/>
      <c r="EZ499" s="218"/>
      <c r="FA499" s="218"/>
      <c r="FB499" s="218"/>
      <c r="FC499" s="218"/>
      <c r="FD499" s="218"/>
      <c r="FE499" s="218"/>
      <c r="FF499" s="218"/>
      <c r="FG499" s="218"/>
      <c r="FH499" s="218"/>
      <c r="FI499" s="218"/>
      <c r="FJ499" s="218"/>
      <c r="FK499" s="218"/>
      <c r="FL499" s="218"/>
      <c r="FM499" s="218"/>
      <c r="FN499" s="218"/>
      <c r="FO499" s="218"/>
      <c r="FP499" s="218"/>
      <c r="FQ499" s="218"/>
      <c r="FR499" s="218"/>
      <c r="FS499" s="218"/>
      <c r="FT499" s="218"/>
      <c r="FU499" s="218"/>
      <c r="FV499" s="218"/>
      <c r="FW499" s="218"/>
      <c r="FX499" s="218"/>
      <c r="FY499" s="218"/>
      <c r="FZ499" s="218"/>
      <c r="GA499" s="218"/>
      <c r="GB499" s="218"/>
      <c r="GC499" s="218"/>
      <c r="GD499" s="218"/>
      <c r="GE499" s="218"/>
      <c r="GF499" s="218"/>
      <c r="GG499" s="218"/>
    </row>
    <row r="500" spans="1:189" s="257" customFormat="1">
      <c r="A500" s="265"/>
      <c r="B500" s="265"/>
      <c r="C500" s="265"/>
      <c r="D500" s="265"/>
      <c r="E500" s="265"/>
      <c r="F500" s="265"/>
      <c r="G500" s="269"/>
      <c r="H500" s="268"/>
      <c r="I500" s="268"/>
      <c r="J500" s="265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8"/>
      <c r="DZ500" s="218"/>
      <c r="EA500" s="218"/>
      <c r="EB500" s="218"/>
      <c r="EC500" s="218"/>
      <c r="ED500" s="218"/>
      <c r="EE500" s="218"/>
      <c r="EF500" s="218"/>
      <c r="EG500" s="218"/>
      <c r="EH500" s="218"/>
      <c r="EI500" s="218"/>
      <c r="EJ500" s="218"/>
      <c r="EK500" s="218"/>
      <c r="EL500" s="218"/>
      <c r="EM500" s="218"/>
      <c r="EN500" s="218"/>
      <c r="EO500" s="218"/>
      <c r="EP500" s="218"/>
      <c r="EQ500" s="218"/>
      <c r="ER500" s="218"/>
      <c r="ES500" s="218"/>
      <c r="ET500" s="218"/>
      <c r="EU500" s="218"/>
      <c r="EV500" s="218"/>
      <c r="EW500" s="218"/>
      <c r="EX500" s="218"/>
      <c r="EY500" s="218"/>
      <c r="EZ500" s="218"/>
      <c r="FA500" s="218"/>
      <c r="FB500" s="218"/>
      <c r="FC500" s="218"/>
      <c r="FD500" s="218"/>
      <c r="FE500" s="218"/>
      <c r="FF500" s="218"/>
      <c r="FG500" s="218"/>
      <c r="FH500" s="218"/>
      <c r="FI500" s="218"/>
      <c r="FJ500" s="218"/>
      <c r="FK500" s="218"/>
      <c r="FL500" s="218"/>
      <c r="FM500" s="218"/>
      <c r="FN500" s="218"/>
      <c r="FO500" s="218"/>
      <c r="FP500" s="218"/>
      <c r="FQ500" s="218"/>
      <c r="FR500" s="218"/>
      <c r="FS500" s="218"/>
      <c r="FT500" s="218"/>
      <c r="FU500" s="218"/>
      <c r="FV500" s="218"/>
      <c r="FW500" s="218"/>
      <c r="FX500" s="218"/>
      <c r="FY500" s="218"/>
      <c r="FZ500" s="218"/>
      <c r="GA500" s="218"/>
      <c r="GB500" s="218"/>
      <c r="GC500" s="218"/>
      <c r="GD500" s="218"/>
      <c r="GE500" s="218"/>
      <c r="GF500" s="218"/>
      <c r="GG500" s="218"/>
    </row>
    <row r="501" spans="1:189" s="257" customFormat="1">
      <c r="A501" s="265"/>
      <c r="B501" s="265"/>
      <c r="C501" s="265"/>
      <c r="D501" s="265"/>
      <c r="E501" s="265"/>
      <c r="F501" s="265"/>
      <c r="G501" s="269"/>
      <c r="H501" s="268"/>
      <c r="I501" s="268"/>
      <c r="J501" s="265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8"/>
      <c r="DZ501" s="218"/>
      <c r="EA501" s="218"/>
      <c r="EB501" s="218"/>
      <c r="EC501" s="218"/>
      <c r="ED501" s="218"/>
      <c r="EE501" s="218"/>
      <c r="EF501" s="218"/>
      <c r="EG501" s="218"/>
      <c r="EH501" s="218"/>
      <c r="EI501" s="218"/>
      <c r="EJ501" s="218"/>
      <c r="EK501" s="218"/>
      <c r="EL501" s="218"/>
      <c r="EM501" s="218"/>
      <c r="EN501" s="218"/>
      <c r="EO501" s="218"/>
      <c r="EP501" s="218"/>
      <c r="EQ501" s="218"/>
      <c r="ER501" s="218"/>
      <c r="ES501" s="218"/>
      <c r="ET501" s="218"/>
      <c r="EU501" s="218"/>
      <c r="EV501" s="218"/>
      <c r="EW501" s="218"/>
      <c r="EX501" s="218"/>
      <c r="EY501" s="218"/>
      <c r="EZ501" s="218"/>
      <c r="FA501" s="218"/>
      <c r="FB501" s="218"/>
      <c r="FC501" s="218"/>
      <c r="FD501" s="218"/>
      <c r="FE501" s="218"/>
      <c r="FF501" s="218"/>
      <c r="FG501" s="218"/>
      <c r="FH501" s="218"/>
      <c r="FI501" s="218"/>
      <c r="FJ501" s="218"/>
      <c r="FK501" s="218"/>
      <c r="FL501" s="218"/>
      <c r="FM501" s="218"/>
      <c r="FN501" s="218"/>
      <c r="FO501" s="218"/>
      <c r="FP501" s="218"/>
      <c r="FQ501" s="218"/>
      <c r="FR501" s="218"/>
      <c r="FS501" s="218"/>
      <c r="FT501" s="218"/>
      <c r="FU501" s="218"/>
      <c r="FV501" s="218"/>
      <c r="FW501" s="218"/>
      <c r="FX501" s="218"/>
      <c r="FY501" s="218"/>
      <c r="FZ501" s="218"/>
      <c r="GA501" s="218"/>
      <c r="GB501" s="218"/>
      <c r="GC501" s="218"/>
      <c r="GD501" s="218"/>
      <c r="GE501" s="218"/>
      <c r="GF501" s="218"/>
      <c r="GG501" s="218"/>
    </row>
    <row r="502" spans="1:189" s="257" customFormat="1">
      <c r="A502" s="265"/>
      <c r="B502" s="265"/>
      <c r="C502" s="265"/>
      <c r="D502" s="265"/>
      <c r="E502" s="265"/>
      <c r="F502" s="265"/>
      <c r="G502" s="269"/>
      <c r="H502" s="268"/>
      <c r="I502" s="268"/>
      <c r="J502" s="265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8"/>
      <c r="DZ502" s="218"/>
      <c r="EA502" s="218"/>
      <c r="EB502" s="218"/>
      <c r="EC502" s="218"/>
      <c r="ED502" s="218"/>
      <c r="EE502" s="218"/>
      <c r="EF502" s="218"/>
      <c r="EG502" s="218"/>
      <c r="EH502" s="218"/>
      <c r="EI502" s="218"/>
      <c r="EJ502" s="218"/>
      <c r="EK502" s="218"/>
      <c r="EL502" s="218"/>
      <c r="EM502" s="218"/>
      <c r="EN502" s="218"/>
      <c r="EO502" s="218"/>
      <c r="EP502" s="218"/>
      <c r="EQ502" s="218"/>
      <c r="ER502" s="218"/>
      <c r="ES502" s="218"/>
      <c r="ET502" s="218"/>
      <c r="EU502" s="218"/>
      <c r="EV502" s="218"/>
      <c r="EW502" s="218"/>
      <c r="EX502" s="218"/>
      <c r="EY502" s="218"/>
      <c r="EZ502" s="218"/>
      <c r="FA502" s="218"/>
      <c r="FB502" s="218"/>
      <c r="FC502" s="218"/>
      <c r="FD502" s="218"/>
      <c r="FE502" s="218"/>
      <c r="FF502" s="218"/>
      <c r="FG502" s="218"/>
      <c r="FH502" s="218"/>
      <c r="FI502" s="218"/>
      <c r="FJ502" s="218"/>
      <c r="FK502" s="218"/>
      <c r="FL502" s="218"/>
      <c r="FM502" s="218"/>
      <c r="FN502" s="218"/>
      <c r="FO502" s="218"/>
      <c r="FP502" s="218"/>
      <c r="FQ502" s="218"/>
      <c r="FR502" s="218"/>
      <c r="FS502" s="218"/>
      <c r="FT502" s="218"/>
      <c r="FU502" s="218"/>
      <c r="FV502" s="218"/>
      <c r="FW502" s="218"/>
      <c r="FX502" s="218"/>
      <c r="FY502" s="218"/>
      <c r="FZ502" s="218"/>
      <c r="GA502" s="218"/>
      <c r="GB502" s="218"/>
      <c r="GC502" s="218"/>
      <c r="GD502" s="218"/>
      <c r="GE502" s="218"/>
      <c r="GF502" s="218"/>
      <c r="GG502" s="218"/>
    </row>
    <row r="503" spans="1:189" s="257" customFormat="1">
      <c r="A503" s="265"/>
      <c r="B503" s="265"/>
      <c r="C503" s="265"/>
      <c r="D503" s="265"/>
      <c r="E503" s="265"/>
      <c r="F503" s="265"/>
      <c r="G503" s="269"/>
      <c r="H503" s="268"/>
      <c r="I503" s="268"/>
      <c r="J503" s="265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8"/>
      <c r="DZ503" s="218"/>
      <c r="EA503" s="218"/>
      <c r="EB503" s="218"/>
      <c r="EC503" s="218"/>
      <c r="ED503" s="218"/>
      <c r="EE503" s="218"/>
      <c r="EF503" s="218"/>
      <c r="EG503" s="218"/>
      <c r="EH503" s="218"/>
      <c r="EI503" s="218"/>
      <c r="EJ503" s="218"/>
      <c r="EK503" s="218"/>
      <c r="EL503" s="218"/>
      <c r="EM503" s="218"/>
      <c r="EN503" s="218"/>
      <c r="EO503" s="218"/>
      <c r="EP503" s="218"/>
      <c r="EQ503" s="218"/>
      <c r="ER503" s="218"/>
      <c r="ES503" s="218"/>
      <c r="ET503" s="218"/>
      <c r="EU503" s="218"/>
      <c r="EV503" s="218"/>
      <c r="EW503" s="218"/>
      <c r="EX503" s="218"/>
      <c r="EY503" s="218"/>
      <c r="EZ503" s="218"/>
      <c r="FA503" s="218"/>
      <c r="FB503" s="218"/>
      <c r="FC503" s="218"/>
      <c r="FD503" s="218"/>
      <c r="FE503" s="218"/>
      <c r="FF503" s="218"/>
      <c r="FG503" s="218"/>
      <c r="FH503" s="218"/>
      <c r="FI503" s="218"/>
      <c r="FJ503" s="218"/>
      <c r="FK503" s="218"/>
      <c r="FL503" s="218"/>
      <c r="FM503" s="218"/>
      <c r="FN503" s="218"/>
      <c r="FO503" s="218"/>
      <c r="FP503" s="218"/>
      <c r="FQ503" s="218"/>
      <c r="FR503" s="218"/>
      <c r="FS503" s="218"/>
      <c r="FT503" s="218"/>
      <c r="FU503" s="218"/>
      <c r="FV503" s="218"/>
      <c r="FW503" s="218"/>
      <c r="FX503" s="218"/>
      <c r="FY503" s="218"/>
      <c r="FZ503" s="218"/>
      <c r="GA503" s="218"/>
      <c r="GB503" s="218"/>
      <c r="GC503" s="218"/>
      <c r="GD503" s="218"/>
      <c r="GE503" s="218"/>
      <c r="GF503" s="218"/>
      <c r="GG503" s="218"/>
    </row>
    <row r="504" spans="1:189" s="257" customFormat="1">
      <c r="A504" s="265"/>
      <c r="B504" s="265"/>
      <c r="C504" s="265"/>
      <c r="D504" s="265"/>
      <c r="E504" s="265"/>
      <c r="F504" s="265"/>
      <c r="G504" s="269"/>
      <c r="H504" s="268"/>
      <c r="I504" s="268"/>
      <c r="J504" s="265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8"/>
      <c r="DZ504" s="218"/>
      <c r="EA504" s="218"/>
      <c r="EB504" s="218"/>
      <c r="EC504" s="218"/>
      <c r="ED504" s="218"/>
      <c r="EE504" s="218"/>
      <c r="EF504" s="218"/>
      <c r="EG504" s="218"/>
      <c r="EH504" s="218"/>
      <c r="EI504" s="218"/>
      <c r="EJ504" s="218"/>
      <c r="EK504" s="218"/>
      <c r="EL504" s="218"/>
      <c r="EM504" s="218"/>
      <c r="EN504" s="218"/>
      <c r="EO504" s="218"/>
      <c r="EP504" s="218"/>
      <c r="EQ504" s="218"/>
      <c r="ER504" s="218"/>
      <c r="ES504" s="218"/>
      <c r="ET504" s="218"/>
      <c r="EU504" s="218"/>
      <c r="EV504" s="218"/>
      <c r="EW504" s="218"/>
      <c r="EX504" s="218"/>
      <c r="EY504" s="218"/>
      <c r="EZ504" s="218"/>
      <c r="FA504" s="218"/>
      <c r="FB504" s="218"/>
      <c r="FC504" s="218"/>
      <c r="FD504" s="218"/>
      <c r="FE504" s="218"/>
      <c r="FF504" s="218"/>
      <c r="FG504" s="218"/>
      <c r="FH504" s="218"/>
      <c r="FI504" s="218"/>
      <c r="FJ504" s="218"/>
      <c r="FK504" s="218"/>
      <c r="FL504" s="218"/>
      <c r="FM504" s="218"/>
      <c r="FN504" s="218"/>
      <c r="FO504" s="218"/>
      <c r="FP504" s="218"/>
      <c r="FQ504" s="218"/>
      <c r="FR504" s="218"/>
      <c r="FS504" s="218"/>
      <c r="FT504" s="218"/>
      <c r="FU504" s="218"/>
      <c r="FV504" s="218"/>
      <c r="FW504" s="218"/>
      <c r="FX504" s="218"/>
      <c r="FY504" s="218"/>
      <c r="FZ504" s="218"/>
      <c r="GA504" s="218"/>
      <c r="GB504" s="218"/>
      <c r="GC504" s="218"/>
      <c r="GD504" s="218"/>
      <c r="GE504" s="218"/>
      <c r="GF504" s="218"/>
      <c r="GG504" s="218"/>
    </row>
    <row r="505" spans="1:189" s="257" customFormat="1">
      <c r="A505" s="265"/>
      <c r="B505" s="265"/>
      <c r="C505" s="265"/>
      <c r="D505" s="265"/>
      <c r="E505" s="265"/>
      <c r="F505" s="265"/>
      <c r="G505" s="269"/>
      <c r="H505" s="268"/>
      <c r="I505" s="268"/>
      <c r="J505" s="265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8"/>
      <c r="DZ505" s="218"/>
      <c r="EA505" s="218"/>
      <c r="EB505" s="218"/>
      <c r="EC505" s="218"/>
      <c r="ED505" s="218"/>
      <c r="EE505" s="218"/>
      <c r="EF505" s="218"/>
      <c r="EG505" s="218"/>
      <c r="EH505" s="218"/>
      <c r="EI505" s="218"/>
      <c r="EJ505" s="218"/>
      <c r="EK505" s="218"/>
      <c r="EL505" s="218"/>
      <c r="EM505" s="218"/>
      <c r="EN505" s="218"/>
      <c r="EO505" s="218"/>
      <c r="EP505" s="218"/>
      <c r="EQ505" s="218"/>
      <c r="ER505" s="218"/>
      <c r="ES505" s="218"/>
      <c r="ET505" s="218"/>
      <c r="EU505" s="218"/>
      <c r="EV505" s="218"/>
      <c r="EW505" s="218"/>
      <c r="EX505" s="218"/>
      <c r="EY505" s="218"/>
      <c r="EZ505" s="218"/>
      <c r="FA505" s="218"/>
      <c r="FB505" s="218"/>
      <c r="FC505" s="218"/>
      <c r="FD505" s="218"/>
      <c r="FE505" s="218"/>
      <c r="FF505" s="218"/>
      <c r="FG505" s="218"/>
      <c r="FH505" s="218"/>
      <c r="FI505" s="218"/>
      <c r="FJ505" s="218"/>
      <c r="FK505" s="218"/>
      <c r="FL505" s="218"/>
      <c r="FM505" s="218"/>
      <c r="FN505" s="218"/>
      <c r="FO505" s="218"/>
      <c r="FP505" s="218"/>
      <c r="FQ505" s="218"/>
      <c r="FR505" s="218"/>
      <c r="FS505" s="218"/>
      <c r="FT505" s="218"/>
      <c r="FU505" s="218"/>
      <c r="FV505" s="218"/>
      <c r="FW505" s="218"/>
      <c r="FX505" s="218"/>
      <c r="FY505" s="218"/>
      <c r="FZ505" s="218"/>
      <c r="GA505" s="218"/>
      <c r="GB505" s="218"/>
      <c r="GC505" s="218"/>
      <c r="GD505" s="218"/>
      <c r="GE505" s="218"/>
      <c r="GF505" s="218"/>
      <c r="GG505" s="218"/>
    </row>
    <row r="506" spans="1:189" s="257" customFormat="1">
      <c r="A506" s="265"/>
      <c r="B506" s="265"/>
      <c r="C506" s="265"/>
      <c r="D506" s="265"/>
      <c r="E506" s="265"/>
      <c r="F506" s="265"/>
      <c r="G506" s="269"/>
      <c r="H506" s="268"/>
      <c r="I506" s="268"/>
      <c r="J506" s="265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8"/>
      <c r="DZ506" s="218"/>
      <c r="EA506" s="218"/>
      <c r="EB506" s="218"/>
      <c r="EC506" s="218"/>
      <c r="ED506" s="218"/>
      <c r="EE506" s="218"/>
      <c r="EF506" s="218"/>
      <c r="EG506" s="218"/>
      <c r="EH506" s="218"/>
      <c r="EI506" s="218"/>
      <c r="EJ506" s="218"/>
      <c r="EK506" s="218"/>
      <c r="EL506" s="218"/>
      <c r="EM506" s="218"/>
      <c r="EN506" s="218"/>
      <c r="EO506" s="218"/>
      <c r="EP506" s="218"/>
      <c r="EQ506" s="218"/>
      <c r="ER506" s="218"/>
      <c r="ES506" s="218"/>
      <c r="ET506" s="218"/>
      <c r="EU506" s="218"/>
      <c r="EV506" s="218"/>
      <c r="EW506" s="218"/>
      <c r="EX506" s="218"/>
      <c r="EY506" s="218"/>
      <c r="EZ506" s="218"/>
      <c r="FA506" s="218"/>
      <c r="FB506" s="218"/>
      <c r="FC506" s="218"/>
      <c r="FD506" s="218"/>
      <c r="FE506" s="218"/>
      <c r="FF506" s="218"/>
      <c r="FG506" s="218"/>
      <c r="FH506" s="218"/>
      <c r="FI506" s="218"/>
      <c r="FJ506" s="218"/>
      <c r="FK506" s="218"/>
      <c r="FL506" s="218"/>
      <c r="FM506" s="218"/>
      <c r="FN506" s="218"/>
      <c r="FO506" s="218"/>
      <c r="FP506" s="218"/>
      <c r="FQ506" s="218"/>
      <c r="FR506" s="218"/>
      <c r="FS506" s="218"/>
      <c r="FT506" s="218"/>
      <c r="FU506" s="218"/>
      <c r="FV506" s="218"/>
      <c r="FW506" s="218"/>
      <c r="FX506" s="218"/>
      <c r="FY506" s="218"/>
      <c r="FZ506" s="218"/>
      <c r="GA506" s="218"/>
      <c r="GB506" s="218"/>
      <c r="GC506" s="218"/>
      <c r="GD506" s="218"/>
      <c r="GE506" s="218"/>
      <c r="GF506" s="218"/>
      <c r="GG506" s="218"/>
    </row>
    <row r="507" spans="1:189" s="257" customFormat="1">
      <c r="A507" s="265"/>
      <c r="B507" s="265"/>
      <c r="C507" s="265"/>
      <c r="D507" s="265"/>
      <c r="E507" s="265"/>
      <c r="F507" s="265"/>
      <c r="G507" s="269"/>
      <c r="H507" s="268"/>
      <c r="I507" s="268"/>
      <c r="J507" s="265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8"/>
      <c r="DZ507" s="218"/>
      <c r="EA507" s="218"/>
      <c r="EB507" s="218"/>
      <c r="EC507" s="218"/>
      <c r="ED507" s="218"/>
      <c r="EE507" s="218"/>
      <c r="EF507" s="218"/>
      <c r="EG507" s="218"/>
      <c r="EH507" s="218"/>
      <c r="EI507" s="218"/>
      <c r="EJ507" s="218"/>
      <c r="EK507" s="218"/>
      <c r="EL507" s="218"/>
      <c r="EM507" s="218"/>
      <c r="EN507" s="218"/>
      <c r="EO507" s="218"/>
      <c r="EP507" s="218"/>
      <c r="EQ507" s="218"/>
      <c r="ER507" s="218"/>
      <c r="ES507" s="218"/>
      <c r="ET507" s="218"/>
      <c r="EU507" s="218"/>
      <c r="EV507" s="218"/>
      <c r="EW507" s="218"/>
      <c r="EX507" s="218"/>
      <c r="EY507" s="218"/>
      <c r="EZ507" s="218"/>
      <c r="FA507" s="218"/>
      <c r="FB507" s="218"/>
      <c r="FC507" s="218"/>
      <c r="FD507" s="218"/>
      <c r="FE507" s="218"/>
      <c r="FF507" s="218"/>
      <c r="FG507" s="218"/>
      <c r="FH507" s="218"/>
      <c r="FI507" s="218"/>
      <c r="FJ507" s="218"/>
      <c r="FK507" s="218"/>
      <c r="FL507" s="218"/>
      <c r="FM507" s="218"/>
      <c r="FN507" s="218"/>
      <c r="FO507" s="218"/>
      <c r="FP507" s="218"/>
      <c r="FQ507" s="218"/>
      <c r="FR507" s="218"/>
      <c r="FS507" s="218"/>
      <c r="FT507" s="218"/>
      <c r="FU507" s="218"/>
      <c r="FV507" s="218"/>
      <c r="FW507" s="218"/>
      <c r="FX507" s="218"/>
      <c r="FY507" s="218"/>
      <c r="FZ507" s="218"/>
      <c r="GA507" s="218"/>
      <c r="GB507" s="218"/>
      <c r="GC507" s="218"/>
      <c r="GD507" s="218"/>
      <c r="GE507" s="218"/>
      <c r="GF507" s="218"/>
      <c r="GG507" s="218"/>
    </row>
    <row r="508" spans="1:189" s="257" customFormat="1">
      <c r="A508" s="265"/>
      <c r="B508" s="265"/>
      <c r="C508" s="265"/>
      <c r="D508" s="265"/>
      <c r="E508" s="265"/>
      <c r="F508" s="265"/>
      <c r="G508" s="269"/>
      <c r="H508" s="268"/>
      <c r="I508" s="268"/>
      <c r="J508" s="265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8"/>
      <c r="DZ508" s="218"/>
      <c r="EA508" s="218"/>
      <c r="EB508" s="218"/>
      <c r="EC508" s="218"/>
      <c r="ED508" s="218"/>
      <c r="EE508" s="218"/>
      <c r="EF508" s="218"/>
      <c r="EG508" s="218"/>
      <c r="EH508" s="218"/>
      <c r="EI508" s="218"/>
      <c r="EJ508" s="218"/>
      <c r="EK508" s="218"/>
      <c r="EL508" s="218"/>
      <c r="EM508" s="218"/>
      <c r="EN508" s="218"/>
      <c r="EO508" s="218"/>
      <c r="EP508" s="218"/>
      <c r="EQ508" s="218"/>
      <c r="ER508" s="218"/>
      <c r="ES508" s="218"/>
      <c r="ET508" s="218"/>
      <c r="EU508" s="218"/>
      <c r="EV508" s="218"/>
      <c r="EW508" s="218"/>
      <c r="EX508" s="218"/>
      <c r="EY508" s="218"/>
      <c r="EZ508" s="218"/>
      <c r="FA508" s="218"/>
      <c r="FB508" s="218"/>
      <c r="FC508" s="218"/>
      <c r="FD508" s="218"/>
      <c r="FE508" s="218"/>
      <c r="FF508" s="218"/>
      <c r="FG508" s="218"/>
      <c r="FH508" s="218"/>
      <c r="FI508" s="218"/>
      <c r="FJ508" s="218"/>
      <c r="FK508" s="218"/>
      <c r="FL508" s="218"/>
      <c r="FM508" s="218"/>
      <c r="FN508" s="218"/>
      <c r="FO508" s="218"/>
      <c r="FP508" s="218"/>
      <c r="FQ508" s="218"/>
      <c r="FR508" s="218"/>
      <c r="FS508" s="218"/>
      <c r="FT508" s="218"/>
      <c r="FU508" s="218"/>
      <c r="FV508" s="218"/>
      <c r="FW508" s="218"/>
      <c r="FX508" s="218"/>
      <c r="FY508" s="218"/>
      <c r="FZ508" s="218"/>
      <c r="GA508" s="218"/>
      <c r="GB508" s="218"/>
      <c r="GC508" s="218"/>
      <c r="GD508" s="218"/>
      <c r="GE508" s="218"/>
      <c r="GF508" s="218"/>
      <c r="GG508" s="218"/>
    </row>
    <row r="509" spans="1:189" s="257" customFormat="1">
      <c r="A509" s="265"/>
      <c r="B509" s="265"/>
      <c r="C509" s="265"/>
      <c r="D509" s="265"/>
      <c r="E509" s="265"/>
      <c r="F509" s="265"/>
      <c r="G509" s="269"/>
      <c r="H509" s="268"/>
      <c r="I509" s="268"/>
      <c r="J509" s="265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8"/>
      <c r="DZ509" s="218"/>
      <c r="EA509" s="218"/>
      <c r="EB509" s="218"/>
      <c r="EC509" s="218"/>
      <c r="ED509" s="218"/>
      <c r="EE509" s="218"/>
      <c r="EF509" s="218"/>
      <c r="EG509" s="218"/>
      <c r="EH509" s="218"/>
      <c r="EI509" s="218"/>
      <c r="EJ509" s="218"/>
      <c r="EK509" s="218"/>
      <c r="EL509" s="218"/>
      <c r="EM509" s="218"/>
      <c r="EN509" s="218"/>
      <c r="EO509" s="218"/>
      <c r="EP509" s="218"/>
      <c r="EQ509" s="218"/>
      <c r="ER509" s="218"/>
      <c r="ES509" s="218"/>
      <c r="ET509" s="218"/>
      <c r="EU509" s="218"/>
      <c r="EV509" s="218"/>
      <c r="EW509" s="218"/>
      <c r="EX509" s="218"/>
      <c r="EY509" s="218"/>
      <c r="EZ509" s="218"/>
      <c r="FA509" s="218"/>
      <c r="FB509" s="218"/>
      <c r="FC509" s="218"/>
      <c r="FD509" s="218"/>
      <c r="FE509" s="218"/>
      <c r="FF509" s="218"/>
      <c r="FG509" s="218"/>
      <c r="FH509" s="218"/>
      <c r="FI509" s="218"/>
      <c r="FJ509" s="218"/>
      <c r="FK509" s="218"/>
      <c r="FL509" s="218"/>
      <c r="FM509" s="218"/>
      <c r="FN509" s="218"/>
      <c r="FO509" s="218"/>
      <c r="FP509" s="218"/>
      <c r="FQ509" s="218"/>
      <c r="FR509" s="218"/>
      <c r="FS509" s="218"/>
      <c r="FT509" s="218"/>
      <c r="FU509" s="218"/>
      <c r="FV509" s="218"/>
      <c r="FW509" s="218"/>
      <c r="FX509" s="218"/>
      <c r="FY509" s="218"/>
      <c r="FZ509" s="218"/>
      <c r="GA509" s="218"/>
      <c r="GB509" s="218"/>
      <c r="GC509" s="218"/>
      <c r="GD509" s="218"/>
      <c r="GE509" s="218"/>
      <c r="GF509" s="218"/>
      <c r="GG509" s="218"/>
    </row>
    <row r="510" spans="1:189" s="257" customFormat="1">
      <c r="A510" s="265"/>
      <c r="B510" s="265"/>
      <c r="C510" s="265"/>
      <c r="D510" s="265"/>
      <c r="E510" s="265"/>
      <c r="F510" s="265"/>
      <c r="G510" s="269"/>
      <c r="H510" s="268"/>
      <c r="I510" s="268"/>
      <c r="J510" s="265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8"/>
      <c r="DZ510" s="218"/>
      <c r="EA510" s="218"/>
      <c r="EB510" s="218"/>
      <c r="EC510" s="218"/>
      <c r="ED510" s="218"/>
      <c r="EE510" s="218"/>
      <c r="EF510" s="218"/>
      <c r="EG510" s="218"/>
      <c r="EH510" s="218"/>
      <c r="EI510" s="218"/>
      <c r="EJ510" s="218"/>
      <c r="EK510" s="218"/>
      <c r="EL510" s="218"/>
      <c r="EM510" s="218"/>
      <c r="EN510" s="218"/>
      <c r="EO510" s="218"/>
      <c r="EP510" s="218"/>
      <c r="EQ510" s="218"/>
      <c r="ER510" s="218"/>
      <c r="ES510" s="218"/>
      <c r="ET510" s="218"/>
      <c r="EU510" s="218"/>
      <c r="EV510" s="218"/>
      <c r="EW510" s="218"/>
      <c r="EX510" s="218"/>
      <c r="EY510" s="218"/>
      <c r="EZ510" s="218"/>
      <c r="FA510" s="218"/>
      <c r="FB510" s="218"/>
      <c r="FC510" s="218"/>
      <c r="FD510" s="218"/>
      <c r="FE510" s="218"/>
      <c r="FF510" s="218"/>
      <c r="FG510" s="218"/>
      <c r="FH510" s="218"/>
      <c r="FI510" s="218"/>
      <c r="FJ510" s="218"/>
      <c r="FK510" s="218"/>
      <c r="FL510" s="218"/>
      <c r="FM510" s="218"/>
      <c r="FN510" s="218"/>
      <c r="FO510" s="218"/>
      <c r="FP510" s="218"/>
      <c r="FQ510" s="218"/>
      <c r="FR510" s="218"/>
      <c r="FS510" s="218"/>
      <c r="FT510" s="218"/>
      <c r="FU510" s="218"/>
      <c r="FV510" s="218"/>
      <c r="FW510" s="218"/>
      <c r="FX510" s="218"/>
      <c r="FY510" s="218"/>
      <c r="FZ510" s="218"/>
      <c r="GA510" s="218"/>
      <c r="GB510" s="218"/>
      <c r="GC510" s="218"/>
      <c r="GD510" s="218"/>
      <c r="GE510" s="218"/>
      <c r="GF510" s="218"/>
      <c r="GG510" s="218"/>
    </row>
    <row r="511" spans="1:189" s="257" customFormat="1">
      <c r="A511" s="265"/>
      <c r="B511" s="265"/>
      <c r="C511" s="265"/>
      <c r="D511" s="265"/>
      <c r="E511" s="265"/>
      <c r="F511" s="265"/>
      <c r="G511" s="269"/>
      <c r="H511" s="268"/>
      <c r="I511" s="268"/>
      <c r="J511" s="265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8"/>
      <c r="DZ511" s="218"/>
      <c r="EA511" s="218"/>
      <c r="EB511" s="218"/>
      <c r="EC511" s="218"/>
      <c r="ED511" s="218"/>
      <c r="EE511" s="218"/>
      <c r="EF511" s="218"/>
      <c r="EG511" s="218"/>
      <c r="EH511" s="218"/>
      <c r="EI511" s="218"/>
      <c r="EJ511" s="218"/>
      <c r="EK511" s="218"/>
      <c r="EL511" s="218"/>
      <c r="EM511" s="218"/>
      <c r="EN511" s="218"/>
      <c r="EO511" s="218"/>
      <c r="EP511" s="218"/>
      <c r="EQ511" s="218"/>
      <c r="ER511" s="218"/>
      <c r="ES511" s="218"/>
      <c r="ET511" s="218"/>
      <c r="EU511" s="218"/>
      <c r="EV511" s="218"/>
      <c r="EW511" s="218"/>
      <c r="EX511" s="218"/>
      <c r="EY511" s="218"/>
      <c r="EZ511" s="218"/>
      <c r="FA511" s="218"/>
      <c r="FB511" s="218"/>
      <c r="FC511" s="218"/>
      <c r="FD511" s="218"/>
      <c r="FE511" s="218"/>
      <c r="FF511" s="218"/>
      <c r="FG511" s="218"/>
      <c r="FH511" s="218"/>
      <c r="FI511" s="218"/>
      <c r="FJ511" s="218"/>
      <c r="FK511" s="218"/>
      <c r="FL511" s="218"/>
      <c r="FM511" s="218"/>
      <c r="FN511" s="218"/>
      <c r="FO511" s="218"/>
      <c r="FP511" s="218"/>
      <c r="FQ511" s="218"/>
      <c r="FR511" s="218"/>
      <c r="FS511" s="218"/>
      <c r="FT511" s="218"/>
      <c r="FU511" s="218"/>
      <c r="FV511" s="218"/>
      <c r="FW511" s="218"/>
      <c r="FX511" s="218"/>
      <c r="FY511" s="218"/>
      <c r="FZ511" s="218"/>
      <c r="GA511" s="218"/>
      <c r="GB511" s="218"/>
      <c r="GC511" s="218"/>
      <c r="GD511" s="218"/>
      <c r="GE511" s="218"/>
      <c r="GF511" s="218"/>
      <c r="GG511" s="218"/>
    </row>
    <row r="512" spans="1:189" s="257" customFormat="1">
      <c r="A512" s="265"/>
      <c r="B512" s="265"/>
      <c r="C512" s="265"/>
      <c r="D512" s="265"/>
      <c r="E512" s="265"/>
      <c r="F512" s="265"/>
      <c r="G512" s="269"/>
      <c r="H512" s="268"/>
      <c r="I512" s="268"/>
      <c r="J512" s="265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8"/>
      <c r="DZ512" s="218"/>
      <c r="EA512" s="218"/>
      <c r="EB512" s="218"/>
      <c r="EC512" s="218"/>
      <c r="ED512" s="218"/>
      <c r="EE512" s="218"/>
      <c r="EF512" s="218"/>
      <c r="EG512" s="218"/>
      <c r="EH512" s="218"/>
      <c r="EI512" s="218"/>
      <c r="EJ512" s="218"/>
      <c r="EK512" s="218"/>
      <c r="EL512" s="218"/>
      <c r="EM512" s="218"/>
      <c r="EN512" s="218"/>
      <c r="EO512" s="218"/>
      <c r="EP512" s="218"/>
      <c r="EQ512" s="218"/>
      <c r="ER512" s="218"/>
      <c r="ES512" s="218"/>
      <c r="ET512" s="218"/>
      <c r="EU512" s="218"/>
      <c r="EV512" s="218"/>
      <c r="EW512" s="218"/>
      <c r="EX512" s="218"/>
      <c r="EY512" s="218"/>
      <c r="EZ512" s="218"/>
      <c r="FA512" s="218"/>
      <c r="FB512" s="218"/>
      <c r="FC512" s="218"/>
      <c r="FD512" s="218"/>
      <c r="FE512" s="218"/>
      <c r="FF512" s="218"/>
      <c r="FG512" s="218"/>
      <c r="FH512" s="218"/>
      <c r="FI512" s="218"/>
      <c r="FJ512" s="218"/>
      <c r="FK512" s="218"/>
      <c r="FL512" s="218"/>
      <c r="FM512" s="218"/>
      <c r="FN512" s="218"/>
      <c r="FO512" s="218"/>
      <c r="FP512" s="218"/>
      <c r="FQ512" s="218"/>
      <c r="FR512" s="218"/>
      <c r="FS512" s="218"/>
      <c r="FT512" s="218"/>
      <c r="FU512" s="218"/>
      <c r="FV512" s="218"/>
      <c r="FW512" s="218"/>
      <c r="FX512" s="218"/>
      <c r="FY512" s="218"/>
      <c r="FZ512" s="218"/>
      <c r="GA512" s="218"/>
      <c r="GB512" s="218"/>
      <c r="GC512" s="218"/>
      <c r="GD512" s="218"/>
      <c r="GE512" s="218"/>
      <c r="GF512" s="218"/>
      <c r="GG512" s="218"/>
    </row>
    <row r="513" spans="1:189" s="257" customFormat="1">
      <c r="A513" s="265"/>
      <c r="B513" s="265"/>
      <c r="C513" s="265"/>
      <c r="D513" s="265"/>
      <c r="E513" s="265"/>
      <c r="F513" s="265"/>
      <c r="G513" s="269"/>
      <c r="H513" s="268"/>
      <c r="I513" s="268"/>
      <c r="J513" s="265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8"/>
      <c r="DZ513" s="218"/>
      <c r="EA513" s="218"/>
      <c r="EB513" s="218"/>
      <c r="EC513" s="218"/>
      <c r="ED513" s="218"/>
      <c r="EE513" s="218"/>
      <c r="EF513" s="218"/>
      <c r="EG513" s="218"/>
      <c r="EH513" s="218"/>
      <c r="EI513" s="218"/>
      <c r="EJ513" s="218"/>
      <c r="EK513" s="218"/>
      <c r="EL513" s="218"/>
      <c r="EM513" s="218"/>
      <c r="EN513" s="218"/>
      <c r="EO513" s="218"/>
      <c r="EP513" s="218"/>
      <c r="EQ513" s="218"/>
      <c r="ER513" s="218"/>
      <c r="ES513" s="218"/>
      <c r="ET513" s="218"/>
      <c r="EU513" s="218"/>
      <c r="EV513" s="218"/>
      <c r="EW513" s="218"/>
      <c r="EX513" s="218"/>
      <c r="EY513" s="218"/>
      <c r="EZ513" s="218"/>
      <c r="FA513" s="218"/>
      <c r="FB513" s="218"/>
      <c r="FC513" s="218"/>
      <c r="FD513" s="218"/>
      <c r="FE513" s="218"/>
      <c r="FF513" s="218"/>
      <c r="FG513" s="218"/>
      <c r="FH513" s="218"/>
      <c r="FI513" s="218"/>
      <c r="FJ513" s="218"/>
      <c r="FK513" s="218"/>
      <c r="FL513" s="218"/>
      <c r="FM513" s="218"/>
      <c r="FN513" s="218"/>
      <c r="FO513" s="218"/>
      <c r="FP513" s="218"/>
      <c r="FQ513" s="218"/>
      <c r="FR513" s="218"/>
      <c r="FS513" s="218"/>
      <c r="FT513" s="218"/>
      <c r="FU513" s="218"/>
      <c r="FV513" s="218"/>
      <c r="FW513" s="218"/>
      <c r="FX513" s="218"/>
      <c r="FY513" s="218"/>
      <c r="FZ513" s="218"/>
      <c r="GA513" s="218"/>
      <c r="GB513" s="218"/>
      <c r="GC513" s="218"/>
      <c r="GD513" s="218"/>
      <c r="GE513" s="218"/>
      <c r="GF513" s="218"/>
      <c r="GG513" s="218"/>
    </row>
    <row r="514" spans="1:189" s="257" customFormat="1">
      <c r="A514" s="265"/>
      <c r="B514" s="265"/>
      <c r="C514" s="265"/>
      <c r="D514" s="265"/>
      <c r="E514" s="265"/>
      <c r="F514" s="265"/>
      <c r="G514" s="269"/>
      <c r="H514" s="268"/>
      <c r="I514" s="268"/>
      <c r="J514" s="265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8"/>
      <c r="DZ514" s="218"/>
      <c r="EA514" s="218"/>
      <c r="EB514" s="218"/>
      <c r="EC514" s="218"/>
      <c r="ED514" s="218"/>
      <c r="EE514" s="218"/>
      <c r="EF514" s="218"/>
      <c r="EG514" s="218"/>
      <c r="EH514" s="218"/>
      <c r="EI514" s="218"/>
      <c r="EJ514" s="218"/>
      <c r="EK514" s="218"/>
      <c r="EL514" s="218"/>
      <c r="EM514" s="218"/>
      <c r="EN514" s="218"/>
      <c r="EO514" s="218"/>
      <c r="EP514" s="218"/>
      <c r="EQ514" s="218"/>
      <c r="ER514" s="218"/>
      <c r="ES514" s="218"/>
      <c r="ET514" s="218"/>
      <c r="EU514" s="218"/>
      <c r="EV514" s="218"/>
      <c r="EW514" s="218"/>
      <c r="EX514" s="218"/>
      <c r="EY514" s="218"/>
      <c r="EZ514" s="218"/>
      <c r="FA514" s="218"/>
      <c r="FB514" s="218"/>
      <c r="FC514" s="218"/>
      <c r="FD514" s="218"/>
      <c r="FE514" s="218"/>
      <c r="FF514" s="218"/>
      <c r="FG514" s="218"/>
      <c r="FH514" s="218"/>
      <c r="FI514" s="218"/>
      <c r="FJ514" s="218"/>
      <c r="FK514" s="218"/>
      <c r="FL514" s="218"/>
      <c r="FM514" s="218"/>
      <c r="FN514" s="218"/>
      <c r="FO514" s="218"/>
      <c r="FP514" s="218"/>
      <c r="FQ514" s="218"/>
      <c r="FR514" s="218"/>
      <c r="FS514" s="218"/>
      <c r="FT514" s="218"/>
      <c r="FU514" s="218"/>
      <c r="FV514" s="218"/>
      <c r="FW514" s="218"/>
      <c r="FX514" s="218"/>
      <c r="FY514" s="218"/>
      <c r="FZ514" s="218"/>
      <c r="GA514" s="218"/>
      <c r="GB514" s="218"/>
      <c r="GC514" s="218"/>
      <c r="GD514" s="218"/>
      <c r="GE514" s="218"/>
      <c r="GF514" s="218"/>
      <c r="GG514" s="218"/>
    </row>
    <row r="515" spans="1:189" s="257" customFormat="1">
      <c r="A515" s="265"/>
      <c r="B515" s="265"/>
      <c r="C515" s="265"/>
      <c r="D515" s="265"/>
      <c r="E515" s="265"/>
      <c r="F515" s="265"/>
      <c r="G515" s="269"/>
      <c r="H515" s="268"/>
      <c r="I515" s="268"/>
      <c r="J515" s="265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8"/>
      <c r="DZ515" s="218"/>
      <c r="EA515" s="218"/>
      <c r="EB515" s="218"/>
      <c r="EC515" s="218"/>
      <c r="ED515" s="218"/>
      <c r="EE515" s="218"/>
      <c r="EF515" s="218"/>
      <c r="EG515" s="218"/>
      <c r="EH515" s="218"/>
      <c r="EI515" s="218"/>
      <c r="EJ515" s="218"/>
      <c r="EK515" s="218"/>
      <c r="EL515" s="218"/>
      <c r="EM515" s="218"/>
      <c r="EN515" s="218"/>
      <c r="EO515" s="218"/>
      <c r="EP515" s="218"/>
      <c r="EQ515" s="218"/>
      <c r="ER515" s="218"/>
      <c r="ES515" s="218"/>
      <c r="ET515" s="218"/>
      <c r="EU515" s="218"/>
      <c r="EV515" s="218"/>
      <c r="EW515" s="218"/>
      <c r="EX515" s="218"/>
      <c r="EY515" s="218"/>
      <c r="EZ515" s="218"/>
      <c r="FA515" s="218"/>
      <c r="FB515" s="218"/>
      <c r="FC515" s="218"/>
      <c r="FD515" s="218"/>
      <c r="FE515" s="218"/>
      <c r="FF515" s="218"/>
      <c r="FG515" s="218"/>
      <c r="FH515" s="218"/>
      <c r="FI515" s="218"/>
      <c r="FJ515" s="218"/>
      <c r="FK515" s="218"/>
      <c r="FL515" s="218"/>
      <c r="FM515" s="218"/>
      <c r="FN515" s="218"/>
      <c r="FO515" s="218"/>
      <c r="FP515" s="218"/>
      <c r="FQ515" s="218"/>
      <c r="FR515" s="218"/>
      <c r="FS515" s="218"/>
      <c r="FT515" s="218"/>
      <c r="FU515" s="218"/>
      <c r="FV515" s="218"/>
      <c r="FW515" s="218"/>
      <c r="FX515" s="218"/>
      <c r="FY515" s="218"/>
      <c r="FZ515" s="218"/>
      <c r="GA515" s="218"/>
      <c r="GB515" s="218"/>
      <c r="GC515" s="218"/>
      <c r="GD515" s="218"/>
      <c r="GE515" s="218"/>
      <c r="GF515" s="218"/>
      <c r="GG515" s="218"/>
    </row>
    <row r="516" spans="1:189" s="257" customFormat="1">
      <c r="A516" s="265"/>
      <c r="B516" s="265"/>
      <c r="C516" s="265"/>
      <c r="D516" s="265"/>
      <c r="E516" s="265"/>
      <c r="F516" s="265"/>
      <c r="G516" s="269"/>
      <c r="H516" s="268"/>
      <c r="I516" s="268"/>
      <c r="J516" s="265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8"/>
      <c r="DZ516" s="218"/>
      <c r="EA516" s="218"/>
      <c r="EB516" s="218"/>
      <c r="EC516" s="218"/>
      <c r="ED516" s="218"/>
      <c r="EE516" s="218"/>
      <c r="EF516" s="218"/>
      <c r="EG516" s="218"/>
      <c r="EH516" s="218"/>
      <c r="EI516" s="218"/>
      <c r="EJ516" s="218"/>
      <c r="EK516" s="218"/>
      <c r="EL516" s="218"/>
      <c r="EM516" s="218"/>
      <c r="EN516" s="218"/>
      <c r="EO516" s="218"/>
      <c r="EP516" s="218"/>
      <c r="EQ516" s="218"/>
      <c r="ER516" s="218"/>
      <c r="ES516" s="218"/>
      <c r="ET516" s="218"/>
      <c r="EU516" s="218"/>
      <c r="EV516" s="218"/>
      <c r="EW516" s="218"/>
      <c r="EX516" s="218"/>
      <c r="EY516" s="218"/>
      <c r="EZ516" s="218"/>
      <c r="FA516" s="218"/>
      <c r="FB516" s="218"/>
      <c r="FC516" s="218"/>
      <c r="FD516" s="218"/>
      <c r="FE516" s="218"/>
      <c r="FF516" s="218"/>
      <c r="FG516" s="218"/>
      <c r="FH516" s="218"/>
      <c r="FI516" s="218"/>
      <c r="FJ516" s="218"/>
      <c r="FK516" s="218"/>
      <c r="FL516" s="218"/>
      <c r="FM516" s="218"/>
      <c r="FN516" s="218"/>
      <c r="FO516" s="218"/>
      <c r="FP516" s="218"/>
      <c r="FQ516" s="218"/>
      <c r="FR516" s="218"/>
      <c r="FS516" s="218"/>
      <c r="FT516" s="218"/>
      <c r="FU516" s="218"/>
      <c r="FV516" s="218"/>
      <c r="FW516" s="218"/>
      <c r="FX516" s="218"/>
      <c r="FY516" s="218"/>
      <c r="FZ516" s="218"/>
      <c r="GA516" s="218"/>
      <c r="GB516" s="218"/>
      <c r="GC516" s="218"/>
      <c r="GD516" s="218"/>
      <c r="GE516" s="218"/>
      <c r="GF516" s="218"/>
      <c r="GG516" s="218"/>
    </row>
    <row r="517" spans="1:189" s="257" customFormat="1">
      <c r="A517" s="265"/>
      <c r="B517" s="265"/>
      <c r="C517" s="265"/>
      <c r="D517" s="265"/>
      <c r="E517" s="265"/>
      <c r="F517" s="265"/>
      <c r="G517" s="269"/>
      <c r="H517" s="268"/>
      <c r="I517" s="268"/>
      <c r="J517" s="265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8"/>
      <c r="DZ517" s="218"/>
      <c r="EA517" s="218"/>
      <c r="EB517" s="218"/>
      <c r="EC517" s="218"/>
      <c r="ED517" s="218"/>
      <c r="EE517" s="218"/>
      <c r="EF517" s="218"/>
      <c r="EG517" s="218"/>
      <c r="EH517" s="218"/>
      <c r="EI517" s="218"/>
      <c r="EJ517" s="218"/>
      <c r="EK517" s="218"/>
      <c r="EL517" s="218"/>
      <c r="EM517" s="218"/>
      <c r="EN517" s="218"/>
      <c r="EO517" s="218"/>
      <c r="EP517" s="218"/>
      <c r="EQ517" s="218"/>
      <c r="ER517" s="218"/>
      <c r="ES517" s="218"/>
      <c r="ET517" s="218"/>
      <c r="EU517" s="218"/>
      <c r="EV517" s="218"/>
      <c r="EW517" s="218"/>
      <c r="EX517" s="218"/>
      <c r="EY517" s="218"/>
      <c r="EZ517" s="218"/>
      <c r="FA517" s="218"/>
      <c r="FB517" s="218"/>
      <c r="FC517" s="218"/>
      <c r="FD517" s="218"/>
      <c r="FE517" s="218"/>
      <c r="FF517" s="218"/>
      <c r="FG517" s="218"/>
      <c r="FH517" s="218"/>
      <c r="FI517" s="218"/>
      <c r="FJ517" s="218"/>
      <c r="FK517" s="218"/>
      <c r="FL517" s="218"/>
      <c r="FM517" s="218"/>
      <c r="FN517" s="218"/>
      <c r="FO517" s="218"/>
      <c r="FP517" s="218"/>
      <c r="FQ517" s="218"/>
      <c r="FR517" s="218"/>
      <c r="FS517" s="218"/>
      <c r="FT517" s="218"/>
      <c r="FU517" s="218"/>
      <c r="FV517" s="218"/>
      <c r="FW517" s="218"/>
      <c r="FX517" s="218"/>
      <c r="FY517" s="218"/>
      <c r="FZ517" s="218"/>
      <c r="GA517" s="218"/>
      <c r="GB517" s="218"/>
      <c r="GC517" s="218"/>
      <c r="GD517" s="218"/>
      <c r="GE517" s="218"/>
      <c r="GF517" s="218"/>
      <c r="GG517" s="218"/>
    </row>
    <row r="518" spans="1:189" s="257" customFormat="1">
      <c r="A518" s="265"/>
      <c r="B518" s="265"/>
      <c r="C518" s="265"/>
      <c r="D518" s="265"/>
      <c r="E518" s="265"/>
      <c r="F518" s="265"/>
      <c r="G518" s="269"/>
      <c r="H518" s="268"/>
      <c r="I518" s="268"/>
      <c r="J518" s="265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8"/>
      <c r="DZ518" s="218"/>
      <c r="EA518" s="218"/>
      <c r="EB518" s="218"/>
      <c r="EC518" s="218"/>
      <c r="ED518" s="218"/>
      <c r="EE518" s="218"/>
      <c r="EF518" s="218"/>
      <c r="EG518" s="218"/>
      <c r="EH518" s="218"/>
      <c r="EI518" s="218"/>
      <c r="EJ518" s="218"/>
      <c r="EK518" s="218"/>
      <c r="EL518" s="218"/>
      <c r="EM518" s="218"/>
      <c r="EN518" s="218"/>
      <c r="EO518" s="218"/>
      <c r="EP518" s="218"/>
      <c r="EQ518" s="218"/>
      <c r="ER518" s="218"/>
      <c r="ES518" s="218"/>
      <c r="ET518" s="218"/>
      <c r="EU518" s="218"/>
      <c r="EV518" s="218"/>
      <c r="EW518" s="218"/>
      <c r="EX518" s="218"/>
      <c r="EY518" s="218"/>
      <c r="EZ518" s="218"/>
      <c r="FA518" s="218"/>
      <c r="FB518" s="218"/>
      <c r="FC518" s="218"/>
      <c r="FD518" s="218"/>
      <c r="FE518" s="218"/>
      <c r="FF518" s="218"/>
      <c r="FG518" s="218"/>
      <c r="FH518" s="218"/>
      <c r="FI518" s="218"/>
      <c r="FJ518" s="218"/>
      <c r="FK518" s="218"/>
      <c r="FL518" s="218"/>
      <c r="FM518" s="218"/>
      <c r="FN518" s="218"/>
      <c r="FO518" s="218"/>
      <c r="FP518" s="218"/>
      <c r="FQ518" s="218"/>
      <c r="FR518" s="218"/>
      <c r="FS518" s="218"/>
      <c r="FT518" s="218"/>
      <c r="FU518" s="218"/>
      <c r="FV518" s="218"/>
      <c r="FW518" s="218"/>
      <c r="FX518" s="218"/>
      <c r="FY518" s="218"/>
      <c r="FZ518" s="218"/>
      <c r="GA518" s="218"/>
      <c r="GB518" s="218"/>
      <c r="GC518" s="218"/>
      <c r="GD518" s="218"/>
      <c r="GE518" s="218"/>
      <c r="GF518" s="218"/>
      <c r="GG518" s="218"/>
    </row>
    <row r="519" spans="1:189" s="257" customFormat="1">
      <c r="A519" s="265"/>
      <c r="B519" s="265"/>
      <c r="C519" s="265"/>
      <c r="D519" s="265"/>
      <c r="E519" s="265"/>
      <c r="F519" s="265"/>
      <c r="G519" s="269"/>
      <c r="H519" s="268"/>
      <c r="I519" s="268"/>
      <c r="J519" s="265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8"/>
      <c r="DZ519" s="218"/>
      <c r="EA519" s="218"/>
      <c r="EB519" s="218"/>
      <c r="EC519" s="218"/>
      <c r="ED519" s="218"/>
      <c r="EE519" s="218"/>
      <c r="EF519" s="218"/>
      <c r="EG519" s="218"/>
      <c r="EH519" s="218"/>
      <c r="EI519" s="218"/>
      <c r="EJ519" s="218"/>
      <c r="EK519" s="218"/>
      <c r="EL519" s="218"/>
      <c r="EM519" s="218"/>
      <c r="EN519" s="218"/>
      <c r="EO519" s="218"/>
      <c r="EP519" s="218"/>
      <c r="EQ519" s="218"/>
      <c r="ER519" s="218"/>
      <c r="ES519" s="218"/>
      <c r="ET519" s="218"/>
      <c r="EU519" s="218"/>
      <c r="EV519" s="218"/>
      <c r="EW519" s="218"/>
      <c r="EX519" s="218"/>
      <c r="EY519" s="218"/>
      <c r="EZ519" s="218"/>
      <c r="FA519" s="218"/>
      <c r="FB519" s="218"/>
      <c r="FC519" s="218"/>
      <c r="FD519" s="218"/>
      <c r="FE519" s="218"/>
      <c r="FF519" s="218"/>
      <c r="FG519" s="218"/>
      <c r="FH519" s="218"/>
      <c r="FI519" s="218"/>
      <c r="FJ519" s="218"/>
      <c r="FK519" s="218"/>
      <c r="FL519" s="218"/>
      <c r="FM519" s="218"/>
      <c r="FN519" s="218"/>
      <c r="FO519" s="218"/>
      <c r="FP519" s="218"/>
      <c r="FQ519" s="218"/>
      <c r="FR519" s="218"/>
      <c r="FS519" s="218"/>
      <c r="FT519" s="218"/>
      <c r="FU519" s="218"/>
      <c r="FV519" s="218"/>
      <c r="FW519" s="218"/>
      <c r="FX519" s="218"/>
      <c r="FY519" s="218"/>
      <c r="FZ519" s="218"/>
      <c r="GA519" s="218"/>
      <c r="GB519" s="218"/>
      <c r="GC519" s="218"/>
      <c r="GD519" s="218"/>
      <c r="GE519" s="218"/>
      <c r="GF519" s="218"/>
      <c r="GG519" s="218"/>
    </row>
    <row r="520" spans="1:189" s="257" customFormat="1">
      <c r="A520" s="265"/>
      <c r="B520" s="265"/>
      <c r="C520" s="265"/>
      <c r="D520" s="265"/>
      <c r="E520" s="265"/>
      <c r="F520" s="265"/>
      <c r="G520" s="269"/>
      <c r="H520" s="268"/>
      <c r="I520" s="268"/>
      <c r="J520" s="265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8"/>
      <c r="DZ520" s="218"/>
      <c r="EA520" s="218"/>
      <c r="EB520" s="218"/>
      <c r="EC520" s="218"/>
      <c r="ED520" s="218"/>
      <c r="EE520" s="218"/>
      <c r="EF520" s="218"/>
      <c r="EG520" s="218"/>
      <c r="EH520" s="218"/>
      <c r="EI520" s="218"/>
      <c r="EJ520" s="218"/>
      <c r="EK520" s="218"/>
      <c r="EL520" s="218"/>
      <c r="EM520" s="218"/>
      <c r="EN520" s="218"/>
      <c r="EO520" s="218"/>
      <c r="EP520" s="218"/>
      <c r="EQ520" s="218"/>
      <c r="ER520" s="218"/>
      <c r="ES520" s="218"/>
      <c r="ET520" s="218"/>
      <c r="EU520" s="218"/>
      <c r="EV520" s="218"/>
      <c r="EW520" s="218"/>
      <c r="EX520" s="218"/>
      <c r="EY520" s="218"/>
      <c r="EZ520" s="218"/>
      <c r="FA520" s="218"/>
      <c r="FB520" s="218"/>
      <c r="FC520" s="218"/>
      <c r="FD520" s="218"/>
      <c r="FE520" s="218"/>
      <c r="FF520" s="218"/>
      <c r="FG520" s="218"/>
      <c r="FH520" s="218"/>
      <c r="FI520" s="218"/>
      <c r="FJ520" s="218"/>
      <c r="FK520" s="218"/>
      <c r="FL520" s="218"/>
      <c r="FM520" s="218"/>
      <c r="FN520" s="218"/>
      <c r="FO520" s="218"/>
      <c r="FP520" s="218"/>
      <c r="FQ520" s="218"/>
      <c r="FR520" s="218"/>
      <c r="FS520" s="218"/>
      <c r="FT520" s="218"/>
      <c r="FU520" s="218"/>
      <c r="FV520" s="218"/>
      <c r="FW520" s="218"/>
      <c r="FX520" s="218"/>
      <c r="FY520" s="218"/>
      <c r="FZ520" s="218"/>
      <c r="GA520" s="218"/>
      <c r="GB520" s="218"/>
      <c r="GC520" s="218"/>
      <c r="GD520" s="218"/>
      <c r="GE520" s="218"/>
      <c r="GF520" s="218"/>
      <c r="GG520" s="218"/>
    </row>
    <row r="521" spans="1:189" s="257" customFormat="1">
      <c r="A521" s="265"/>
      <c r="B521" s="265"/>
      <c r="C521" s="265"/>
      <c r="D521" s="265"/>
      <c r="E521" s="265"/>
      <c r="F521" s="265"/>
      <c r="G521" s="269"/>
      <c r="H521" s="268"/>
      <c r="I521" s="268"/>
      <c r="J521" s="265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8"/>
      <c r="DZ521" s="218"/>
      <c r="EA521" s="218"/>
      <c r="EB521" s="218"/>
      <c r="EC521" s="218"/>
      <c r="ED521" s="218"/>
      <c r="EE521" s="218"/>
      <c r="EF521" s="218"/>
      <c r="EG521" s="218"/>
      <c r="EH521" s="218"/>
      <c r="EI521" s="218"/>
      <c r="EJ521" s="218"/>
      <c r="EK521" s="218"/>
      <c r="EL521" s="218"/>
      <c r="EM521" s="218"/>
      <c r="EN521" s="218"/>
      <c r="EO521" s="218"/>
      <c r="EP521" s="218"/>
      <c r="EQ521" s="218"/>
      <c r="ER521" s="218"/>
      <c r="ES521" s="218"/>
      <c r="ET521" s="218"/>
      <c r="EU521" s="218"/>
      <c r="EV521" s="218"/>
      <c r="EW521" s="218"/>
      <c r="EX521" s="218"/>
      <c r="EY521" s="218"/>
      <c r="EZ521" s="218"/>
      <c r="FA521" s="218"/>
      <c r="FB521" s="218"/>
      <c r="FC521" s="218"/>
      <c r="FD521" s="218"/>
      <c r="FE521" s="218"/>
      <c r="FF521" s="218"/>
      <c r="FG521" s="218"/>
      <c r="FH521" s="218"/>
      <c r="FI521" s="218"/>
      <c r="FJ521" s="218"/>
      <c r="FK521" s="218"/>
      <c r="FL521" s="218"/>
      <c r="FM521" s="218"/>
      <c r="FN521" s="218"/>
      <c r="FO521" s="218"/>
      <c r="FP521" s="218"/>
      <c r="FQ521" s="218"/>
      <c r="FR521" s="218"/>
      <c r="FS521" s="218"/>
      <c r="FT521" s="218"/>
      <c r="FU521" s="218"/>
      <c r="FV521" s="218"/>
      <c r="FW521" s="218"/>
      <c r="FX521" s="218"/>
      <c r="FY521" s="218"/>
      <c r="FZ521" s="218"/>
      <c r="GA521" s="218"/>
      <c r="GB521" s="218"/>
      <c r="GC521" s="218"/>
      <c r="GD521" s="218"/>
      <c r="GE521" s="218"/>
      <c r="GF521" s="218"/>
      <c r="GG521" s="218"/>
    </row>
    <row r="522" spans="1:189" s="257" customFormat="1">
      <c r="A522" s="265"/>
      <c r="B522" s="265"/>
      <c r="C522" s="265"/>
      <c r="D522" s="265"/>
      <c r="E522" s="265"/>
      <c r="F522" s="265"/>
      <c r="G522" s="269"/>
      <c r="H522" s="268"/>
      <c r="I522" s="268"/>
      <c r="J522" s="265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8"/>
      <c r="DZ522" s="218"/>
      <c r="EA522" s="218"/>
      <c r="EB522" s="218"/>
      <c r="EC522" s="218"/>
      <c r="ED522" s="218"/>
      <c r="EE522" s="218"/>
      <c r="EF522" s="218"/>
      <c r="EG522" s="218"/>
      <c r="EH522" s="218"/>
      <c r="EI522" s="218"/>
      <c r="EJ522" s="218"/>
      <c r="EK522" s="218"/>
      <c r="EL522" s="218"/>
      <c r="EM522" s="218"/>
      <c r="EN522" s="218"/>
      <c r="EO522" s="218"/>
      <c r="EP522" s="218"/>
      <c r="EQ522" s="218"/>
      <c r="ER522" s="218"/>
      <c r="ES522" s="218"/>
      <c r="ET522" s="218"/>
      <c r="EU522" s="218"/>
      <c r="EV522" s="218"/>
      <c r="EW522" s="218"/>
      <c r="EX522" s="218"/>
      <c r="EY522" s="218"/>
      <c r="EZ522" s="218"/>
      <c r="FA522" s="218"/>
      <c r="FB522" s="218"/>
      <c r="FC522" s="218"/>
      <c r="FD522" s="218"/>
      <c r="FE522" s="218"/>
      <c r="FF522" s="218"/>
      <c r="FG522" s="218"/>
      <c r="FH522" s="218"/>
      <c r="FI522" s="218"/>
      <c r="FJ522" s="218"/>
      <c r="FK522" s="218"/>
      <c r="FL522" s="218"/>
      <c r="FM522" s="218"/>
      <c r="FN522" s="218"/>
      <c r="FO522" s="218"/>
      <c r="FP522" s="218"/>
      <c r="FQ522" s="218"/>
      <c r="FR522" s="218"/>
      <c r="FS522" s="218"/>
      <c r="FT522" s="218"/>
      <c r="FU522" s="218"/>
      <c r="FV522" s="218"/>
      <c r="FW522" s="218"/>
      <c r="FX522" s="218"/>
      <c r="FY522" s="218"/>
      <c r="FZ522" s="218"/>
      <c r="GA522" s="218"/>
      <c r="GB522" s="218"/>
      <c r="GC522" s="218"/>
      <c r="GD522" s="218"/>
      <c r="GE522" s="218"/>
      <c r="GF522" s="218"/>
      <c r="GG522" s="218"/>
    </row>
    <row r="523" spans="1:189" s="257" customFormat="1">
      <c r="A523" s="265"/>
      <c r="B523" s="265"/>
      <c r="C523" s="265"/>
      <c r="D523" s="265"/>
      <c r="E523" s="265"/>
      <c r="F523" s="265"/>
      <c r="G523" s="269"/>
      <c r="H523" s="268"/>
      <c r="I523" s="268"/>
      <c r="J523" s="265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8"/>
      <c r="DZ523" s="218"/>
      <c r="EA523" s="218"/>
      <c r="EB523" s="218"/>
      <c r="EC523" s="218"/>
      <c r="ED523" s="218"/>
      <c r="EE523" s="218"/>
      <c r="EF523" s="218"/>
      <c r="EG523" s="218"/>
      <c r="EH523" s="218"/>
      <c r="EI523" s="218"/>
      <c r="EJ523" s="218"/>
      <c r="EK523" s="218"/>
      <c r="EL523" s="218"/>
      <c r="EM523" s="218"/>
      <c r="EN523" s="218"/>
      <c r="EO523" s="218"/>
      <c r="EP523" s="218"/>
      <c r="EQ523" s="218"/>
      <c r="ER523" s="218"/>
      <c r="ES523" s="218"/>
      <c r="ET523" s="218"/>
      <c r="EU523" s="218"/>
      <c r="EV523" s="218"/>
      <c r="EW523" s="218"/>
      <c r="EX523" s="218"/>
      <c r="EY523" s="218"/>
      <c r="EZ523" s="218"/>
      <c r="FA523" s="218"/>
      <c r="FB523" s="218"/>
      <c r="FC523" s="218"/>
      <c r="FD523" s="218"/>
      <c r="FE523" s="218"/>
      <c r="FF523" s="218"/>
      <c r="FG523" s="218"/>
      <c r="FH523" s="218"/>
      <c r="FI523" s="218"/>
      <c r="FJ523" s="218"/>
      <c r="FK523" s="218"/>
      <c r="FL523" s="218"/>
      <c r="FM523" s="218"/>
      <c r="FN523" s="218"/>
      <c r="FO523" s="218"/>
      <c r="FP523" s="218"/>
      <c r="FQ523" s="218"/>
      <c r="FR523" s="218"/>
      <c r="FS523" s="218"/>
      <c r="FT523" s="218"/>
      <c r="FU523" s="218"/>
      <c r="FV523" s="218"/>
      <c r="FW523" s="218"/>
      <c r="FX523" s="218"/>
      <c r="FY523" s="218"/>
      <c r="FZ523" s="218"/>
      <c r="GA523" s="218"/>
      <c r="GB523" s="218"/>
      <c r="GC523" s="218"/>
      <c r="GD523" s="218"/>
      <c r="GE523" s="218"/>
      <c r="GF523" s="218"/>
      <c r="GG523" s="218"/>
    </row>
    <row r="524" spans="1:189" s="257" customFormat="1">
      <c r="A524" s="265"/>
      <c r="B524" s="265"/>
      <c r="C524" s="265"/>
      <c r="D524" s="265"/>
      <c r="E524" s="265"/>
      <c r="F524" s="265"/>
      <c r="G524" s="269"/>
      <c r="H524" s="268"/>
      <c r="I524" s="268"/>
      <c r="J524" s="265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8"/>
      <c r="DZ524" s="218"/>
      <c r="EA524" s="218"/>
      <c r="EB524" s="218"/>
      <c r="EC524" s="218"/>
      <c r="ED524" s="218"/>
      <c r="EE524" s="218"/>
      <c r="EF524" s="218"/>
      <c r="EG524" s="218"/>
      <c r="EH524" s="218"/>
      <c r="EI524" s="218"/>
      <c r="EJ524" s="218"/>
      <c r="EK524" s="218"/>
      <c r="EL524" s="218"/>
      <c r="EM524" s="218"/>
      <c r="EN524" s="218"/>
      <c r="EO524" s="218"/>
      <c r="EP524" s="218"/>
      <c r="EQ524" s="218"/>
      <c r="ER524" s="218"/>
      <c r="ES524" s="218"/>
      <c r="ET524" s="218"/>
      <c r="EU524" s="218"/>
      <c r="EV524" s="218"/>
      <c r="EW524" s="218"/>
      <c r="EX524" s="218"/>
      <c r="EY524" s="218"/>
      <c r="EZ524" s="218"/>
      <c r="FA524" s="218"/>
      <c r="FB524" s="218"/>
      <c r="FC524" s="218"/>
      <c r="FD524" s="218"/>
      <c r="FE524" s="218"/>
      <c r="FF524" s="218"/>
      <c r="FG524" s="218"/>
      <c r="FH524" s="218"/>
      <c r="FI524" s="218"/>
      <c r="FJ524" s="218"/>
      <c r="FK524" s="218"/>
      <c r="FL524" s="218"/>
      <c r="FM524" s="218"/>
      <c r="FN524" s="218"/>
      <c r="FO524" s="218"/>
      <c r="FP524" s="218"/>
      <c r="FQ524" s="218"/>
      <c r="FR524" s="218"/>
      <c r="FS524" s="218"/>
      <c r="FT524" s="218"/>
      <c r="FU524" s="218"/>
      <c r="FV524" s="218"/>
      <c r="FW524" s="218"/>
      <c r="FX524" s="218"/>
      <c r="FY524" s="218"/>
      <c r="FZ524" s="218"/>
      <c r="GA524" s="218"/>
      <c r="GB524" s="218"/>
      <c r="GC524" s="218"/>
      <c r="GD524" s="218"/>
      <c r="GE524" s="218"/>
      <c r="GF524" s="218"/>
      <c r="GG524" s="218"/>
    </row>
    <row r="525" spans="1:189" s="257" customFormat="1">
      <c r="A525" s="265"/>
      <c r="B525" s="265"/>
      <c r="C525" s="265"/>
      <c r="D525" s="265"/>
      <c r="E525" s="265"/>
      <c r="F525" s="265"/>
      <c r="G525" s="269"/>
      <c r="H525" s="268"/>
      <c r="I525" s="268"/>
      <c r="J525" s="265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8"/>
      <c r="DZ525" s="218"/>
      <c r="EA525" s="218"/>
      <c r="EB525" s="218"/>
      <c r="EC525" s="218"/>
      <c r="ED525" s="218"/>
      <c r="EE525" s="218"/>
      <c r="EF525" s="218"/>
      <c r="EG525" s="218"/>
      <c r="EH525" s="218"/>
      <c r="EI525" s="218"/>
      <c r="EJ525" s="218"/>
      <c r="EK525" s="218"/>
      <c r="EL525" s="218"/>
      <c r="EM525" s="218"/>
      <c r="EN525" s="218"/>
      <c r="EO525" s="218"/>
      <c r="EP525" s="218"/>
      <c r="EQ525" s="218"/>
      <c r="ER525" s="218"/>
      <c r="ES525" s="218"/>
      <c r="ET525" s="218"/>
      <c r="EU525" s="218"/>
      <c r="EV525" s="218"/>
      <c r="EW525" s="218"/>
      <c r="EX525" s="218"/>
      <c r="EY525" s="218"/>
      <c r="EZ525" s="218"/>
      <c r="FA525" s="218"/>
      <c r="FB525" s="218"/>
      <c r="FC525" s="218"/>
      <c r="FD525" s="218"/>
      <c r="FE525" s="218"/>
      <c r="FF525" s="218"/>
      <c r="FG525" s="218"/>
      <c r="FH525" s="218"/>
      <c r="FI525" s="218"/>
      <c r="FJ525" s="218"/>
      <c r="FK525" s="218"/>
      <c r="FL525" s="218"/>
      <c r="FM525" s="218"/>
      <c r="FN525" s="218"/>
      <c r="FO525" s="218"/>
      <c r="FP525" s="218"/>
      <c r="FQ525" s="218"/>
      <c r="FR525" s="218"/>
      <c r="FS525" s="218"/>
      <c r="FT525" s="218"/>
      <c r="FU525" s="218"/>
      <c r="FV525" s="218"/>
      <c r="FW525" s="218"/>
      <c r="FX525" s="218"/>
      <c r="FY525" s="218"/>
      <c r="FZ525" s="218"/>
      <c r="GA525" s="218"/>
      <c r="GB525" s="218"/>
      <c r="GC525" s="218"/>
      <c r="GD525" s="218"/>
      <c r="GE525" s="218"/>
      <c r="GF525" s="218"/>
      <c r="GG525" s="218"/>
    </row>
    <row r="526" spans="1:189" s="257" customFormat="1">
      <c r="A526" s="265"/>
      <c r="B526" s="265"/>
      <c r="C526" s="265"/>
      <c r="D526" s="265"/>
      <c r="E526" s="265"/>
      <c r="F526" s="265"/>
      <c r="G526" s="269"/>
      <c r="H526" s="268"/>
      <c r="I526" s="268"/>
      <c r="J526" s="265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8"/>
      <c r="DZ526" s="218"/>
      <c r="EA526" s="218"/>
      <c r="EB526" s="218"/>
      <c r="EC526" s="218"/>
      <c r="ED526" s="218"/>
      <c r="EE526" s="218"/>
      <c r="EF526" s="218"/>
      <c r="EG526" s="218"/>
      <c r="EH526" s="218"/>
      <c r="EI526" s="218"/>
      <c r="EJ526" s="218"/>
      <c r="EK526" s="218"/>
      <c r="EL526" s="218"/>
      <c r="EM526" s="218"/>
      <c r="EN526" s="218"/>
      <c r="EO526" s="218"/>
      <c r="EP526" s="218"/>
      <c r="EQ526" s="218"/>
      <c r="ER526" s="218"/>
      <c r="ES526" s="218"/>
      <c r="ET526" s="218"/>
      <c r="EU526" s="218"/>
      <c r="EV526" s="218"/>
      <c r="EW526" s="218"/>
      <c r="EX526" s="218"/>
      <c r="EY526" s="218"/>
      <c r="EZ526" s="218"/>
      <c r="FA526" s="218"/>
      <c r="FB526" s="218"/>
      <c r="FC526" s="218"/>
      <c r="FD526" s="218"/>
      <c r="FE526" s="218"/>
      <c r="FF526" s="218"/>
      <c r="FG526" s="218"/>
      <c r="FH526" s="218"/>
      <c r="FI526" s="218"/>
      <c r="FJ526" s="218"/>
      <c r="FK526" s="218"/>
      <c r="FL526" s="218"/>
      <c r="FM526" s="218"/>
      <c r="FN526" s="218"/>
      <c r="FO526" s="218"/>
      <c r="FP526" s="218"/>
      <c r="FQ526" s="218"/>
      <c r="FR526" s="218"/>
      <c r="FS526" s="218"/>
      <c r="FT526" s="218"/>
      <c r="FU526" s="218"/>
      <c r="FV526" s="218"/>
      <c r="FW526" s="218"/>
      <c r="FX526" s="218"/>
      <c r="FY526" s="218"/>
      <c r="FZ526" s="218"/>
      <c r="GA526" s="218"/>
      <c r="GB526" s="218"/>
      <c r="GC526" s="218"/>
      <c r="GD526" s="218"/>
      <c r="GE526" s="218"/>
      <c r="GF526" s="218"/>
      <c r="GG526" s="218"/>
    </row>
    <row r="527" spans="1:189" s="257" customFormat="1">
      <c r="A527" s="265"/>
      <c r="B527" s="265"/>
      <c r="C527" s="265"/>
      <c r="D527" s="265"/>
      <c r="E527" s="265"/>
      <c r="F527" s="265"/>
      <c r="G527" s="269"/>
      <c r="H527" s="268"/>
      <c r="I527" s="268"/>
      <c r="J527" s="265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8"/>
      <c r="DZ527" s="218"/>
      <c r="EA527" s="218"/>
      <c r="EB527" s="218"/>
      <c r="EC527" s="218"/>
      <c r="ED527" s="218"/>
      <c r="EE527" s="218"/>
      <c r="EF527" s="218"/>
      <c r="EG527" s="218"/>
      <c r="EH527" s="218"/>
      <c r="EI527" s="218"/>
      <c r="EJ527" s="218"/>
      <c r="EK527" s="218"/>
      <c r="EL527" s="218"/>
      <c r="EM527" s="218"/>
      <c r="EN527" s="218"/>
      <c r="EO527" s="218"/>
      <c r="EP527" s="218"/>
      <c r="EQ527" s="218"/>
      <c r="ER527" s="218"/>
      <c r="ES527" s="218"/>
      <c r="ET527" s="218"/>
      <c r="EU527" s="218"/>
      <c r="EV527" s="218"/>
      <c r="EW527" s="218"/>
      <c r="EX527" s="218"/>
      <c r="EY527" s="218"/>
      <c r="EZ527" s="218"/>
      <c r="FA527" s="218"/>
      <c r="FB527" s="218"/>
      <c r="FC527" s="218"/>
      <c r="FD527" s="218"/>
      <c r="FE527" s="218"/>
      <c r="FF527" s="218"/>
      <c r="FG527" s="218"/>
      <c r="FH527" s="218"/>
      <c r="FI527" s="218"/>
      <c r="FJ527" s="218"/>
      <c r="FK527" s="218"/>
      <c r="FL527" s="218"/>
      <c r="FM527" s="218"/>
      <c r="FN527" s="218"/>
      <c r="FO527" s="218"/>
      <c r="FP527" s="218"/>
      <c r="FQ527" s="218"/>
      <c r="FR527" s="218"/>
      <c r="FS527" s="218"/>
      <c r="FT527" s="218"/>
      <c r="FU527" s="218"/>
      <c r="FV527" s="218"/>
      <c r="FW527" s="218"/>
      <c r="FX527" s="218"/>
      <c r="FY527" s="218"/>
      <c r="FZ527" s="218"/>
      <c r="GA527" s="218"/>
      <c r="GB527" s="218"/>
      <c r="GC527" s="218"/>
      <c r="GD527" s="218"/>
      <c r="GE527" s="218"/>
      <c r="GF527" s="218"/>
      <c r="GG527" s="218"/>
    </row>
    <row r="528" spans="1:189" s="257" customFormat="1">
      <c r="A528" s="265"/>
      <c r="B528" s="265"/>
      <c r="C528" s="265"/>
      <c r="D528" s="265"/>
      <c r="E528" s="265"/>
      <c r="F528" s="265"/>
      <c r="G528" s="269"/>
      <c r="H528" s="268"/>
      <c r="I528" s="268"/>
      <c r="J528" s="265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8"/>
      <c r="DZ528" s="218"/>
      <c r="EA528" s="218"/>
      <c r="EB528" s="218"/>
      <c r="EC528" s="218"/>
      <c r="ED528" s="218"/>
      <c r="EE528" s="218"/>
      <c r="EF528" s="218"/>
      <c r="EG528" s="218"/>
      <c r="EH528" s="218"/>
      <c r="EI528" s="218"/>
      <c r="EJ528" s="218"/>
      <c r="EK528" s="218"/>
      <c r="EL528" s="218"/>
      <c r="EM528" s="218"/>
      <c r="EN528" s="218"/>
      <c r="EO528" s="218"/>
      <c r="EP528" s="218"/>
      <c r="EQ528" s="218"/>
      <c r="ER528" s="218"/>
      <c r="ES528" s="218"/>
      <c r="ET528" s="218"/>
      <c r="EU528" s="218"/>
      <c r="EV528" s="218"/>
      <c r="EW528" s="218"/>
      <c r="EX528" s="218"/>
      <c r="EY528" s="218"/>
      <c r="EZ528" s="218"/>
      <c r="FA528" s="218"/>
      <c r="FB528" s="218"/>
      <c r="FC528" s="218"/>
      <c r="FD528" s="218"/>
      <c r="FE528" s="218"/>
      <c r="FF528" s="218"/>
      <c r="FG528" s="218"/>
      <c r="FH528" s="218"/>
      <c r="FI528" s="218"/>
      <c r="FJ528" s="218"/>
      <c r="FK528" s="218"/>
      <c r="FL528" s="218"/>
      <c r="FM528" s="218"/>
      <c r="FN528" s="218"/>
      <c r="FO528" s="218"/>
      <c r="FP528" s="218"/>
      <c r="FQ528" s="218"/>
      <c r="FR528" s="218"/>
      <c r="FS528" s="218"/>
      <c r="FT528" s="218"/>
      <c r="FU528" s="218"/>
      <c r="FV528" s="218"/>
      <c r="FW528" s="218"/>
      <c r="FX528" s="218"/>
      <c r="FY528" s="218"/>
      <c r="FZ528" s="218"/>
      <c r="GA528" s="218"/>
      <c r="GB528" s="218"/>
      <c r="GC528" s="218"/>
      <c r="GD528" s="218"/>
      <c r="GE528" s="218"/>
      <c r="GF528" s="218"/>
      <c r="GG528" s="218"/>
    </row>
    <row r="529" spans="1:189" s="257" customFormat="1">
      <c r="A529" s="265"/>
      <c r="B529" s="265"/>
      <c r="C529" s="265"/>
      <c r="D529" s="265"/>
      <c r="E529" s="265"/>
      <c r="F529" s="265"/>
      <c r="G529" s="269"/>
      <c r="H529" s="268"/>
      <c r="I529" s="268"/>
      <c r="J529" s="265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8"/>
      <c r="DZ529" s="218"/>
      <c r="EA529" s="218"/>
      <c r="EB529" s="218"/>
      <c r="EC529" s="218"/>
      <c r="ED529" s="218"/>
      <c r="EE529" s="218"/>
      <c r="EF529" s="218"/>
      <c r="EG529" s="218"/>
      <c r="EH529" s="218"/>
      <c r="EI529" s="218"/>
      <c r="EJ529" s="218"/>
      <c r="EK529" s="218"/>
      <c r="EL529" s="218"/>
      <c r="EM529" s="218"/>
      <c r="EN529" s="218"/>
      <c r="EO529" s="218"/>
      <c r="EP529" s="218"/>
      <c r="EQ529" s="218"/>
      <c r="ER529" s="218"/>
      <c r="ES529" s="218"/>
      <c r="ET529" s="218"/>
      <c r="EU529" s="218"/>
      <c r="EV529" s="218"/>
      <c r="EW529" s="218"/>
      <c r="EX529" s="218"/>
      <c r="EY529" s="218"/>
      <c r="EZ529" s="218"/>
      <c r="FA529" s="218"/>
      <c r="FB529" s="218"/>
      <c r="FC529" s="218"/>
      <c r="FD529" s="218"/>
      <c r="FE529" s="218"/>
      <c r="FF529" s="218"/>
      <c r="FG529" s="218"/>
      <c r="FH529" s="218"/>
      <c r="FI529" s="218"/>
      <c r="FJ529" s="218"/>
      <c r="FK529" s="218"/>
      <c r="FL529" s="218"/>
      <c r="FM529" s="218"/>
      <c r="FN529" s="218"/>
      <c r="FO529" s="218"/>
      <c r="FP529" s="218"/>
      <c r="FQ529" s="218"/>
      <c r="FR529" s="218"/>
      <c r="FS529" s="218"/>
      <c r="FT529" s="218"/>
      <c r="FU529" s="218"/>
      <c r="FV529" s="218"/>
      <c r="FW529" s="218"/>
      <c r="FX529" s="218"/>
      <c r="FY529" s="218"/>
      <c r="FZ529" s="218"/>
      <c r="GA529" s="218"/>
      <c r="GB529" s="218"/>
      <c r="GC529" s="218"/>
      <c r="GD529" s="218"/>
      <c r="GE529" s="218"/>
      <c r="GF529" s="218"/>
      <c r="GG529" s="218"/>
    </row>
    <row r="530" spans="1:189" s="257" customFormat="1">
      <c r="A530" s="265"/>
      <c r="B530" s="265"/>
      <c r="C530" s="265"/>
      <c r="D530" s="265"/>
      <c r="E530" s="265"/>
      <c r="F530" s="265"/>
      <c r="G530" s="269"/>
      <c r="H530" s="268"/>
      <c r="I530" s="268"/>
      <c r="J530" s="265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8"/>
      <c r="DZ530" s="218"/>
      <c r="EA530" s="218"/>
      <c r="EB530" s="218"/>
      <c r="EC530" s="218"/>
      <c r="ED530" s="218"/>
      <c r="EE530" s="218"/>
      <c r="EF530" s="218"/>
      <c r="EG530" s="218"/>
      <c r="EH530" s="218"/>
      <c r="EI530" s="218"/>
      <c r="EJ530" s="218"/>
      <c r="EK530" s="218"/>
      <c r="EL530" s="218"/>
      <c r="EM530" s="218"/>
      <c r="EN530" s="218"/>
      <c r="EO530" s="218"/>
      <c r="EP530" s="218"/>
      <c r="EQ530" s="218"/>
      <c r="ER530" s="218"/>
      <c r="ES530" s="218"/>
      <c r="ET530" s="218"/>
      <c r="EU530" s="218"/>
      <c r="EV530" s="218"/>
      <c r="EW530" s="218"/>
      <c r="EX530" s="218"/>
      <c r="EY530" s="218"/>
      <c r="EZ530" s="218"/>
      <c r="FA530" s="218"/>
      <c r="FB530" s="218"/>
      <c r="FC530" s="218"/>
      <c r="FD530" s="218"/>
      <c r="FE530" s="218"/>
      <c r="FF530" s="218"/>
      <c r="FG530" s="218"/>
      <c r="FH530" s="218"/>
      <c r="FI530" s="218"/>
      <c r="FJ530" s="218"/>
      <c r="FK530" s="218"/>
      <c r="FL530" s="218"/>
      <c r="FM530" s="218"/>
      <c r="FN530" s="218"/>
      <c r="FO530" s="218"/>
      <c r="FP530" s="218"/>
      <c r="FQ530" s="218"/>
      <c r="FR530" s="218"/>
      <c r="FS530" s="218"/>
      <c r="FT530" s="218"/>
      <c r="FU530" s="218"/>
      <c r="FV530" s="218"/>
      <c r="FW530" s="218"/>
      <c r="FX530" s="218"/>
      <c r="FY530" s="218"/>
      <c r="FZ530" s="218"/>
      <c r="GA530" s="218"/>
      <c r="GB530" s="218"/>
      <c r="GC530" s="218"/>
      <c r="GD530" s="218"/>
      <c r="GE530" s="218"/>
      <c r="GF530" s="218"/>
      <c r="GG530" s="218"/>
    </row>
    <row r="531" spans="1:189" s="257" customFormat="1">
      <c r="A531" s="265"/>
      <c r="B531" s="265"/>
      <c r="C531" s="265"/>
      <c r="D531" s="265"/>
      <c r="E531" s="265"/>
      <c r="F531" s="265"/>
      <c r="G531" s="269"/>
      <c r="H531" s="268"/>
      <c r="I531" s="268"/>
      <c r="J531" s="265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8"/>
      <c r="DZ531" s="218"/>
      <c r="EA531" s="218"/>
      <c r="EB531" s="218"/>
      <c r="EC531" s="218"/>
      <c r="ED531" s="218"/>
      <c r="EE531" s="218"/>
      <c r="EF531" s="218"/>
      <c r="EG531" s="218"/>
      <c r="EH531" s="218"/>
      <c r="EI531" s="218"/>
      <c r="EJ531" s="218"/>
      <c r="EK531" s="218"/>
      <c r="EL531" s="218"/>
      <c r="EM531" s="218"/>
      <c r="EN531" s="218"/>
      <c r="EO531" s="218"/>
      <c r="EP531" s="218"/>
      <c r="EQ531" s="218"/>
      <c r="ER531" s="218"/>
      <c r="ES531" s="218"/>
      <c r="ET531" s="218"/>
      <c r="EU531" s="218"/>
      <c r="EV531" s="218"/>
      <c r="EW531" s="218"/>
      <c r="EX531" s="218"/>
      <c r="EY531" s="218"/>
      <c r="EZ531" s="218"/>
      <c r="FA531" s="218"/>
      <c r="FB531" s="218"/>
      <c r="FC531" s="218"/>
      <c r="FD531" s="218"/>
      <c r="FE531" s="218"/>
      <c r="FF531" s="218"/>
      <c r="FG531" s="218"/>
      <c r="FH531" s="218"/>
      <c r="FI531" s="218"/>
      <c r="FJ531" s="218"/>
      <c r="FK531" s="218"/>
      <c r="FL531" s="218"/>
      <c r="FM531" s="218"/>
      <c r="FN531" s="218"/>
      <c r="FO531" s="218"/>
      <c r="FP531" s="218"/>
      <c r="FQ531" s="218"/>
      <c r="FR531" s="218"/>
      <c r="FS531" s="218"/>
      <c r="FT531" s="218"/>
      <c r="FU531" s="218"/>
      <c r="FV531" s="218"/>
      <c r="FW531" s="218"/>
      <c r="FX531" s="218"/>
      <c r="FY531" s="218"/>
      <c r="FZ531" s="218"/>
      <c r="GA531" s="218"/>
      <c r="GB531" s="218"/>
      <c r="GC531" s="218"/>
      <c r="GD531" s="218"/>
      <c r="GE531" s="218"/>
      <c r="GF531" s="218"/>
      <c r="GG531" s="218"/>
    </row>
    <row r="532" spans="1:189" s="257" customFormat="1">
      <c r="A532" s="265"/>
      <c r="B532" s="265"/>
      <c r="C532" s="265"/>
      <c r="D532" s="265"/>
      <c r="E532" s="265"/>
      <c r="F532" s="265"/>
      <c r="G532" s="269"/>
      <c r="H532" s="268"/>
      <c r="I532" s="268"/>
      <c r="J532" s="265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8"/>
      <c r="DZ532" s="218"/>
      <c r="EA532" s="218"/>
      <c r="EB532" s="218"/>
      <c r="EC532" s="218"/>
      <c r="ED532" s="218"/>
      <c r="EE532" s="218"/>
      <c r="EF532" s="218"/>
      <c r="EG532" s="218"/>
      <c r="EH532" s="218"/>
      <c r="EI532" s="218"/>
      <c r="EJ532" s="218"/>
      <c r="EK532" s="218"/>
      <c r="EL532" s="218"/>
      <c r="EM532" s="218"/>
      <c r="EN532" s="218"/>
      <c r="EO532" s="218"/>
      <c r="EP532" s="218"/>
      <c r="EQ532" s="218"/>
      <c r="ER532" s="218"/>
      <c r="ES532" s="218"/>
      <c r="ET532" s="218"/>
      <c r="EU532" s="218"/>
      <c r="EV532" s="218"/>
      <c r="EW532" s="218"/>
      <c r="EX532" s="218"/>
      <c r="EY532" s="218"/>
      <c r="EZ532" s="218"/>
      <c r="FA532" s="218"/>
      <c r="FB532" s="218"/>
      <c r="FC532" s="218"/>
      <c r="FD532" s="218"/>
      <c r="FE532" s="218"/>
      <c r="FF532" s="218"/>
      <c r="FG532" s="218"/>
      <c r="FH532" s="218"/>
      <c r="FI532" s="218"/>
      <c r="FJ532" s="218"/>
      <c r="FK532" s="218"/>
      <c r="FL532" s="218"/>
      <c r="FM532" s="218"/>
      <c r="FN532" s="218"/>
      <c r="FO532" s="218"/>
      <c r="FP532" s="218"/>
      <c r="FQ532" s="218"/>
      <c r="FR532" s="218"/>
      <c r="FS532" s="218"/>
      <c r="FT532" s="218"/>
      <c r="FU532" s="218"/>
      <c r="FV532" s="218"/>
      <c r="FW532" s="218"/>
      <c r="FX532" s="218"/>
      <c r="FY532" s="218"/>
      <c r="FZ532" s="218"/>
      <c r="GA532" s="218"/>
      <c r="GB532" s="218"/>
      <c r="GC532" s="218"/>
      <c r="GD532" s="218"/>
      <c r="GE532" s="218"/>
      <c r="GF532" s="218"/>
      <c r="GG532" s="218"/>
    </row>
    <row r="533" spans="1:189" s="257" customFormat="1">
      <c r="A533" s="265"/>
      <c r="B533" s="265"/>
      <c r="C533" s="265"/>
      <c r="D533" s="265"/>
      <c r="E533" s="265"/>
      <c r="F533" s="265"/>
      <c r="G533" s="269"/>
      <c r="H533" s="268"/>
      <c r="I533" s="268"/>
      <c r="J533" s="265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8"/>
      <c r="DZ533" s="218"/>
      <c r="EA533" s="218"/>
      <c r="EB533" s="218"/>
      <c r="EC533" s="218"/>
      <c r="ED533" s="218"/>
      <c r="EE533" s="218"/>
      <c r="EF533" s="218"/>
      <c r="EG533" s="218"/>
      <c r="EH533" s="218"/>
      <c r="EI533" s="218"/>
      <c r="EJ533" s="218"/>
      <c r="EK533" s="218"/>
      <c r="EL533" s="218"/>
      <c r="EM533" s="218"/>
      <c r="EN533" s="218"/>
      <c r="EO533" s="218"/>
      <c r="EP533" s="218"/>
      <c r="EQ533" s="218"/>
      <c r="ER533" s="218"/>
      <c r="ES533" s="218"/>
      <c r="ET533" s="218"/>
      <c r="EU533" s="218"/>
      <c r="EV533" s="218"/>
      <c r="EW533" s="218"/>
      <c r="EX533" s="218"/>
      <c r="EY533" s="218"/>
      <c r="EZ533" s="218"/>
      <c r="FA533" s="218"/>
      <c r="FB533" s="218"/>
      <c r="FC533" s="218"/>
      <c r="FD533" s="218"/>
      <c r="FE533" s="218"/>
      <c r="FF533" s="218"/>
      <c r="FG533" s="218"/>
      <c r="FH533" s="218"/>
      <c r="FI533" s="218"/>
      <c r="FJ533" s="218"/>
      <c r="FK533" s="218"/>
      <c r="FL533" s="218"/>
      <c r="FM533" s="218"/>
      <c r="FN533" s="218"/>
      <c r="FO533" s="218"/>
      <c r="FP533" s="218"/>
      <c r="FQ533" s="218"/>
      <c r="FR533" s="218"/>
      <c r="FS533" s="218"/>
      <c r="FT533" s="218"/>
      <c r="FU533" s="218"/>
      <c r="FV533" s="218"/>
      <c r="FW533" s="218"/>
      <c r="FX533" s="218"/>
      <c r="FY533" s="218"/>
      <c r="FZ533" s="218"/>
      <c r="GA533" s="218"/>
      <c r="GB533" s="218"/>
      <c r="GC533" s="218"/>
      <c r="GD533" s="218"/>
      <c r="GE533" s="218"/>
      <c r="GF533" s="218"/>
      <c r="GG533" s="218"/>
    </row>
    <row r="534" spans="1:189" s="257" customFormat="1">
      <c r="A534" s="265"/>
      <c r="B534" s="265"/>
      <c r="C534" s="265"/>
      <c r="D534" s="265"/>
      <c r="E534" s="265"/>
      <c r="F534" s="265"/>
      <c r="G534" s="269"/>
      <c r="H534" s="268"/>
      <c r="I534" s="268"/>
      <c r="J534" s="265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8"/>
      <c r="DZ534" s="218"/>
      <c r="EA534" s="218"/>
      <c r="EB534" s="218"/>
      <c r="EC534" s="218"/>
      <c r="ED534" s="218"/>
      <c r="EE534" s="218"/>
      <c r="EF534" s="218"/>
      <c r="EG534" s="218"/>
      <c r="EH534" s="218"/>
      <c r="EI534" s="218"/>
      <c r="EJ534" s="218"/>
      <c r="EK534" s="218"/>
      <c r="EL534" s="218"/>
      <c r="EM534" s="218"/>
      <c r="EN534" s="218"/>
      <c r="EO534" s="218"/>
      <c r="EP534" s="218"/>
      <c r="EQ534" s="218"/>
      <c r="ER534" s="218"/>
      <c r="ES534" s="218"/>
      <c r="ET534" s="218"/>
      <c r="EU534" s="218"/>
      <c r="EV534" s="218"/>
      <c r="EW534" s="218"/>
      <c r="EX534" s="218"/>
      <c r="EY534" s="218"/>
      <c r="EZ534" s="218"/>
      <c r="FA534" s="218"/>
      <c r="FB534" s="218"/>
      <c r="FC534" s="218"/>
      <c r="FD534" s="218"/>
      <c r="FE534" s="218"/>
      <c r="FF534" s="218"/>
      <c r="FG534" s="218"/>
      <c r="FH534" s="218"/>
      <c r="FI534" s="218"/>
      <c r="FJ534" s="218"/>
      <c r="FK534" s="218"/>
      <c r="FL534" s="218"/>
      <c r="FM534" s="218"/>
      <c r="FN534" s="218"/>
      <c r="FO534" s="218"/>
      <c r="FP534" s="218"/>
      <c r="FQ534" s="218"/>
      <c r="FR534" s="218"/>
      <c r="FS534" s="218"/>
      <c r="FT534" s="218"/>
      <c r="FU534" s="218"/>
      <c r="FV534" s="218"/>
      <c r="FW534" s="218"/>
      <c r="FX534" s="218"/>
      <c r="FY534" s="218"/>
      <c r="FZ534" s="218"/>
      <c r="GA534" s="218"/>
      <c r="GB534" s="218"/>
      <c r="GC534" s="218"/>
      <c r="GD534" s="218"/>
      <c r="GE534" s="218"/>
      <c r="GF534" s="218"/>
      <c r="GG534" s="218"/>
    </row>
    <row r="535" spans="1:189" s="257" customFormat="1">
      <c r="A535" s="265"/>
      <c r="B535" s="265"/>
      <c r="C535" s="265"/>
      <c r="D535" s="265"/>
      <c r="E535" s="265"/>
      <c r="F535" s="265"/>
      <c r="G535" s="269"/>
      <c r="H535" s="268"/>
      <c r="I535" s="268"/>
      <c r="J535" s="265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8"/>
      <c r="DZ535" s="218"/>
      <c r="EA535" s="218"/>
      <c r="EB535" s="218"/>
      <c r="EC535" s="218"/>
      <c r="ED535" s="218"/>
      <c r="EE535" s="218"/>
      <c r="EF535" s="218"/>
      <c r="EG535" s="218"/>
      <c r="EH535" s="218"/>
      <c r="EI535" s="218"/>
      <c r="EJ535" s="218"/>
      <c r="EK535" s="218"/>
      <c r="EL535" s="218"/>
      <c r="EM535" s="218"/>
      <c r="EN535" s="218"/>
      <c r="EO535" s="218"/>
      <c r="EP535" s="218"/>
      <c r="EQ535" s="218"/>
      <c r="ER535" s="218"/>
      <c r="ES535" s="218"/>
      <c r="ET535" s="218"/>
      <c r="EU535" s="218"/>
      <c r="EV535" s="218"/>
      <c r="EW535" s="218"/>
      <c r="EX535" s="218"/>
      <c r="EY535" s="218"/>
      <c r="EZ535" s="218"/>
      <c r="FA535" s="218"/>
      <c r="FB535" s="218"/>
      <c r="FC535" s="218"/>
      <c r="FD535" s="218"/>
      <c r="FE535" s="218"/>
      <c r="FF535" s="218"/>
      <c r="FG535" s="218"/>
      <c r="FH535" s="218"/>
      <c r="FI535" s="218"/>
      <c r="FJ535" s="218"/>
      <c r="FK535" s="218"/>
      <c r="FL535" s="218"/>
      <c r="FM535" s="218"/>
      <c r="FN535" s="218"/>
      <c r="FO535" s="218"/>
      <c r="FP535" s="218"/>
      <c r="FQ535" s="218"/>
      <c r="FR535" s="218"/>
      <c r="FS535" s="218"/>
      <c r="FT535" s="218"/>
      <c r="FU535" s="218"/>
      <c r="FV535" s="218"/>
      <c r="FW535" s="218"/>
      <c r="FX535" s="218"/>
      <c r="FY535" s="218"/>
      <c r="FZ535" s="218"/>
      <c r="GA535" s="218"/>
      <c r="GB535" s="218"/>
      <c r="GC535" s="218"/>
      <c r="GD535" s="218"/>
      <c r="GE535" s="218"/>
      <c r="GF535" s="218"/>
      <c r="GG535" s="218"/>
    </row>
    <row r="536" spans="1:189" s="257" customFormat="1">
      <c r="A536" s="265"/>
      <c r="B536" s="265"/>
      <c r="C536" s="265"/>
      <c r="D536" s="265"/>
      <c r="E536" s="265"/>
      <c r="F536" s="265"/>
      <c r="G536" s="269"/>
      <c r="H536" s="268"/>
      <c r="I536" s="268"/>
      <c r="J536" s="265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8"/>
      <c r="DZ536" s="218"/>
      <c r="EA536" s="218"/>
      <c r="EB536" s="218"/>
      <c r="EC536" s="218"/>
      <c r="ED536" s="218"/>
      <c r="EE536" s="218"/>
      <c r="EF536" s="218"/>
      <c r="EG536" s="218"/>
      <c r="EH536" s="218"/>
      <c r="EI536" s="218"/>
      <c r="EJ536" s="218"/>
      <c r="EK536" s="218"/>
      <c r="EL536" s="218"/>
      <c r="EM536" s="218"/>
      <c r="EN536" s="218"/>
      <c r="EO536" s="218"/>
      <c r="EP536" s="218"/>
      <c r="EQ536" s="218"/>
      <c r="ER536" s="218"/>
      <c r="ES536" s="218"/>
      <c r="ET536" s="218"/>
      <c r="EU536" s="218"/>
      <c r="EV536" s="218"/>
      <c r="EW536" s="218"/>
      <c r="EX536" s="218"/>
      <c r="EY536" s="218"/>
      <c r="EZ536" s="218"/>
      <c r="FA536" s="218"/>
      <c r="FB536" s="218"/>
      <c r="FC536" s="218"/>
      <c r="FD536" s="218"/>
      <c r="FE536" s="218"/>
      <c r="FF536" s="218"/>
      <c r="FG536" s="218"/>
      <c r="FH536" s="218"/>
      <c r="FI536" s="218"/>
      <c r="FJ536" s="218"/>
      <c r="FK536" s="218"/>
      <c r="FL536" s="218"/>
      <c r="FM536" s="218"/>
      <c r="FN536" s="218"/>
      <c r="FO536" s="218"/>
      <c r="FP536" s="218"/>
      <c r="FQ536" s="218"/>
      <c r="FR536" s="218"/>
      <c r="FS536" s="218"/>
      <c r="FT536" s="218"/>
      <c r="FU536" s="218"/>
      <c r="FV536" s="218"/>
      <c r="FW536" s="218"/>
      <c r="FX536" s="218"/>
      <c r="FY536" s="218"/>
      <c r="FZ536" s="218"/>
      <c r="GA536" s="218"/>
      <c r="GB536" s="218"/>
      <c r="GC536" s="218"/>
      <c r="GD536" s="218"/>
      <c r="GE536" s="218"/>
      <c r="GF536" s="218"/>
      <c r="GG536" s="218"/>
    </row>
    <row r="537" spans="1:189" s="257" customFormat="1">
      <c r="A537" s="265"/>
      <c r="B537" s="265"/>
      <c r="C537" s="265"/>
      <c r="D537" s="265"/>
      <c r="E537" s="265"/>
      <c r="F537" s="265"/>
      <c r="G537" s="269"/>
      <c r="H537" s="268"/>
      <c r="I537" s="268"/>
      <c r="J537" s="265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8"/>
      <c r="DZ537" s="218"/>
      <c r="EA537" s="218"/>
      <c r="EB537" s="218"/>
      <c r="EC537" s="218"/>
      <c r="ED537" s="218"/>
      <c r="EE537" s="218"/>
      <c r="EF537" s="218"/>
      <c r="EG537" s="218"/>
      <c r="EH537" s="218"/>
      <c r="EI537" s="218"/>
      <c r="EJ537" s="218"/>
      <c r="EK537" s="218"/>
      <c r="EL537" s="218"/>
      <c r="EM537" s="218"/>
      <c r="EN537" s="218"/>
      <c r="EO537" s="218"/>
      <c r="EP537" s="218"/>
      <c r="EQ537" s="218"/>
      <c r="ER537" s="218"/>
      <c r="ES537" s="218"/>
      <c r="ET537" s="218"/>
      <c r="EU537" s="218"/>
      <c r="EV537" s="218"/>
      <c r="EW537" s="218"/>
      <c r="EX537" s="218"/>
      <c r="EY537" s="218"/>
      <c r="EZ537" s="218"/>
      <c r="FA537" s="218"/>
      <c r="FB537" s="218"/>
      <c r="FC537" s="218"/>
      <c r="FD537" s="218"/>
      <c r="FE537" s="218"/>
      <c r="FF537" s="218"/>
      <c r="FG537" s="218"/>
      <c r="FH537" s="218"/>
      <c r="FI537" s="218"/>
      <c r="FJ537" s="218"/>
      <c r="FK537" s="218"/>
      <c r="FL537" s="218"/>
      <c r="FM537" s="218"/>
      <c r="FN537" s="218"/>
      <c r="FO537" s="218"/>
      <c r="FP537" s="218"/>
      <c r="FQ537" s="218"/>
      <c r="FR537" s="218"/>
      <c r="FS537" s="218"/>
      <c r="FT537" s="218"/>
      <c r="FU537" s="218"/>
      <c r="FV537" s="218"/>
      <c r="FW537" s="218"/>
      <c r="FX537" s="218"/>
      <c r="FY537" s="218"/>
      <c r="FZ537" s="218"/>
      <c r="GA537" s="218"/>
      <c r="GB537" s="218"/>
      <c r="GC537" s="218"/>
      <c r="GD537" s="218"/>
      <c r="GE537" s="218"/>
      <c r="GF537" s="218"/>
      <c r="GG537" s="218"/>
    </row>
    <row r="538" spans="1:189" s="257" customFormat="1">
      <c r="A538" s="265"/>
      <c r="B538" s="265"/>
      <c r="C538" s="265"/>
      <c r="D538" s="265"/>
      <c r="E538" s="265"/>
      <c r="F538" s="265"/>
      <c r="G538" s="269"/>
      <c r="H538" s="268"/>
      <c r="I538" s="268"/>
      <c r="J538" s="265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8"/>
      <c r="DZ538" s="218"/>
      <c r="EA538" s="218"/>
      <c r="EB538" s="218"/>
      <c r="EC538" s="218"/>
      <c r="ED538" s="218"/>
      <c r="EE538" s="218"/>
      <c r="EF538" s="218"/>
      <c r="EG538" s="218"/>
      <c r="EH538" s="218"/>
      <c r="EI538" s="218"/>
      <c r="EJ538" s="218"/>
      <c r="EK538" s="218"/>
      <c r="EL538" s="218"/>
      <c r="EM538" s="218"/>
      <c r="EN538" s="218"/>
      <c r="EO538" s="218"/>
      <c r="EP538" s="218"/>
      <c r="EQ538" s="218"/>
      <c r="ER538" s="218"/>
      <c r="ES538" s="218"/>
      <c r="ET538" s="218"/>
      <c r="EU538" s="218"/>
      <c r="EV538" s="218"/>
      <c r="EW538" s="218"/>
      <c r="EX538" s="218"/>
      <c r="EY538" s="218"/>
      <c r="EZ538" s="218"/>
      <c r="FA538" s="218"/>
      <c r="FB538" s="218"/>
      <c r="FC538" s="218"/>
      <c r="FD538" s="218"/>
      <c r="FE538" s="218"/>
      <c r="FF538" s="218"/>
      <c r="FG538" s="218"/>
      <c r="FH538" s="218"/>
      <c r="FI538" s="218"/>
      <c r="FJ538" s="218"/>
      <c r="FK538" s="218"/>
      <c r="FL538" s="218"/>
      <c r="FM538" s="218"/>
      <c r="FN538" s="218"/>
      <c r="FO538" s="218"/>
      <c r="FP538" s="218"/>
      <c r="FQ538" s="218"/>
      <c r="FR538" s="218"/>
      <c r="FS538" s="218"/>
      <c r="FT538" s="218"/>
      <c r="FU538" s="218"/>
      <c r="FV538" s="218"/>
      <c r="FW538" s="218"/>
      <c r="FX538" s="218"/>
      <c r="FY538" s="218"/>
      <c r="FZ538" s="218"/>
      <c r="GA538" s="218"/>
      <c r="GB538" s="218"/>
      <c r="GC538" s="218"/>
      <c r="GD538" s="218"/>
      <c r="GE538" s="218"/>
      <c r="GF538" s="218"/>
      <c r="GG538" s="218"/>
    </row>
    <row r="539" spans="1:189" s="257" customFormat="1">
      <c r="A539" s="265"/>
      <c r="B539" s="265"/>
      <c r="C539" s="265"/>
      <c r="D539" s="265"/>
      <c r="E539" s="265"/>
      <c r="F539" s="265"/>
      <c r="G539" s="269"/>
      <c r="H539" s="268"/>
      <c r="I539" s="268"/>
      <c r="J539" s="265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8"/>
      <c r="DZ539" s="218"/>
      <c r="EA539" s="218"/>
      <c r="EB539" s="218"/>
      <c r="EC539" s="218"/>
      <c r="ED539" s="218"/>
      <c r="EE539" s="218"/>
      <c r="EF539" s="218"/>
      <c r="EG539" s="218"/>
      <c r="EH539" s="218"/>
      <c r="EI539" s="218"/>
      <c r="EJ539" s="218"/>
      <c r="EK539" s="218"/>
      <c r="EL539" s="218"/>
      <c r="EM539" s="218"/>
      <c r="EN539" s="218"/>
      <c r="EO539" s="218"/>
      <c r="EP539" s="218"/>
      <c r="EQ539" s="218"/>
      <c r="ER539" s="218"/>
      <c r="ES539" s="218"/>
      <c r="ET539" s="218"/>
      <c r="EU539" s="218"/>
      <c r="EV539" s="218"/>
      <c r="EW539" s="218"/>
      <c r="EX539" s="218"/>
      <c r="EY539" s="218"/>
      <c r="EZ539" s="218"/>
      <c r="FA539" s="218"/>
      <c r="FB539" s="218"/>
      <c r="FC539" s="218"/>
      <c r="FD539" s="218"/>
      <c r="FE539" s="218"/>
      <c r="FF539" s="218"/>
      <c r="FG539" s="218"/>
      <c r="FH539" s="218"/>
      <c r="FI539" s="218"/>
      <c r="FJ539" s="218"/>
      <c r="FK539" s="218"/>
      <c r="FL539" s="218"/>
      <c r="FM539" s="218"/>
      <c r="FN539" s="218"/>
      <c r="FO539" s="218"/>
      <c r="FP539" s="218"/>
      <c r="FQ539" s="218"/>
      <c r="FR539" s="218"/>
      <c r="FS539" s="218"/>
      <c r="FT539" s="218"/>
      <c r="FU539" s="218"/>
      <c r="FV539" s="218"/>
      <c r="FW539" s="218"/>
      <c r="FX539" s="218"/>
      <c r="FY539" s="218"/>
      <c r="FZ539" s="218"/>
      <c r="GA539" s="218"/>
      <c r="GB539" s="218"/>
      <c r="GC539" s="218"/>
      <c r="GD539" s="218"/>
      <c r="GE539" s="218"/>
      <c r="GF539" s="218"/>
      <c r="GG539" s="218"/>
    </row>
    <row r="540" spans="1:189" s="257" customFormat="1">
      <c r="A540" s="265"/>
      <c r="B540" s="265"/>
      <c r="C540" s="265"/>
      <c r="D540" s="265"/>
      <c r="E540" s="265"/>
      <c r="F540" s="265"/>
      <c r="G540" s="269"/>
      <c r="H540" s="268"/>
      <c r="I540" s="268"/>
      <c r="J540" s="265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8"/>
      <c r="DZ540" s="218"/>
      <c r="EA540" s="218"/>
      <c r="EB540" s="218"/>
      <c r="EC540" s="218"/>
      <c r="ED540" s="218"/>
      <c r="EE540" s="218"/>
      <c r="EF540" s="218"/>
      <c r="EG540" s="218"/>
      <c r="EH540" s="218"/>
      <c r="EI540" s="218"/>
      <c r="EJ540" s="218"/>
      <c r="EK540" s="218"/>
      <c r="EL540" s="218"/>
      <c r="EM540" s="218"/>
      <c r="EN540" s="218"/>
      <c r="EO540" s="218"/>
      <c r="EP540" s="218"/>
      <c r="EQ540" s="218"/>
      <c r="ER540" s="218"/>
      <c r="ES540" s="218"/>
      <c r="ET540" s="218"/>
      <c r="EU540" s="218"/>
      <c r="EV540" s="218"/>
      <c r="EW540" s="218"/>
      <c r="EX540" s="218"/>
      <c r="EY540" s="218"/>
      <c r="EZ540" s="218"/>
      <c r="FA540" s="218"/>
      <c r="FB540" s="218"/>
      <c r="FC540" s="218"/>
      <c r="FD540" s="218"/>
      <c r="FE540" s="218"/>
      <c r="FF540" s="218"/>
      <c r="FG540" s="218"/>
      <c r="FH540" s="218"/>
      <c r="FI540" s="218"/>
      <c r="FJ540" s="218"/>
      <c r="FK540" s="218"/>
      <c r="FL540" s="218"/>
      <c r="FM540" s="218"/>
      <c r="FN540" s="218"/>
      <c r="FO540" s="218"/>
      <c r="FP540" s="218"/>
      <c r="FQ540" s="218"/>
      <c r="FR540" s="218"/>
      <c r="FS540" s="218"/>
      <c r="FT540" s="218"/>
      <c r="FU540" s="218"/>
      <c r="FV540" s="218"/>
      <c r="FW540" s="218"/>
      <c r="FX540" s="218"/>
      <c r="FY540" s="218"/>
      <c r="FZ540" s="218"/>
      <c r="GA540" s="218"/>
      <c r="GB540" s="218"/>
      <c r="GC540" s="218"/>
      <c r="GD540" s="218"/>
      <c r="GE540" s="218"/>
      <c r="GF540" s="218"/>
      <c r="GG540" s="218"/>
    </row>
    <row r="541" spans="1:189" s="257" customFormat="1">
      <c r="A541" s="265"/>
      <c r="B541" s="265"/>
      <c r="C541" s="265"/>
      <c r="D541" s="265"/>
      <c r="E541" s="265"/>
      <c r="F541" s="265"/>
      <c r="G541" s="269"/>
      <c r="H541" s="268"/>
      <c r="I541" s="268"/>
      <c r="J541" s="265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8"/>
      <c r="DZ541" s="218"/>
      <c r="EA541" s="218"/>
      <c r="EB541" s="218"/>
      <c r="EC541" s="218"/>
      <c r="ED541" s="218"/>
      <c r="EE541" s="218"/>
      <c r="EF541" s="218"/>
      <c r="EG541" s="218"/>
      <c r="EH541" s="218"/>
      <c r="EI541" s="218"/>
      <c r="EJ541" s="218"/>
      <c r="EK541" s="218"/>
      <c r="EL541" s="218"/>
      <c r="EM541" s="218"/>
      <c r="EN541" s="218"/>
      <c r="EO541" s="218"/>
      <c r="EP541" s="218"/>
      <c r="EQ541" s="218"/>
      <c r="ER541" s="218"/>
      <c r="ES541" s="218"/>
      <c r="ET541" s="218"/>
      <c r="EU541" s="218"/>
      <c r="EV541" s="218"/>
      <c r="EW541" s="218"/>
      <c r="EX541" s="218"/>
      <c r="EY541" s="218"/>
      <c r="EZ541" s="218"/>
      <c r="FA541" s="218"/>
      <c r="FB541" s="218"/>
      <c r="FC541" s="218"/>
      <c r="FD541" s="218"/>
      <c r="FE541" s="218"/>
      <c r="FF541" s="218"/>
      <c r="FG541" s="218"/>
      <c r="FH541" s="218"/>
      <c r="FI541" s="218"/>
      <c r="FJ541" s="218"/>
      <c r="FK541" s="218"/>
      <c r="FL541" s="218"/>
      <c r="FM541" s="218"/>
      <c r="FN541" s="218"/>
      <c r="FO541" s="218"/>
      <c r="FP541" s="218"/>
      <c r="FQ541" s="218"/>
      <c r="FR541" s="218"/>
      <c r="FS541" s="218"/>
      <c r="FT541" s="218"/>
      <c r="FU541" s="218"/>
      <c r="FV541" s="218"/>
      <c r="FW541" s="218"/>
      <c r="FX541" s="218"/>
      <c r="FY541" s="218"/>
      <c r="FZ541" s="218"/>
      <c r="GA541" s="218"/>
      <c r="GB541" s="218"/>
      <c r="GC541" s="218"/>
      <c r="GD541" s="218"/>
      <c r="GE541" s="218"/>
      <c r="GF541" s="218"/>
      <c r="GG541" s="218"/>
    </row>
    <row r="542" spans="1:189" s="257" customFormat="1">
      <c r="A542" s="265"/>
      <c r="B542" s="265"/>
      <c r="C542" s="265"/>
      <c r="D542" s="265"/>
      <c r="E542" s="265"/>
      <c r="F542" s="265"/>
      <c r="G542" s="269"/>
      <c r="H542" s="268"/>
      <c r="I542" s="268"/>
      <c r="J542" s="265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8"/>
      <c r="DZ542" s="218"/>
      <c r="EA542" s="218"/>
      <c r="EB542" s="218"/>
      <c r="EC542" s="218"/>
      <c r="ED542" s="218"/>
      <c r="EE542" s="218"/>
      <c r="EF542" s="218"/>
      <c r="EG542" s="218"/>
      <c r="EH542" s="218"/>
      <c r="EI542" s="218"/>
      <c r="EJ542" s="218"/>
      <c r="EK542" s="218"/>
      <c r="EL542" s="218"/>
      <c r="EM542" s="218"/>
      <c r="EN542" s="218"/>
      <c r="EO542" s="218"/>
      <c r="EP542" s="218"/>
      <c r="EQ542" s="218"/>
      <c r="ER542" s="218"/>
      <c r="ES542" s="218"/>
      <c r="ET542" s="218"/>
      <c r="EU542" s="218"/>
      <c r="EV542" s="218"/>
      <c r="EW542" s="218"/>
      <c r="EX542" s="218"/>
      <c r="EY542" s="218"/>
      <c r="EZ542" s="218"/>
      <c r="FA542" s="218"/>
      <c r="FB542" s="218"/>
      <c r="FC542" s="218"/>
      <c r="FD542" s="218"/>
      <c r="FE542" s="218"/>
      <c r="FF542" s="218"/>
      <c r="FG542" s="218"/>
      <c r="FH542" s="218"/>
      <c r="FI542" s="218"/>
      <c r="FJ542" s="218"/>
      <c r="FK542" s="218"/>
      <c r="FL542" s="218"/>
      <c r="FM542" s="218"/>
      <c r="FN542" s="218"/>
      <c r="FO542" s="218"/>
      <c r="FP542" s="218"/>
      <c r="FQ542" s="218"/>
      <c r="FR542" s="218"/>
      <c r="FS542" s="218"/>
      <c r="FT542" s="218"/>
      <c r="FU542" s="218"/>
      <c r="FV542" s="218"/>
      <c r="FW542" s="218"/>
      <c r="FX542" s="218"/>
      <c r="FY542" s="218"/>
      <c r="FZ542" s="218"/>
      <c r="GA542" s="218"/>
      <c r="GB542" s="218"/>
      <c r="GC542" s="218"/>
      <c r="GD542" s="218"/>
      <c r="GE542" s="218"/>
      <c r="GF542" s="218"/>
      <c r="GG542" s="218"/>
    </row>
    <row r="543" spans="1:189" s="257" customFormat="1">
      <c r="A543" s="265"/>
      <c r="B543" s="265"/>
      <c r="C543" s="265"/>
      <c r="D543" s="265"/>
      <c r="E543" s="265"/>
      <c r="F543" s="265"/>
      <c r="G543" s="269"/>
      <c r="H543" s="268"/>
      <c r="I543" s="268"/>
      <c r="J543" s="265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8"/>
      <c r="DZ543" s="218"/>
      <c r="EA543" s="218"/>
      <c r="EB543" s="218"/>
      <c r="EC543" s="218"/>
      <c r="ED543" s="218"/>
      <c r="EE543" s="218"/>
      <c r="EF543" s="218"/>
      <c r="EG543" s="218"/>
      <c r="EH543" s="218"/>
      <c r="EI543" s="218"/>
      <c r="EJ543" s="218"/>
      <c r="EK543" s="218"/>
      <c r="EL543" s="218"/>
      <c r="EM543" s="218"/>
      <c r="EN543" s="218"/>
      <c r="EO543" s="218"/>
      <c r="EP543" s="218"/>
      <c r="EQ543" s="218"/>
      <c r="ER543" s="218"/>
      <c r="ES543" s="218"/>
      <c r="ET543" s="218"/>
      <c r="EU543" s="218"/>
      <c r="EV543" s="218"/>
      <c r="EW543" s="218"/>
      <c r="EX543" s="218"/>
      <c r="EY543" s="218"/>
      <c r="EZ543" s="218"/>
      <c r="FA543" s="218"/>
      <c r="FB543" s="218"/>
      <c r="FC543" s="218"/>
      <c r="FD543" s="218"/>
      <c r="FE543" s="218"/>
      <c r="FF543" s="218"/>
      <c r="FG543" s="218"/>
      <c r="FH543" s="218"/>
      <c r="FI543" s="218"/>
      <c r="FJ543" s="218"/>
      <c r="FK543" s="218"/>
      <c r="FL543" s="218"/>
      <c r="FM543" s="218"/>
      <c r="FN543" s="218"/>
      <c r="FO543" s="218"/>
      <c r="FP543" s="218"/>
      <c r="FQ543" s="218"/>
      <c r="FR543" s="218"/>
      <c r="FS543" s="218"/>
      <c r="FT543" s="218"/>
      <c r="FU543" s="218"/>
      <c r="FV543" s="218"/>
      <c r="FW543" s="218"/>
      <c r="FX543" s="218"/>
      <c r="FY543" s="218"/>
      <c r="FZ543" s="218"/>
      <c r="GA543" s="218"/>
      <c r="GB543" s="218"/>
      <c r="GC543" s="218"/>
      <c r="GD543" s="218"/>
      <c r="GE543" s="218"/>
      <c r="GF543" s="218"/>
      <c r="GG543" s="218"/>
    </row>
    <row r="544" spans="1:189" s="257" customFormat="1">
      <c r="A544" s="265"/>
      <c r="B544" s="265"/>
      <c r="C544" s="265"/>
      <c r="D544" s="265"/>
      <c r="E544" s="265"/>
      <c r="F544" s="265"/>
      <c r="G544" s="269"/>
      <c r="H544" s="268"/>
      <c r="I544" s="268"/>
      <c r="J544" s="265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8"/>
      <c r="DZ544" s="218"/>
      <c r="EA544" s="218"/>
      <c r="EB544" s="218"/>
      <c r="EC544" s="218"/>
      <c r="ED544" s="218"/>
      <c r="EE544" s="218"/>
      <c r="EF544" s="218"/>
      <c r="EG544" s="218"/>
      <c r="EH544" s="218"/>
      <c r="EI544" s="218"/>
      <c r="EJ544" s="218"/>
      <c r="EK544" s="218"/>
      <c r="EL544" s="218"/>
      <c r="EM544" s="218"/>
      <c r="EN544" s="218"/>
      <c r="EO544" s="218"/>
      <c r="EP544" s="218"/>
      <c r="EQ544" s="218"/>
      <c r="ER544" s="218"/>
      <c r="ES544" s="218"/>
      <c r="ET544" s="218"/>
      <c r="EU544" s="218"/>
      <c r="EV544" s="218"/>
      <c r="EW544" s="218"/>
      <c r="EX544" s="218"/>
      <c r="EY544" s="218"/>
      <c r="EZ544" s="218"/>
      <c r="FA544" s="218"/>
      <c r="FB544" s="218"/>
      <c r="FC544" s="218"/>
      <c r="FD544" s="218"/>
      <c r="FE544" s="218"/>
      <c r="FF544" s="218"/>
      <c r="FG544" s="218"/>
      <c r="FH544" s="218"/>
      <c r="FI544" s="218"/>
      <c r="FJ544" s="218"/>
      <c r="FK544" s="218"/>
      <c r="FL544" s="218"/>
      <c r="FM544" s="218"/>
      <c r="FN544" s="218"/>
      <c r="FO544" s="218"/>
      <c r="FP544" s="218"/>
      <c r="FQ544" s="218"/>
      <c r="FR544" s="218"/>
      <c r="FS544" s="218"/>
      <c r="FT544" s="218"/>
      <c r="FU544" s="218"/>
      <c r="FV544" s="218"/>
      <c r="FW544" s="218"/>
      <c r="FX544" s="218"/>
      <c r="FY544" s="218"/>
      <c r="FZ544" s="218"/>
      <c r="GA544" s="218"/>
      <c r="GB544" s="218"/>
      <c r="GC544" s="218"/>
      <c r="GD544" s="218"/>
      <c r="GE544" s="218"/>
      <c r="GF544" s="218"/>
      <c r="GG544" s="218"/>
    </row>
    <row r="545" spans="1:189" s="257" customFormat="1">
      <c r="A545" s="265"/>
      <c r="B545" s="265"/>
      <c r="C545" s="265"/>
      <c r="D545" s="265"/>
      <c r="E545" s="265"/>
      <c r="F545" s="265"/>
      <c r="G545" s="269"/>
      <c r="H545" s="268"/>
      <c r="I545" s="268"/>
      <c r="J545" s="265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8"/>
      <c r="DZ545" s="218"/>
      <c r="EA545" s="218"/>
      <c r="EB545" s="218"/>
      <c r="EC545" s="218"/>
      <c r="ED545" s="218"/>
      <c r="EE545" s="218"/>
      <c r="EF545" s="218"/>
      <c r="EG545" s="218"/>
      <c r="EH545" s="218"/>
      <c r="EI545" s="218"/>
      <c r="EJ545" s="218"/>
      <c r="EK545" s="218"/>
      <c r="EL545" s="218"/>
      <c r="EM545" s="218"/>
      <c r="EN545" s="218"/>
      <c r="EO545" s="218"/>
      <c r="EP545" s="218"/>
      <c r="EQ545" s="218"/>
      <c r="ER545" s="218"/>
      <c r="ES545" s="218"/>
      <c r="ET545" s="218"/>
      <c r="EU545" s="218"/>
      <c r="EV545" s="218"/>
      <c r="EW545" s="218"/>
      <c r="EX545" s="218"/>
      <c r="EY545" s="218"/>
      <c r="EZ545" s="218"/>
      <c r="FA545" s="218"/>
      <c r="FB545" s="218"/>
      <c r="FC545" s="218"/>
      <c r="FD545" s="218"/>
      <c r="FE545" s="218"/>
      <c r="FF545" s="218"/>
      <c r="FG545" s="218"/>
      <c r="FH545" s="218"/>
      <c r="FI545" s="218"/>
      <c r="FJ545" s="218"/>
      <c r="FK545" s="218"/>
      <c r="FL545" s="218"/>
      <c r="FM545" s="218"/>
      <c r="FN545" s="218"/>
      <c r="FO545" s="218"/>
      <c r="FP545" s="218"/>
      <c r="FQ545" s="218"/>
      <c r="FR545" s="218"/>
      <c r="FS545" s="218"/>
      <c r="FT545" s="218"/>
      <c r="FU545" s="218"/>
      <c r="FV545" s="218"/>
      <c r="FW545" s="218"/>
      <c r="FX545" s="218"/>
      <c r="FY545" s="218"/>
      <c r="FZ545" s="218"/>
      <c r="GA545" s="218"/>
      <c r="GB545" s="218"/>
      <c r="GC545" s="218"/>
      <c r="GD545" s="218"/>
      <c r="GE545" s="218"/>
      <c r="GF545" s="218"/>
      <c r="GG545" s="218"/>
    </row>
    <row r="546" spans="1:189" s="257" customFormat="1">
      <c r="A546" s="265"/>
      <c r="B546" s="265"/>
      <c r="C546" s="265"/>
      <c r="D546" s="265"/>
      <c r="E546" s="265"/>
      <c r="F546" s="265"/>
      <c r="G546" s="269"/>
      <c r="H546" s="268"/>
      <c r="I546" s="268"/>
      <c r="J546" s="265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8"/>
      <c r="DZ546" s="218"/>
      <c r="EA546" s="218"/>
      <c r="EB546" s="218"/>
      <c r="EC546" s="218"/>
      <c r="ED546" s="218"/>
      <c r="EE546" s="218"/>
      <c r="EF546" s="218"/>
      <c r="EG546" s="218"/>
      <c r="EH546" s="218"/>
      <c r="EI546" s="218"/>
      <c r="EJ546" s="218"/>
      <c r="EK546" s="218"/>
      <c r="EL546" s="218"/>
      <c r="EM546" s="218"/>
      <c r="EN546" s="218"/>
      <c r="EO546" s="218"/>
      <c r="EP546" s="218"/>
      <c r="EQ546" s="218"/>
      <c r="ER546" s="218"/>
      <c r="ES546" s="218"/>
      <c r="ET546" s="218"/>
      <c r="EU546" s="218"/>
      <c r="EV546" s="218"/>
      <c r="EW546" s="218"/>
      <c r="EX546" s="218"/>
      <c r="EY546" s="218"/>
      <c r="EZ546" s="218"/>
      <c r="FA546" s="218"/>
      <c r="FB546" s="218"/>
      <c r="FC546" s="218"/>
      <c r="FD546" s="218"/>
      <c r="FE546" s="218"/>
      <c r="FF546" s="218"/>
      <c r="FG546" s="218"/>
      <c r="FH546" s="218"/>
      <c r="FI546" s="218"/>
      <c r="FJ546" s="218"/>
      <c r="FK546" s="218"/>
      <c r="FL546" s="218"/>
      <c r="FM546" s="218"/>
      <c r="FN546" s="218"/>
      <c r="FO546" s="218"/>
      <c r="FP546" s="218"/>
      <c r="FQ546" s="218"/>
      <c r="FR546" s="218"/>
      <c r="FS546" s="218"/>
      <c r="FT546" s="218"/>
      <c r="FU546" s="218"/>
      <c r="FV546" s="218"/>
      <c r="FW546" s="218"/>
      <c r="FX546" s="218"/>
      <c r="FY546" s="218"/>
      <c r="FZ546" s="218"/>
      <c r="GA546" s="218"/>
      <c r="GB546" s="218"/>
      <c r="GC546" s="218"/>
      <c r="GD546" s="218"/>
      <c r="GE546" s="218"/>
      <c r="GF546" s="218"/>
      <c r="GG546" s="218"/>
    </row>
    <row r="547" spans="1:189" s="257" customFormat="1">
      <c r="A547" s="265"/>
      <c r="B547" s="265"/>
      <c r="C547" s="265"/>
      <c r="D547" s="265"/>
      <c r="E547" s="265"/>
      <c r="F547" s="265"/>
      <c r="G547" s="269"/>
      <c r="H547" s="268"/>
      <c r="I547" s="268"/>
      <c r="J547" s="265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8"/>
      <c r="DZ547" s="218"/>
      <c r="EA547" s="218"/>
      <c r="EB547" s="218"/>
      <c r="EC547" s="218"/>
      <c r="ED547" s="218"/>
      <c r="EE547" s="218"/>
      <c r="EF547" s="218"/>
      <c r="EG547" s="218"/>
      <c r="EH547" s="218"/>
      <c r="EI547" s="218"/>
      <c r="EJ547" s="218"/>
      <c r="EK547" s="218"/>
      <c r="EL547" s="218"/>
      <c r="EM547" s="218"/>
      <c r="EN547" s="218"/>
      <c r="EO547" s="218"/>
      <c r="EP547" s="218"/>
      <c r="EQ547" s="218"/>
      <c r="ER547" s="218"/>
      <c r="ES547" s="218"/>
      <c r="ET547" s="218"/>
      <c r="EU547" s="218"/>
      <c r="EV547" s="218"/>
      <c r="EW547" s="218"/>
      <c r="EX547" s="218"/>
      <c r="EY547" s="218"/>
      <c r="EZ547" s="218"/>
      <c r="FA547" s="218"/>
      <c r="FB547" s="218"/>
      <c r="FC547" s="218"/>
      <c r="FD547" s="218"/>
      <c r="FE547" s="218"/>
      <c r="FF547" s="218"/>
      <c r="FG547" s="218"/>
      <c r="FH547" s="218"/>
      <c r="FI547" s="218"/>
      <c r="FJ547" s="218"/>
      <c r="FK547" s="218"/>
      <c r="FL547" s="218"/>
      <c r="FM547" s="218"/>
      <c r="FN547" s="218"/>
      <c r="FO547" s="218"/>
      <c r="FP547" s="218"/>
      <c r="FQ547" s="218"/>
      <c r="FR547" s="218"/>
      <c r="FS547" s="218"/>
      <c r="FT547" s="218"/>
      <c r="FU547" s="218"/>
      <c r="FV547" s="218"/>
      <c r="FW547" s="218"/>
      <c r="FX547" s="218"/>
      <c r="FY547" s="218"/>
      <c r="FZ547" s="218"/>
      <c r="GA547" s="218"/>
      <c r="GB547" s="218"/>
      <c r="GC547" s="218"/>
      <c r="GD547" s="218"/>
      <c r="GE547" s="218"/>
      <c r="GF547" s="218"/>
      <c r="GG547" s="218"/>
    </row>
    <row r="548" spans="1:189" s="257" customFormat="1">
      <c r="A548" s="265"/>
      <c r="B548" s="265"/>
      <c r="C548" s="265"/>
      <c r="D548" s="265"/>
      <c r="E548" s="265"/>
      <c r="F548" s="265"/>
      <c r="G548" s="269"/>
      <c r="H548" s="268"/>
      <c r="I548" s="268"/>
      <c r="J548" s="265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8"/>
      <c r="DZ548" s="218"/>
      <c r="EA548" s="218"/>
      <c r="EB548" s="218"/>
      <c r="EC548" s="218"/>
      <c r="ED548" s="218"/>
      <c r="EE548" s="218"/>
      <c r="EF548" s="218"/>
      <c r="EG548" s="218"/>
      <c r="EH548" s="218"/>
      <c r="EI548" s="218"/>
      <c r="EJ548" s="218"/>
      <c r="EK548" s="218"/>
      <c r="EL548" s="218"/>
      <c r="EM548" s="218"/>
      <c r="EN548" s="218"/>
      <c r="EO548" s="218"/>
      <c r="EP548" s="218"/>
      <c r="EQ548" s="218"/>
      <c r="ER548" s="218"/>
      <c r="ES548" s="218"/>
      <c r="ET548" s="218"/>
      <c r="EU548" s="218"/>
      <c r="EV548" s="218"/>
      <c r="EW548" s="218"/>
      <c r="EX548" s="218"/>
      <c r="EY548" s="218"/>
      <c r="EZ548" s="218"/>
      <c r="FA548" s="218"/>
      <c r="FB548" s="218"/>
      <c r="FC548" s="218"/>
      <c r="FD548" s="218"/>
      <c r="FE548" s="218"/>
      <c r="FF548" s="218"/>
      <c r="FG548" s="218"/>
      <c r="FH548" s="218"/>
      <c r="FI548" s="218"/>
      <c r="FJ548" s="218"/>
      <c r="FK548" s="218"/>
      <c r="FL548" s="218"/>
      <c r="FM548" s="218"/>
      <c r="FN548" s="218"/>
      <c r="FO548" s="218"/>
      <c r="FP548" s="218"/>
      <c r="FQ548" s="218"/>
      <c r="FR548" s="218"/>
      <c r="FS548" s="218"/>
      <c r="FT548" s="218"/>
      <c r="FU548" s="218"/>
      <c r="FV548" s="218"/>
      <c r="FW548" s="218"/>
      <c r="FX548" s="218"/>
      <c r="FY548" s="218"/>
      <c r="FZ548" s="218"/>
      <c r="GA548" s="218"/>
      <c r="GB548" s="218"/>
      <c r="GC548" s="218"/>
      <c r="GD548" s="218"/>
      <c r="GE548" s="218"/>
      <c r="GF548" s="218"/>
      <c r="GG548" s="218"/>
    </row>
    <row r="549" spans="1:189" s="257" customFormat="1">
      <c r="A549" s="265"/>
      <c r="B549" s="265"/>
      <c r="C549" s="265"/>
      <c r="D549" s="265"/>
      <c r="E549" s="265"/>
      <c r="F549" s="265"/>
      <c r="G549" s="269"/>
      <c r="H549" s="268"/>
      <c r="I549" s="268"/>
      <c r="J549" s="265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8"/>
      <c r="DZ549" s="218"/>
      <c r="EA549" s="218"/>
      <c r="EB549" s="218"/>
      <c r="EC549" s="218"/>
      <c r="ED549" s="218"/>
      <c r="EE549" s="218"/>
      <c r="EF549" s="218"/>
      <c r="EG549" s="218"/>
      <c r="EH549" s="218"/>
      <c r="EI549" s="218"/>
      <c r="EJ549" s="218"/>
      <c r="EK549" s="218"/>
      <c r="EL549" s="218"/>
      <c r="EM549" s="218"/>
      <c r="EN549" s="218"/>
      <c r="EO549" s="218"/>
      <c r="EP549" s="218"/>
      <c r="EQ549" s="218"/>
      <c r="ER549" s="218"/>
      <c r="ES549" s="218"/>
      <c r="ET549" s="218"/>
      <c r="EU549" s="218"/>
      <c r="EV549" s="218"/>
      <c r="EW549" s="218"/>
      <c r="EX549" s="218"/>
      <c r="EY549" s="218"/>
      <c r="EZ549" s="218"/>
      <c r="FA549" s="218"/>
      <c r="FB549" s="218"/>
      <c r="FC549" s="218"/>
      <c r="FD549" s="218"/>
      <c r="FE549" s="218"/>
      <c r="FF549" s="218"/>
      <c r="FG549" s="218"/>
      <c r="FH549" s="218"/>
      <c r="FI549" s="218"/>
      <c r="FJ549" s="218"/>
      <c r="FK549" s="218"/>
      <c r="FL549" s="218"/>
      <c r="FM549" s="218"/>
      <c r="FN549" s="218"/>
      <c r="FO549" s="218"/>
      <c r="FP549" s="218"/>
      <c r="FQ549" s="218"/>
      <c r="FR549" s="218"/>
      <c r="FS549" s="218"/>
      <c r="FT549" s="218"/>
      <c r="FU549" s="218"/>
      <c r="FV549" s="218"/>
      <c r="FW549" s="218"/>
      <c r="FX549" s="218"/>
      <c r="FY549" s="218"/>
      <c r="FZ549" s="218"/>
      <c r="GA549" s="218"/>
      <c r="GB549" s="218"/>
      <c r="GC549" s="218"/>
      <c r="GD549" s="218"/>
      <c r="GE549" s="218"/>
      <c r="GF549" s="218"/>
      <c r="GG549" s="218"/>
    </row>
    <row r="550" spans="1:189" s="257" customFormat="1">
      <c r="A550" s="265"/>
      <c r="B550" s="265"/>
      <c r="C550" s="265"/>
      <c r="D550" s="265"/>
      <c r="E550" s="265"/>
      <c r="F550" s="265"/>
      <c r="G550" s="269"/>
      <c r="H550" s="268"/>
      <c r="I550" s="268"/>
      <c r="J550" s="265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8"/>
      <c r="DZ550" s="218"/>
      <c r="EA550" s="218"/>
      <c r="EB550" s="218"/>
      <c r="EC550" s="218"/>
      <c r="ED550" s="218"/>
      <c r="EE550" s="218"/>
      <c r="EF550" s="218"/>
      <c r="EG550" s="218"/>
      <c r="EH550" s="218"/>
      <c r="EI550" s="218"/>
      <c r="EJ550" s="218"/>
      <c r="EK550" s="218"/>
      <c r="EL550" s="218"/>
      <c r="EM550" s="218"/>
      <c r="EN550" s="218"/>
      <c r="EO550" s="218"/>
      <c r="EP550" s="218"/>
      <c r="EQ550" s="218"/>
      <c r="ER550" s="218"/>
      <c r="ES550" s="218"/>
      <c r="ET550" s="218"/>
      <c r="EU550" s="218"/>
      <c r="EV550" s="218"/>
      <c r="EW550" s="218"/>
      <c r="EX550" s="218"/>
      <c r="EY550" s="218"/>
      <c r="EZ550" s="218"/>
      <c r="FA550" s="218"/>
      <c r="FB550" s="218"/>
      <c r="FC550" s="218"/>
      <c r="FD550" s="218"/>
      <c r="FE550" s="218"/>
      <c r="FF550" s="218"/>
      <c r="FG550" s="218"/>
      <c r="FH550" s="218"/>
      <c r="FI550" s="218"/>
      <c r="FJ550" s="218"/>
      <c r="FK550" s="218"/>
      <c r="FL550" s="218"/>
      <c r="FM550" s="218"/>
      <c r="FN550" s="218"/>
      <c r="FO550" s="218"/>
      <c r="FP550" s="218"/>
      <c r="FQ550" s="218"/>
      <c r="FR550" s="218"/>
      <c r="FS550" s="218"/>
      <c r="FT550" s="218"/>
      <c r="FU550" s="218"/>
      <c r="FV550" s="218"/>
      <c r="FW550" s="218"/>
      <c r="FX550" s="218"/>
      <c r="FY550" s="218"/>
      <c r="FZ550" s="218"/>
      <c r="GA550" s="218"/>
      <c r="GB550" s="218"/>
      <c r="GC550" s="218"/>
      <c r="GD550" s="218"/>
      <c r="GE550" s="218"/>
      <c r="GF550" s="218"/>
      <c r="GG550" s="218"/>
    </row>
    <row r="551" spans="1:189" s="257" customFormat="1">
      <c r="A551" s="265"/>
      <c r="B551" s="265"/>
      <c r="C551" s="265"/>
      <c r="D551" s="265"/>
      <c r="E551" s="265"/>
      <c r="F551" s="265"/>
      <c r="G551" s="269"/>
      <c r="H551" s="268"/>
      <c r="I551" s="268"/>
      <c r="J551" s="265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8"/>
      <c r="DZ551" s="218"/>
      <c r="EA551" s="218"/>
      <c r="EB551" s="218"/>
      <c r="EC551" s="218"/>
      <c r="ED551" s="218"/>
      <c r="EE551" s="218"/>
      <c r="EF551" s="218"/>
      <c r="EG551" s="218"/>
      <c r="EH551" s="218"/>
      <c r="EI551" s="218"/>
      <c r="EJ551" s="218"/>
      <c r="EK551" s="218"/>
      <c r="EL551" s="218"/>
      <c r="EM551" s="218"/>
      <c r="EN551" s="218"/>
      <c r="EO551" s="218"/>
      <c r="EP551" s="218"/>
      <c r="EQ551" s="218"/>
      <c r="ER551" s="218"/>
      <c r="ES551" s="218"/>
      <c r="ET551" s="218"/>
      <c r="EU551" s="218"/>
      <c r="EV551" s="218"/>
      <c r="EW551" s="218"/>
      <c r="EX551" s="218"/>
      <c r="EY551" s="218"/>
      <c r="EZ551" s="218"/>
      <c r="FA551" s="218"/>
      <c r="FB551" s="218"/>
      <c r="FC551" s="218"/>
      <c r="FD551" s="218"/>
      <c r="FE551" s="218"/>
      <c r="FF551" s="218"/>
      <c r="FG551" s="218"/>
      <c r="FH551" s="218"/>
      <c r="FI551" s="218"/>
      <c r="FJ551" s="218"/>
      <c r="FK551" s="218"/>
      <c r="FL551" s="218"/>
      <c r="FM551" s="218"/>
      <c r="FN551" s="218"/>
      <c r="FO551" s="218"/>
      <c r="FP551" s="218"/>
      <c r="FQ551" s="218"/>
      <c r="FR551" s="218"/>
      <c r="FS551" s="218"/>
      <c r="FT551" s="218"/>
      <c r="FU551" s="218"/>
      <c r="FV551" s="218"/>
      <c r="FW551" s="218"/>
      <c r="FX551" s="218"/>
      <c r="FY551" s="218"/>
      <c r="FZ551" s="218"/>
      <c r="GA551" s="218"/>
      <c r="GB551" s="218"/>
      <c r="GC551" s="218"/>
      <c r="GD551" s="218"/>
      <c r="GE551" s="218"/>
      <c r="GF551" s="218"/>
      <c r="GG551" s="218"/>
    </row>
    <row r="552" spans="1:189" s="257" customFormat="1">
      <c r="A552" s="265"/>
      <c r="B552" s="265"/>
      <c r="C552" s="265"/>
      <c r="D552" s="265"/>
      <c r="E552" s="265"/>
      <c r="F552" s="265"/>
      <c r="G552" s="269"/>
      <c r="H552" s="268"/>
      <c r="I552" s="268"/>
      <c r="J552" s="265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8"/>
      <c r="DZ552" s="218"/>
      <c r="EA552" s="218"/>
      <c r="EB552" s="218"/>
      <c r="EC552" s="218"/>
      <c r="ED552" s="218"/>
      <c r="EE552" s="218"/>
      <c r="EF552" s="218"/>
      <c r="EG552" s="218"/>
      <c r="EH552" s="218"/>
      <c r="EI552" s="218"/>
      <c r="EJ552" s="218"/>
      <c r="EK552" s="218"/>
      <c r="EL552" s="218"/>
      <c r="EM552" s="218"/>
      <c r="EN552" s="218"/>
      <c r="EO552" s="218"/>
      <c r="EP552" s="218"/>
      <c r="EQ552" s="218"/>
      <c r="ER552" s="218"/>
      <c r="ES552" s="218"/>
      <c r="ET552" s="218"/>
      <c r="EU552" s="218"/>
      <c r="EV552" s="218"/>
      <c r="EW552" s="218"/>
      <c r="EX552" s="218"/>
      <c r="EY552" s="218"/>
      <c r="EZ552" s="218"/>
      <c r="FA552" s="218"/>
      <c r="FB552" s="218"/>
      <c r="FC552" s="218"/>
      <c r="FD552" s="218"/>
      <c r="FE552" s="218"/>
      <c r="FF552" s="218"/>
      <c r="FG552" s="218"/>
      <c r="FH552" s="218"/>
      <c r="FI552" s="218"/>
      <c r="FJ552" s="218"/>
      <c r="FK552" s="218"/>
      <c r="FL552" s="218"/>
      <c r="FM552" s="218"/>
      <c r="FN552" s="218"/>
      <c r="FO552" s="218"/>
      <c r="FP552" s="218"/>
      <c r="FQ552" s="218"/>
      <c r="FR552" s="218"/>
      <c r="FS552" s="218"/>
      <c r="FT552" s="218"/>
      <c r="FU552" s="218"/>
      <c r="FV552" s="218"/>
      <c r="FW552" s="218"/>
      <c r="FX552" s="218"/>
      <c r="FY552" s="218"/>
      <c r="FZ552" s="218"/>
      <c r="GA552" s="218"/>
      <c r="GB552" s="218"/>
      <c r="GC552" s="218"/>
      <c r="GD552" s="218"/>
      <c r="GE552" s="218"/>
      <c r="GF552" s="218"/>
      <c r="GG552" s="218"/>
    </row>
    <row r="553" spans="1:189" s="257" customFormat="1">
      <c r="A553" s="265"/>
      <c r="B553" s="265"/>
      <c r="C553" s="265"/>
      <c r="D553" s="265"/>
      <c r="E553" s="265"/>
      <c r="F553" s="265"/>
      <c r="G553" s="269"/>
      <c r="H553" s="268"/>
      <c r="I553" s="268"/>
      <c r="J553" s="265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8"/>
      <c r="DZ553" s="218"/>
      <c r="EA553" s="218"/>
      <c r="EB553" s="218"/>
      <c r="EC553" s="218"/>
      <c r="ED553" s="218"/>
      <c r="EE553" s="218"/>
      <c r="EF553" s="218"/>
      <c r="EG553" s="218"/>
      <c r="EH553" s="218"/>
      <c r="EI553" s="218"/>
      <c r="EJ553" s="218"/>
      <c r="EK553" s="218"/>
      <c r="EL553" s="218"/>
      <c r="EM553" s="218"/>
      <c r="EN553" s="218"/>
      <c r="EO553" s="218"/>
      <c r="EP553" s="218"/>
      <c r="EQ553" s="218"/>
      <c r="ER553" s="218"/>
      <c r="ES553" s="218"/>
      <c r="ET553" s="218"/>
      <c r="EU553" s="218"/>
      <c r="EV553" s="218"/>
      <c r="EW553" s="218"/>
      <c r="EX553" s="218"/>
      <c r="EY553" s="218"/>
      <c r="EZ553" s="218"/>
      <c r="FA553" s="218"/>
      <c r="FB553" s="218"/>
      <c r="FC553" s="218"/>
      <c r="FD553" s="218"/>
      <c r="FE553" s="218"/>
      <c r="FF553" s="218"/>
      <c r="FG553" s="218"/>
      <c r="FH553" s="218"/>
      <c r="FI553" s="218"/>
      <c r="FJ553" s="218"/>
      <c r="FK553" s="218"/>
      <c r="FL553" s="218"/>
      <c r="FM553" s="218"/>
      <c r="FN553" s="218"/>
      <c r="FO553" s="218"/>
      <c r="FP553" s="218"/>
      <c r="FQ553" s="218"/>
      <c r="FR553" s="218"/>
      <c r="FS553" s="218"/>
      <c r="FT553" s="218"/>
      <c r="FU553" s="218"/>
      <c r="FV553" s="218"/>
      <c r="FW553" s="218"/>
      <c r="FX553" s="218"/>
      <c r="FY553" s="218"/>
      <c r="FZ553" s="218"/>
      <c r="GA553" s="218"/>
      <c r="GB553" s="218"/>
      <c r="GC553" s="218"/>
      <c r="GD553" s="218"/>
      <c r="GE553" s="218"/>
      <c r="GF553" s="218"/>
      <c r="GG553" s="218"/>
    </row>
    <row r="554" spans="1:189" s="257" customFormat="1">
      <c r="A554" s="265"/>
      <c r="B554" s="265"/>
      <c r="C554" s="265"/>
      <c r="D554" s="265"/>
      <c r="E554" s="265"/>
      <c r="F554" s="265"/>
      <c r="G554" s="269"/>
      <c r="H554" s="268"/>
      <c r="I554" s="268"/>
      <c r="J554" s="265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8"/>
      <c r="DZ554" s="218"/>
      <c r="EA554" s="218"/>
      <c r="EB554" s="218"/>
      <c r="EC554" s="218"/>
      <c r="ED554" s="218"/>
      <c r="EE554" s="218"/>
      <c r="EF554" s="218"/>
      <c r="EG554" s="218"/>
      <c r="EH554" s="218"/>
      <c r="EI554" s="218"/>
      <c r="EJ554" s="218"/>
      <c r="EK554" s="218"/>
      <c r="EL554" s="218"/>
      <c r="EM554" s="218"/>
      <c r="EN554" s="218"/>
      <c r="EO554" s="218"/>
      <c r="EP554" s="218"/>
      <c r="EQ554" s="218"/>
      <c r="ER554" s="218"/>
      <c r="ES554" s="218"/>
      <c r="ET554" s="218"/>
      <c r="EU554" s="218"/>
      <c r="EV554" s="218"/>
      <c r="EW554" s="218"/>
      <c r="EX554" s="218"/>
      <c r="EY554" s="218"/>
      <c r="EZ554" s="218"/>
      <c r="FA554" s="218"/>
      <c r="FB554" s="218"/>
      <c r="FC554" s="218"/>
      <c r="FD554" s="218"/>
      <c r="FE554" s="218"/>
      <c r="FF554" s="218"/>
      <c r="FG554" s="218"/>
      <c r="FH554" s="218"/>
      <c r="FI554" s="218"/>
      <c r="FJ554" s="218"/>
      <c r="FK554" s="218"/>
      <c r="FL554" s="218"/>
      <c r="FM554" s="218"/>
      <c r="FN554" s="218"/>
      <c r="FO554" s="218"/>
      <c r="FP554" s="218"/>
      <c r="FQ554" s="218"/>
      <c r="FR554" s="218"/>
      <c r="FS554" s="218"/>
      <c r="FT554" s="218"/>
      <c r="FU554" s="218"/>
      <c r="FV554" s="218"/>
      <c r="FW554" s="218"/>
      <c r="FX554" s="218"/>
      <c r="FY554" s="218"/>
      <c r="FZ554" s="218"/>
      <c r="GA554" s="218"/>
      <c r="GB554" s="218"/>
      <c r="GC554" s="218"/>
      <c r="GD554" s="218"/>
      <c r="GE554" s="218"/>
      <c r="GF554" s="218"/>
      <c r="GG554" s="218"/>
    </row>
    <row r="555" spans="1:189" s="257" customFormat="1">
      <c r="A555" s="265"/>
      <c r="B555" s="265"/>
      <c r="C555" s="265"/>
      <c r="D555" s="265"/>
      <c r="E555" s="265"/>
      <c r="F555" s="265"/>
      <c r="G555" s="269"/>
      <c r="H555" s="268"/>
      <c r="I555" s="268"/>
      <c r="J555" s="265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8"/>
      <c r="DZ555" s="218"/>
      <c r="EA555" s="218"/>
      <c r="EB555" s="218"/>
      <c r="EC555" s="218"/>
      <c r="ED555" s="218"/>
      <c r="EE555" s="218"/>
      <c r="EF555" s="218"/>
      <c r="EG555" s="218"/>
      <c r="EH555" s="218"/>
      <c r="EI555" s="218"/>
      <c r="EJ555" s="218"/>
      <c r="EK555" s="218"/>
      <c r="EL555" s="218"/>
      <c r="EM555" s="218"/>
      <c r="EN555" s="218"/>
      <c r="EO555" s="218"/>
      <c r="EP555" s="218"/>
      <c r="EQ555" s="218"/>
      <c r="ER555" s="218"/>
      <c r="ES555" s="218"/>
      <c r="ET555" s="218"/>
      <c r="EU555" s="218"/>
      <c r="EV555" s="218"/>
      <c r="EW555" s="218"/>
      <c r="EX555" s="218"/>
      <c r="EY555" s="218"/>
      <c r="EZ555" s="218"/>
      <c r="FA555" s="218"/>
      <c r="FB555" s="218"/>
      <c r="FC555" s="218"/>
      <c r="FD555" s="218"/>
      <c r="FE555" s="218"/>
      <c r="FF555" s="218"/>
      <c r="FG555" s="218"/>
      <c r="FH555" s="218"/>
      <c r="FI555" s="218"/>
      <c r="FJ555" s="218"/>
      <c r="FK555" s="218"/>
      <c r="FL555" s="218"/>
      <c r="FM555" s="218"/>
      <c r="FN555" s="218"/>
      <c r="FO555" s="218"/>
      <c r="FP555" s="218"/>
      <c r="FQ555" s="218"/>
      <c r="FR555" s="218"/>
      <c r="FS555" s="218"/>
      <c r="FT555" s="218"/>
      <c r="FU555" s="218"/>
      <c r="FV555" s="218"/>
      <c r="FW555" s="218"/>
      <c r="FX555" s="218"/>
      <c r="FY555" s="218"/>
      <c r="FZ555" s="218"/>
      <c r="GA555" s="218"/>
      <c r="GB555" s="218"/>
      <c r="GC555" s="218"/>
      <c r="GD555" s="218"/>
      <c r="GE555" s="218"/>
      <c r="GF555" s="218"/>
      <c r="GG555" s="218"/>
    </row>
    <row r="556" spans="1:189" s="257" customFormat="1">
      <c r="A556" s="265"/>
      <c r="B556" s="265"/>
      <c r="C556" s="265"/>
      <c r="D556" s="265"/>
      <c r="E556" s="265"/>
      <c r="F556" s="265"/>
      <c r="G556" s="269"/>
      <c r="H556" s="268"/>
      <c r="I556" s="268"/>
      <c r="J556" s="265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8"/>
      <c r="DZ556" s="218"/>
      <c r="EA556" s="218"/>
      <c r="EB556" s="218"/>
      <c r="EC556" s="218"/>
      <c r="ED556" s="218"/>
      <c r="EE556" s="218"/>
      <c r="EF556" s="218"/>
      <c r="EG556" s="218"/>
      <c r="EH556" s="218"/>
      <c r="EI556" s="218"/>
      <c r="EJ556" s="218"/>
      <c r="EK556" s="218"/>
      <c r="EL556" s="218"/>
      <c r="EM556" s="218"/>
      <c r="EN556" s="218"/>
      <c r="EO556" s="218"/>
      <c r="EP556" s="218"/>
      <c r="EQ556" s="218"/>
      <c r="ER556" s="218"/>
      <c r="ES556" s="218"/>
      <c r="ET556" s="218"/>
      <c r="EU556" s="218"/>
      <c r="EV556" s="218"/>
      <c r="EW556" s="218"/>
      <c r="EX556" s="218"/>
      <c r="EY556" s="218"/>
      <c r="EZ556" s="218"/>
      <c r="FA556" s="218"/>
      <c r="FB556" s="218"/>
      <c r="FC556" s="218"/>
      <c r="FD556" s="218"/>
      <c r="FE556" s="218"/>
      <c r="FF556" s="218"/>
      <c r="FG556" s="218"/>
      <c r="FH556" s="218"/>
      <c r="FI556" s="218"/>
      <c r="FJ556" s="218"/>
      <c r="FK556" s="218"/>
      <c r="FL556" s="218"/>
      <c r="FM556" s="218"/>
      <c r="FN556" s="218"/>
      <c r="FO556" s="218"/>
      <c r="FP556" s="218"/>
      <c r="FQ556" s="218"/>
      <c r="FR556" s="218"/>
      <c r="FS556" s="218"/>
      <c r="FT556" s="218"/>
      <c r="FU556" s="218"/>
      <c r="FV556" s="218"/>
      <c r="FW556" s="218"/>
      <c r="FX556" s="218"/>
      <c r="FY556" s="218"/>
      <c r="FZ556" s="218"/>
      <c r="GA556" s="218"/>
      <c r="GB556" s="218"/>
      <c r="GC556" s="218"/>
      <c r="GD556" s="218"/>
      <c r="GE556" s="218"/>
      <c r="GF556" s="218"/>
      <c r="GG556" s="218"/>
    </row>
    <row r="557" spans="1:189" s="257" customFormat="1">
      <c r="A557" s="265"/>
      <c r="B557" s="265"/>
      <c r="C557" s="265"/>
      <c r="D557" s="265"/>
      <c r="E557" s="265"/>
      <c r="F557" s="265"/>
      <c r="G557" s="269"/>
      <c r="H557" s="268"/>
      <c r="I557" s="268"/>
      <c r="J557" s="265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8"/>
      <c r="DZ557" s="218"/>
      <c r="EA557" s="218"/>
      <c r="EB557" s="218"/>
      <c r="EC557" s="218"/>
      <c r="ED557" s="218"/>
      <c r="EE557" s="218"/>
      <c r="EF557" s="218"/>
      <c r="EG557" s="218"/>
      <c r="EH557" s="218"/>
      <c r="EI557" s="218"/>
      <c r="EJ557" s="218"/>
      <c r="EK557" s="218"/>
      <c r="EL557" s="218"/>
      <c r="EM557" s="218"/>
      <c r="EN557" s="218"/>
      <c r="EO557" s="218"/>
      <c r="EP557" s="218"/>
      <c r="EQ557" s="218"/>
      <c r="ER557" s="218"/>
      <c r="ES557" s="218"/>
      <c r="ET557" s="218"/>
      <c r="EU557" s="218"/>
      <c r="EV557" s="218"/>
      <c r="EW557" s="218"/>
      <c r="EX557" s="218"/>
      <c r="EY557" s="218"/>
      <c r="EZ557" s="218"/>
      <c r="FA557" s="218"/>
      <c r="FB557" s="218"/>
      <c r="FC557" s="218"/>
      <c r="FD557" s="218"/>
      <c r="FE557" s="218"/>
      <c r="FF557" s="218"/>
      <c r="FG557" s="218"/>
      <c r="FH557" s="218"/>
      <c r="FI557" s="218"/>
      <c r="FJ557" s="218"/>
      <c r="FK557" s="218"/>
      <c r="FL557" s="218"/>
      <c r="FM557" s="218"/>
      <c r="FN557" s="218"/>
      <c r="FO557" s="218"/>
      <c r="FP557" s="218"/>
      <c r="FQ557" s="218"/>
      <c r="FR557" s="218"/>
      <c r="FS557" s="218"/>
      <c r="FT557" s="218"/>
      <c r="FU557" s="218"/>
      <c r="FV557" s="218"/>
      <c r="FW557" s="218"/>
      <c r="FX557" s="218"/>
      <c r="FY557" s="218"/>
      <c r="FZ557" s="218"/>
      <c r="GA557" s="218"/>
      <c r="GB557" s="218"/>
      <c r="GC557" s="218"/>
      <c r="GD557" s="218"/>
      <c r="GE557" s="218"/>
      <c r="GF557" s="218"/>
      <c r="GG557" s="218"/>
    </row>
    <row r="558" spans="1:189" s="257" customFormat="1">
      <c r="A558" s="265"/>
      <c r="B558" s="265"/>
      <c r="C558" s="265"/>
      <c r="D558" s="265"/>
      <c r="E558" s="265"/>
      <c r="F558" s="265"/>
      <c r="G558" s="269"/>
      <c r="H558" s="268"/>
      <c r="I558" s="268"/>
      <c r="J558" s="265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8"/>
      <c r="DZ558" s="218"/>
      <c r="EA558" s="218"/>
      <c r="EB558" s="218"/>
      <c r="EC558" s="218"/>
      <c r="ED558" s="218"/>
      <c r="EE558" s="218"/>
      <c r="EF558" s="218"/>
      <c r="EG558" s="218"/>
      <c r="EH558" s="218"/>
      <c r="EI558" s="218"/>
      <c r="EJ558" s="218"/>
      <c r="EK558" s="218"/>
      <c r="EL558" s="218"/>
      <c r="EM558" s="218"/>
      <c r="EN558" s="218"/>
      <c r="EO558" s="218"/>
      <c r="EP558" s="218"/>
      <c r="EQ558" s="218"/>
      <c r="ER558" s="218"/>
      <c r="ES558" s="218"/>
      <c r="ET558" s="218"/>
      <c r="EU558" s="218"/>
      <c r="EV558" s="218"/>
      <c r="EW558" s="218"/>
      <c r="EX558" s="218"/>
      <c r="EY558" s="218"/>
      <c r="EZ558" s="218"/>
      <c r="FA558" s="218"/>
      <c r="FB558" s="218"/>
      <c r="FC558" s="218"/>
      <c r="FD558" s="218"/>
      <c r="FE558" s="218"/>
      <c r="FF558" s="218"/>
      <c r="FG558" s="218"/>
      <c r="FH558" s="218"/>
      <c r="FI558" s="218"/>
      <c r="FJ558" s="218"/>
      <c r="FK558" s="218"/>
      <c r="FL558" s="218"/>
      <c r="FM558" s="218"/>
      <c r="FN558" s="218"/>
      <c r="FO558" s="218"/>
      <c r="FP558" s="218"/>
      <c r="FQ558" s="218"/>
      <c r="FR558" s="218"/>
      <c r="FS558" s="218"/>
      <c r="FT558" s="218"/>
      <c r="FU558" s="218"/>
      <c r="FV558" s="218"/>
      <c r="FW558" s="218"/>
      <c r="FX558" s="218"/>
      <c r="FY558" s="218"/>
      <c r="FZ558" s="218"/>
      <c r="GA558" s="218"/>
      <c r="GB558" s="218"/>
      <c r="GC558" s="218"/>
      <c r="GD558" s="218"/>
      <c r="GE558" s="218"/>
      <c r="GF558" s="218"/>
      <c r="GG558" s="218"/>
    </row>
    <row r="559" spans="1:189" s="257" customFormat="1">
      <c r="A559" s="265"/>
      <c r="B559" s="265"/>
      <c r="C559" s="265"/>
      <c r="D559" s="265"/>
      <c r="E559" s="265"/>
      <c r="F559" s="265"/>
      <c r="G559" s="269"/>
      <c r="H559" s="268"/>
      <c r="I559" s="268"/>
      <c r="J559" s="265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8"/>
      <c r="DZ559" s="218"/>
      <c r="EA559" s="218"/>
      <c r="EB559" s="218"/>
      <c r="EC559" s="218"/>
      <c r="ED559" s="218"/>
      <c r="EE559" s="218"/>
      <c r="EF559" s="218"/>
      <c r="EG559" s="218"/>
      <c r="EH559" s="218"/>
      <c r="EI559" s="218"/>
      <c r="EJ559" s="218"/>
      <c r="EK559" s="218"/>
      <c r="EL559" s="218"/>
      <c r="EM559" s="218"/>
      <c r="EN559" s="218"/>
      <c r="EO559" s="218"/>
      <c r="EP559" s="218"/>
      <c r="EQ559" s="218"/>
      <c r="ER559" s="218"/>
      <c r="ES559" s="218"/>
      <c r="ET559" s="218"/>
      <c r="EU559" s="218"/>
      <c r="EV559" s="218"/>
      <c r="EW559" s="218"/>
      <c r="EX559" s="218"/>
      <c r="EY559" s="218"/>
      <c r="EZ559" s="218"/>
      <c r="FA559" s="218"/>
      <c r="FB559" s="218"/>
      <c r="FC559" s="218"/>
      <c r="FD559" s="218"/>
      <c r="FE559" s="218"/>
      <c r="FF559" s="218"/>
      <c r="FG559" s="218"/>
      <c r="FH559" s="218"/>
      <c r="FI559" s="218"/>
      <c r="FJ559" s="218"/>
      <c r="FK559" s="218"/>
      <c r="FL559" s="218"/>
      <c r="FM559" s="218"/>
      <c r="FN559" s="218"/>
      <c r="FO559" s="218"/>
      <c r="FP559" s="218"/>
      <c r="FQ559" s="218"/>
      <c r="FR559" s="218"/>
      <c r="FS559" s="218"/>
      <c r="FT559" s="218"/>
      <c r="FU559" s="218"/>
      <c r="FV559" s="218"/>
      <c r="FW559" s="218"/>
      <c r="FX559" s="218"/>
      <c r="FY559" s="218"/>
      <c r="FZ559" s="218"/>
      <c r="GA559" s="218"/>
      <c r="GB559" s="218"/>
      <c r="GC559" s="218"/>
      <c r="GD559" s="218"/>
      <c r="GE559" s="218"/>
      <c r="GF559" s="218"/>
      <c r="GG559" s="218"/>
    </row>
    <row r="560" spans="1:189" s="257" customFormat="1">
      <c r="A560" s="265"/>
      <c r="B560" s="265"/>
      <c r="C560" s="265"/>
      <c r="D560" s="265"/>
      <c r="E560" s="265"/>
      <c r="F560" s="265"/>
      <c r="G560" s="269"/>
      <c r="H560" s="268"/>
      <c r="I560" s="268"/>
      <c r="J560" s="265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8"/>
      <c r="DZ560" s="218"/>
      <c r="EA560" s="218"/>
      <c r="EB560" s="218"/>
      <c r="EC560" s="218"/>
      <c r="ED560" s="218"/>
      <c r="EE560" s="218"/>
      <c r="EF560" s="218"/>
      <c r="EG560" s="218"/>
      <c r="EH560" s="218"/>
      <c r="EI560" s="218"/>
      <c r="EJ560" s="218"/>
      <c r="EK560" s="218"/>
      <c r="EL560" s="218"/>
      <c r="EM560" s="218"/>
      <c r="EN560" s="218"/>
      <c r="EO560" s="218"/>
      <c r="EP560" s="218"/>
      <c r="EQ560" s="218"/>
      <c r="ER560" s="218"/>
      <c r="ES560" s="218"/>
      <c r="ET560" s="218"/>
      <c r="EU560" s="218"/>
      <c r="EV560" s="218"/>
      <c r="EW560" s="218"/>
      <c r="EX560" s="218"/>
      <c r="EY560" s="218"/>
      <c r="EZ560" s="218"/>
      <c r="FA560" s="218"/>
      <c r="FB560" s="218"/>
      <c r="FC560" s="218"/>
      <c r="FD560" s="218"/>
      <c r="FE560" s="218"/>
      <c r="FF560" s="218"/>
      <c r="FG560" s="218"/>
      <c r="FH560" s="218"/>
      <c r="FI560" s="218"/>
      <c r="FJ560" s="218"/>
      <c r="FK560" s="218"/>
      <c r="FL560" s="218"/>
      <c r="FM560" s="218"/>
      <c r="FN560" s="218"/>
      <c r="FO560" s="218"/>
      <c r="FP560" s="218"/>
      <c r="FQ560" s="218"/>
      <c r="FR560" s="218"/>
      <c r="FS560" s="218"/>
      <c r="FT560" s="218"/>
      <c r="FU560" s="218"/>
      <c r="FV560" s="218"/>
      <c r="FW560" s="218"/>
      <c r="FX560" s="218"/>
      <c r="FY560" s="218"/>
      <c r="FZ560" s="218"/>
      <c r="GA560" s="218"/>
      <c r="GB560" s="218"/>
      <c r="GC560" s="218"/>
      <c r="GD560" s="218"/>
      <c r="GE560" s="218"/>
      <c r="GF560" s="218"/>
      <c r="GG560" s="218"/>
    </row>
    <row r="561" spans="1:189" s="257" customFormat="1">
      <c r="A561" s="265"/>
      <c r="B561" s="265"/>
      <c r="C561" s="265"/>
      <c r="D561" s="265"/>
      <c r="E561" s="265"/>
      <c r="F561" s="265"/>
      <c r="G561" s="269"/>
      <c r="H561" s="268"/>
      <c r="I561" s="268"/>
      <c r="J561" s="265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8"/>
      <c r="DZ561" s="218"/>
      <c r="EA561" s="218"/>
      <c r="EB561" s="218"/>
      <c r="EC561" s="218"/>
      <c r="ED561" s="218"/>
      <c r="EE561" s="218"/>
      <c r="EF561" s="218"/>
      <c r="EG561" s="218"/>
      <c r="EH561" s="218"/>
      <c r="EI561" s="218"/>
      <c r="EJ561" s="218"/>
      <c r="EK561" s="218"/>
      <c r="EL561" s="218"/>
      <c r="EM561" s="218"/>
      <c r="EN561" s="218"/>
      <c r="EO561" s="218"/>
      <c r="EP561" s="218"/>
      <c r="EQ561" s="218"/>
      <c r="ER561" s="218"/>
      <c r="ES561" s="218"/>
      <c r="ET561" s="218"/>
      <c r="EU561" s="218"/>
      <c r="EV561" s="218"/>
      <c r="EW561" s="218"/>
      <c r="EX561" s="218"/>
      <c r="EY561" s="218"/>
      <c r="EZ561" s="218"/>
      <c r="FA561" s="218"/>
      <c r="FB561" s="218"/>
      <c r="FC561" s="218"/>
      <c r="FD561" s="218"/>
      <c r="FE561" s="218"/>
      <c r="FF561" s="218"/>
      <c r="FG561" s="218"/>
      <c r="FH561" s="218"/>
      <c r="FI561" s="218"/>
      <c r="FJ561" s="218"/>
      <c r="FK561" s="218"/>
      <c r="FL561" s="218"/>
      <c r="FM561" s="218"/>
      <c r="FN561" s="218"/>
      <c r="FO561" s="218"/>
      <c r="FP561" s="218"/>
      <c r="FQ561" s="218"/>
      <c r="FR561" s="218"/>
      <c r="FS561" s="218"/>
      <c r="FT561" s="218"/>
      <c r="FU561" s="218"/>
      <c r="FV561" s="218"/>
      <c r="FW561" s="218"/>
      <c r="FX561" s="218"/>
      <c r="FY561" s="218"/>
      <c r="FZ561" s="218"/>
      <c r="GA561" s="218"/>
      <c r="GB561" s="218"/>
      <c r="GC561" s="218"/>
      <c r="GD561" s="218"/>
      <c r="GE561" s="218"/>
      <c r="GF561" s="218"/>
      <c r="GG561" s="218"/>
    </row>
    <row r="562" spans="1:189" s="257" customFormat="1">
      <c r="A562" s="265"/>
      <c r="B562" s="265"/>
      <c r="C562" s="265"/>
      <c r="D562" s="265"/>
      <c r="E562" s="265"/>
      <c r="F562" s="265"/>
      <c r="G562" s="269"/>
      <c r="H562" s="268"/>
      <c r="I562" s="268"/>
      <c r="J562" s="265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8"/>
      <c r="DZ562" s="218"/>
      <c r="EA562" s="218"/>
      <c r="EB562" s="218"/>
      <c r="EC562" s="218"/>
      <c r="ED562" s="218"/>
      <c r="EE562" s="218"/>
      <c r="EF562" s="218"/>
      <c r="EG562" s="218"/>
      <c r="EH562" s="218"/>
      <c r="EI562" s="218"/>
      <c r="EJ562" s="218"/>
      <c r="EK562" s="218"/>
      <c r="EL562" s="218"/>
      <c r="EM562" s="218"/>
      <c r="EN562" s="218"/>
      <c r="EO562" s="218"/>
      <c r="EP562" s="218"/>
      <c r="EQ562" s="218"/>
      <c r="ER562" s="218"/>
      <c r="ES562" s="218"/>
      <c r="ET562" s="218"/>
      <c r="EU562" s="218"/>
      <c r="EV562" s="218"/>
      <c r="EW562" s="218"/>
      <c r="EX562" s="218"/>
      <c r="EY562" s="218"/>
      <c r="EZ562" s="218"/>
      <c r="FA562" s="218"/>
      <c r="FB562" s="218"/>
      <c r="FC562" s="218"/>
      <c r="FD562" s="218"/>
      <c r="FE562" s="218"/>
      <c r="FF562" s="218"/>
      <c r="FG562" s="218"/>
      <c r="FH562" s="218"/>
      <c r="FI562" s="218"/>
      <c r="FJ562" s="218"/>
      <c r="FK562" s="218"/>
      <c r="FL562" s="218"/>
      <c r="FM562" s="218"/>
      <c r="FN562" s="218"/>
      <c r="FO562" s="218"/>
      <c r="FP562" s="218"/>
      <c r="FQ562" s="218"/>
      <c r="FR562" s="218"/>
      <c r="FS562" s="218"/>
      <c r="FT562" s="218"/>
      <c r="FU562" s="218"/>
      <c r="FV562" s="218"/>
      <c r="FW562" s="218"/>
      <c r="FX562" s="218"/>
      <c r="FY562" s="218"/>
      <c r="FZ562" s="218"/>
      <c r="GA562" s="218"/>
      <c r="GB562" s="218"/>
      <c r="GC562" s="218"/>
      <c r="GD562" s="218"/>
      <c r="GE562" s="218"/>
      <c r="GF562" s="218"/>
      <c r="GG562" s="218"/>
    </row>
    <row r="563" spans="1:189" s="257" customFormat="1">
      <c r="A563" s="265"/>
      <c r="B563" s="265"/>
      <c r="C563" s="265"/>
      <c r="D563" s="265"/>
      <c r="E563" s="265"/>
      <c r="F563" s="265"/>
      <c r="G563" s="269"/>
      <c r="H563" s="268"/>
      <c r="I563" s="268"/>
      <c r="J563" s="265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8"/>
      <c r="DZ563" s="218"/>
      <c r="EA563" s="218"/>
      <c r="EB563" s="218"/>
      <c r="EC563" s="218"/>
      <c r="ED563" s="218"/>
      <c r="EE563" s="218"/>
      <c r="EF563" s="218"/>
      <c r="EG563" s="218"/>
      <c r="EH563" s="218"/>
      <c r="EI563" s="218"/>
      <c r="EJ563" s="218"/>
      <c r="EK563" s="218"/>
      <c r="EL563" s="218"/>
      <c r="EM563" s="218"/>
      <c r="EN563" s="218"/>
      <c r="EO563" s="218"/>
      <c r="EP563" s="218"/>
      <c r="EQ563" s="218"/>
      <c r="ER563" s="218"/>
      <c r="ES563" s="218"/>
      <c r="ET563" s="218"/>
      <c r="EU563" s="218"/>
      <c r="EV563" s="218"/>
      <c r="EW563" s="218"/>
      <c r="EX563" s="218"/>
      <c r="EY563" s="218"/>
      <c r="EZ563" s="218"/>
      <c r="FA563" s="218"/>
      <c r="FB563" s="218"/>
      <c r="FC563" s="218"/>
      <c r="FD563" s="218"/>
      <c r="FE563" s="218"/>
      <c r="FF563" s="218"/>
      <c r="FG563" s="218"/>
      <c r="FH563" s="218"/>
      <c r="FI563" s="218"/>
      <c r="FJ563" s="218"/>
      <c r="FK563" s="218"/>
      <c r="FL563" s="218"/>
      <c r="FM563" s="218"/>
      <c r="FN563" s="218"/>
      <c r="FO563" s="218"/>
      <c r="FP563" s="218"/>
      <c r="FQ563" s="218"/>
      <c r="FR563" s="218"/>
      <c r="FS563" s="218"/>
      <c r="FT563" s="218"/>
      <c r="FU563" s="218"/>
      <c r="FV563" s="218"/>
      <c r="FW563" s="218"/>
      <c r="FX563" s="218"/>
      <c r="FY563" s="218"/>
      <c r="FZ563" s="218"/>
      <c r="GA563" s="218"/>
      <c r="GB563" s="218"/>
      <c r="GC563" s="218"/>
      <c r="GD563" s="218"/>
      <c r="GE563" s="218"/>
      <c r="GF563" s="218"/>
      <c r="GG563" s="218"/>
    </row>
    <row r="564" spans="1:189" s="257" customFormat="1">
      <c r="A564" s="265"/>
      <c r="B564" s="265"/>
      <c r="C564" s="265"/>
      <c r="D564" s="265"/>
      <c r="E564" s="265"/>
      <c r="F564" s="265"/>
      <c r="G564" s="269"/>
      <c r="H564" s="268"/>
      <c r="I564" s="268"/>
      <c r="J564" s="265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8"/>
      <c r="DZ564" s="218"/>
      <c r="EA564" s="218"/>
      <c r="EB564" s="218"/>
      <c r="EC564" s="218"/>
      <c r="ED564" s="218"/>
      <c r="EE564" s="218"/>
      <c r="EF564" s="218"/>
      <c r="EG564" s="218"/>
      <c r="EH564" s="218"/>
      <c r="EI564" s="218"/>
      <c r="EJ564" s="218"/>
      <c r="EK564" s="218"/>
      <c r="EL564" s="218"/>
      <c r="EM564" s="218"/>
      <c r="EN564" s="218"/>
      <c r="EO564" s="218"/>
      <c r="EP564" s="218"/>
      <c r="EQ564" s="218"/>
      <c r="ER564" s="218"/>
      <c r="ES564" s="218"/>
      <c r="ET564" s="218"/>
      <c r="EU564" s="218"/>
      <c r="EV564" s="218"/>
      <c r="EW564" s="218"/>
      <c r="EX564" s="218"/>
      <c r="EY564" s="218"/>
      <c r="EZ564" s="218"/>
      <c r="FA564" s="218"/>
      <c r="FB564" s="218"/>
      <c r="FC564" s="218"/>
      <c r="FD564" s="218"/>
      <c r="FE564" s="218"/>
      <c r="FF564" s="218"/>
      <c r="FG564" s="218"/>
      <c r="FH564" s="218"/>
      <c r="FI564" s="218"/>
      <c r="FJ564" s="218"/>
      <c r="FK564" s="218"/>
      <c r="FL564" s="218"/>
      <c r="FM564" s="218"/>
      <c r="FN564" s="218"/>
      <c r="FO564" s="218"/>
      <c r="FP564" s="218"/>
      <c r="FQ564" s="218"/>
      <c r="FR564" s="218"/>
      <c r="FS564" s="218"/>
      <c r="FT564" s="218"/>
      <c r="FU564" s="218"/>
      <c r="FV564" s="218"/>
      <c r="FW564" s="218"/>
      <c r="FX564" s="218"/>
      <c r="FY564" s="218"/>
      <c r="FZ564" s="218"/>
      <c r="GA564" s="218"/>
      <c r="GB564" s="218"/>
      <c r="GC564" s="218"/>
      <c r="GD564" s="218"/>
      <c r="GE564" s="218"/>
      <c r="GF564" s="218"/>
      <c r="GG564" s="218"/>
    </row>
    <row r="565" spans="1:189" s="257" customFormat="1">
      <c r="A565" s="265"/>
      <c r="B565" s="265"/>
      <c r="C565" s="265"/>
      <c r="D565" s="265"/>
      <c r="E565" s="265"/>
      <c r="F565" s="265"/>
      <c r="G565" s="269"/>
      <c r="H565" s="268"/>
      <c r="I565" s="268"/>
      <c r="J565" s="265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8"/>
      <c r="DZ565" s="218"/>
      <c r="EA565" s="218"/>
      <c r="EB565" s="218"/>
      <c r="EC565" s="218"/>
      <c r="ED565" s="218"/>
      <c r="EE565" s="218"/>
      <c r="EF565" s="218"/>
      <c r="EG565" s="218"/>
      <c r="EH565" s="218"/>
      <c r="EI565" s="218"/>
      <c r="EJ565" s="218"/>
      <c r="EK565" s="218"/>
      <c r="EL565" s="218"/>
      <c r="EM565" s="218"/>
      <c r="EN565" s="218"/>
      <c r="EO565" s="218"/>
      <c r="EP565" s="218"/>
      <c r="EQ565" s="218"/>
      <c r="ER565" s="218"/>
      <c r="ES565" s="218"/>
      <c r="ET565" s="218"/>
      <c r="EU565" s="218"/>
      <c r="EV565" s="218"/>
      <c r="EW565" s="218"/>
      <c r="EX565" s="218"/>
      <c r="EY565" s="218"/>
      <c r="EZ565" s="218"/>
      <c r="FA565" s="218"/>
      <c r="FB565" s="218"/>
      <c r="FC565" s="218"/>
      <c r="FD565" s="218"/>
      <c r="FE565" s="218"/>
      <c r="FF565" s="218"/>
      <c r="FG565" s="218"/>
      <c r="FH565" s="218"/>
      <c r="FI565" s="218"/>
      <c r="FJ565" s="218"/>
      <c r="FK565" s="218"/>
      <c r="FL565" s="218"/>
      <c r="FM565" s="218"/>
      <c r="FN565" s="218"/>
      <c r="FO565" s="218"/>
      <c r="FP565" s="218"/>
      <c r="FQ565" s="218"/>
      <c r="FR565" s="218"/>
      <c r="FS565" s="218"/>
      <c r="FT565" s="218"/>
      <c r="FU565" s="218"/>
      <c r="FV565" s="218"/>
      <c r="FW565" s="218"/>
      <c r="FX565" s="218"/>
      <c r="FY565" s="218"/>
      <c r="FZ565" s="218"/>
      <c r="GA565" s="218"/>
      <c r="GB565" s="218"/>
      <c r="GC565" s="218"/>
      <c r="GD565" s="218"/>
      <c r="GE565" s="218"/>
      <c r="GF565" s="218"/>
      <c r="GG565" s="218"/>
    </row>
    <row r="566" spans="1:189" s="257" customFormat="1">
      <c r="A566" s="265"/>
      <c r="B566" s="265"/>
      <c r="C566" s="265"/>
      <c r="D566" s="265"/>
      <c r="E566" s="265"/>
      <c r="F566" s="265"/>
      <c r="G566" s="269"/>
      <c r="H566" s="268"/>
      <c r="I566" s="268"/>
      <c r="J566" s="265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8"/>
      <c r="DZ566" s="218"/>
      <c r="EA566" s="218"/>
      <c r="EB566" s="218"/>
      <c r="EC566" s="218"/>
      <c r="ED566" s="218"/>
      <c r="EE566" s="218"/>
      <c r="EF566" s="218"/>
      <c r="EG566" s="218"/>
      <c r="EH566" s="218"/>
      <c r="EI566" s="218"/>
      <c r="EJ566" s="218"/>
      <c r="EK566" s="218"/>
      <c r="EL566" s="218"/>
      <c r="EM566" s="218"/>
      <c r="EN566" s="218"/>
      <c r="EO566" s="218"/>
      <c r="EP566" s="218"/>
      <c r="EQ566" s="218"/>
      <c r="ER566" s="218"/>
      <c r="ES566" s="218"/>
      <c r="ET566" s="218"/>
      <c r="EU566" s="218"/>
      <c r="EV566" s="218"/>
      <c r="EW566" s="218"/>
      <c r="EX566" s="218"/>
      <c r="EY566" s="218"/>
      <c r="EZ566" s="218"/>
      <c r="FA566" s="218"/>
      <c r="FB566" s="218"/>
      <c r="FC566" s="218"/>
      <c r="FD566" s="218"/>
      <c r="FE566" s="218"/>
      <c r="FF566" s="218"/>
      <c r="FG566" s="218"/>
      <c r="FH566" s="218"/>
      <c r="FI566" s="218"/>
      <c r="FJ566" s="218"/>
      <c r="FK566" s="218"/>
      <c r="FL566" s="218"/>
      <c r="FM566" s="218"/>
      <c r="FN566" s="218"/>
      <c r="FO566" s="218"/>
      <c r="FP566" s="218"/>
      <c r="FQ566" s="218"/>
      <c r="FR566" s="218"/>
      <c r="FS566" s="218"/>
      <c r="FT566" s="218"/>
      <c r="FU566" s="218"/>
      <c r="FV566" s="218"/>
      <c r="FW566" s="218"/>
      <c r="FX566" s="218"/>
      <c r="FY566" s="218"/>
      <c r="FZ566" s="218"/>
      <c r="GA566" s="218"/>
      <c r="GB566" s="218"/>
      <c r="GC566" s="218"/>
      <c r="GD566" s="218"/>
      <c r="GE566" s="218"/>
      <c r="GF566" s="218"/>
      <c r="GG566" s="218"/>
    </row>
    <row r="567" spans="1:189" s="257" customFormat="1">
      <c r="A567" s="265"/>
      <c r="B567" s="265"/>
      <c r="C567" s="265"/>
      <c r="D567" s="265"/>
      <c r="E567" s="265"/>
      <c r="F567" s="265"/>
      <c r="G567" s="269"/>
      <c r="H567" s="268"/>
      <c r="I567" s="268"/>
      <c r="J567" s="265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8"/>
      <c r="DZ567" s="218"/>
      <c r="EA567" s="218"/>
      <c r="EB567" s="218"/>
      <c r="EC567" s="218"/>
      <c r="ED567" s="218"/>
      <c r="EE567" s="218"/>
      <c r="EF567" s="218"/>
      <c r="EG567" s="218"/>
      <c r="EH567" s="218"/>
      <c r="EI567" s="218"/>
      <c r="EJ567" s="218"/>
      <c r="EK567" s="218"/>
      <c r="EL567" s="218"/>
      <c r="EM567" s="218"/>
      <c r="EN567" s="218"/>
      <c r="EO567" s="218"/>
      <c r="EP567" s="218"/>
      <c r="EQ567" s="218"/>
      <c r="ER567" s="218"/>
      <c r="ES567" s="218"/>
      <c r="ET567" s="218"/>
      <c r="EU567" s="218"/>
      <c r="EV567" s="218"/>
      <c r="EW567" s="218"/>
      <c r="EX567" s="218"/>
      <c r="EY567" s="218"/>
      <c r="EZ567" s="218"/>
      <c r="FA567" s="218"/>
      <c r="FB567" s="218"/>
      <c r="FC567" s="218"/>
      <c r="FD567" s="218"/>
      <c r="FE567" s="218"/>
      <c r="FF567" s="218"/>
      <c r="FG567" s="218"/>
      <c r="FH567" s="218"/>
      <c r="FI567" s="218"/>
      <c r="FJ567" s="218"/>
      <c r="FK567" s="218"/>
      <c r="FL567" s="218"/>
      <c r="FM567" s="218"/>
      <c r="FN567" s="218"/>
      <c r="FO567" s="218"/>
      <c r="FP567" s="218"/>
      <c r="FQ567" s="218"/>
      <c r="FR567" s="218"/>
      <c r="FS567" s="218"/>
      <c r="FT567" s="218"/>
      <c r="FU567" s="218"/>
      <c r="FV567" s="218"/>
      <c r="FW567" s="218"/>
      <c r="FX567" s="218"/>
      <c r="FY567" s="218"/>
      <c r="FZ567" s="218"/>
      <c r="GA567" s="218"/>
      <c r="GB567" s="218"/>
      <c r="GC567" s="218"/>
      <c r="GD567" s="218"/>
      <c r="GE567" s="218"/>
      <c r="GF567" s="218"/>
      <c r="GG567" s="218"/>
    </row>
    <row r="568" spans="1:189" s="257" customFormat="1">
      <c r="A568" s="265"/>
      <c r="B568" s="265"/>
      <c r="C568" s="265"/>
      <c r="D568" s="265"/>
      <c r="E568" s="265"/>
      <c r="F568" s="265"/>
      <c r="G568" s="269"/>
      <c r="H568" s="268"/>
      <c r="I568" s="268"/>
      <c r="J568" s="265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8"/>
      <c r="DZ568" s="218"/>
      <c r="EA568" s="218"/>
      <c r="EB568" s="218"/>
      <c r="EC568" s="218"/>
      <c r="ED568" s="218"/>
      <c r="EE568" s="218"/>
      <c r="EF568" s="218"/>
      <c r="EG568" s="218"/>
      <c r="EH568" s="218"/>
      <c r="EI568" s="218"/>
      <c r="EJ568" s="218"/>
      <c r="EK568" s="218"/>
      <c r="EL568" s="218"/>
      <c r="EM568" s="218"/>
      <c r="EN568" s="218"/>
      <c r="EO568" s="218"/>
      <c r="EP568" s="218"/>
      <c r="EQ568" s="218"/>
      <c r="ER568" s="218"/>
      <c r="ES568" s="218"/>
      <c r="ET568" s="218"/>
      <c r="EU568" s="218"/>
      <c r="EV568" s="218"/>
      <c r="EW568" s="218"/>
      <c r="EX568" s="218"/>
      <c r="EY568" s="218"/>
      <c r="EZ568" s="218"/>
      <c r="FA568" s="218"/>
      <c r="FB568" s="218"/>
      <c r="FC568" s="218"/>
      <c r="FD568" s="218"/>
      <c r="FE568" s="218"/>
      <c r="FF568" s="218"/>
      <c r="FG568" s="218"/>
      <c r="FH568" s="218"/>
      <c r="FI568" s="218"/>
      <c r="FJ568" s="218"/>
      <c r="FK568" s="218"/>
      <c r="FL568" s="218"/>
      <c r="FM568" s="218"/>
      <c r="FN568" s="218"/>
      <c r="FO568" s="218"/>
      <c r="FP568" s="218"/>
      <c r="FQ568" s="218"/>
      <c r="FR568" s="218"/>
      <c r="FS568" s="218"/>
      <c r="FT568" s="218"/>
      <c r="FU568" s="218"/>
      <c r="FV568" s="218"/>
      <c r="FW568" s="218"/>
      <c r="FX568" s="218"/>
      <c r="FY568" s="218"/>
      <c r="FZ568" s="218"/>
      <c r="GA568" s="218"/>
      <c r="GB568" s="218"/>
      <c r="GC568" s="218"/>
      <c r="GD568" s="218"/>
      <c r="GE568" s="218"/>
      <c r="GF568" s="218"/>
      <c r="GG568" s="218"/>
    </row>
    <row r="569" spans="1:189" s="257" customFormat="1">
      <c r="A569" s="265"/>
      <c r="B569" s="265"/>
      <c r="C569" s="265"/>
      <c r="D569" s="265"/>
      <c r="E569" s="265"/>
      <c r="F569" s="265"/>
      <c r="G569" s="269"/>
      <c r="H569" s="268"/>
      <c r="I569" s="268"/>
      <c r="J569" s="265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8"/>
      <c r="DZ569" s="218"/>
      <c r="EA569" s="218"/>
      <c r="EB569" s="218"/>
      <c r="EC569" s="218"/>
      <c r="ED569" s="218"/>
      <c r="EE569" s="218"/>
      <c r="EF569" s="218"/>
      <c r="EG569" s="218"/>
      <c r="EH569" s="218"/>
      <c r="EI569" s="218"/>
      <c r="EJ569" s="218"/>
      <c r="EK569" s="218"/>
      <c r="EL569" s="218"/>
      <c r="EM569" s="218"/>
      <c r="EN569" s="218"/>
      <c r="EO569" s="218"/>
      <c r="EP569" s="218"/>
      <c r="EQ569" s="218"/>
      <c r="ER569" s="218"/>
      <c r="ES569" s="218"/>
      <c r="ET569" s="218"/>
      <c r="EU569" s="218"/>
      <c r="EV569" s="218"/>
      <c r="EW569" s="218"/>
      <c r="EX569" s="218"/>
      <c r="EY569" s="218"/>
      <c r="EZ569" s="218"/>
      <c r="FA569" s="218"/>
      <c r="FB569" s="218"/>
      <c r="FC569" s="218"/>
      <c r="FD569" s="218"/>
      <c r="FE569" s="218"/>
      <c r="FF569" s="218"/>
      <c r="FG569" s="218"/>
      <c r="FH569" s="218"/>
      <c r="FI569" s="218"/>
      <c r="FJ569" s="218"/>
      <c r="FK569" s="218"/>
      <c r="FL569" s="218"/>
      <c r="FM569" s="218"/>
      <c r="FN569" s="218"/>
      <c r="FO569" s="218"/>
      <c r="FP569" s="218"/>
      <c r="FQ569" s="218"/>
      <c r="FR569" s="218"/>
      <c r="FS569" s="218"/>
      <c r="FT569" s="218"/>
      <c r="FU569" s="218"/>
      <c r="FV569" s="218"/>
      <c r="FW569" s="218"/>
      <c r="FX569" s="218"/>
      <c r="FY569" s="218"/>
      <c r="FZ569" s="218"/>
      <c r="GA569" s="218"/>
      <c r="GB569" s="218"/>
      <c r="GC569" s="218"/>
      <c r="GD569" s="218"/>
      <c r="GE569" s="218"/>
      <c r="GF569" s="218"/>
      <c r="GG569" s="218"/>
    </row>
    <row r="570" spans="1:189" s="257" customFormat="1">
      <c r="A570" s="265"/>
      <c r="B570" s="265"/>
      <c r="C570" s="265"/>
      <c r="D570" s="265"/>
      <c r="E570" s="265"/>
      <c r="F570" s="265"/>
      <c r="G570" s="269"/>
      <c r="H570" s="268"/>
      <c r="I570" s="268"/>
      <c r="J570" s="265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8"/>
      <c r="DZ570" s="218"/>
      <c r="EA570" s="218"/>
      <c r="EB570" s="218"/>
      <c r="EC570" s="218"/>
      <c r="ED570" s="218"/>
      <c r="EE570" s="218"/>
      <c r="EF570" s="218"/>
      <c r="EG570" s="218"/>
      <c r="EH570" s="218"/>
      <c r="EI570" s="218"/>
      <c r="EJ570" s="218"/>
      <c r="EK570" s="218"/>
      <c r="EL570" s="218"/>
      <c r="EM570" s="218"/>
      <c r="EN570" s="218"/>
      <c r="EO570" s="218"/>
      <c r="EP570" s="218"/>
      <c r="EQ570" s="218"/>
      <c r="ER570" s="218"/>
      <c r="ES570" s="218"/>
      <c r="ET570" s="218"/>
      <c r="EU570" s="218"/>
      <c r="EV570" s="218"/>
      <c r="EW570" s="218"/>
      <c r="EX570" s="218"/>
      <c r="EY570" s="218"/>
      <c r="EZ570" s="218"/>
      <c r="FA570" s="218"/>
      <c r="FB570" s="218"/>
      <c r="FC570" s="218"/>
      <c r="FD570" s="218"/>
      <c r="FE570" s="218"/>
      <c r="FF570" s="218"/>
      <c r="FG570" s="218"/>
      <c r="FH570" s="218"/>
      <c r="FI570" s="218"/>
      <c r="FJ570" s="218"/>
      <c r="FK570" s="218"/>
      <c r="FL570" s="218"/>
      <c r="FM570" s="218"/>
      <c r="FN570" s="218"/>
      <c r="FO570" s="218"/>
      <c r="FP570" s="218"/>
      <c r="FQ570" s="218"/>
      <c r="FR570" s="218"/>
      <c r="FS570" s="218"/>
      <c r="FT570" s="218"/>
      <c r="FU570" s="218"/>
      <c r="FV570" s="218"/>
      <c r="FW570" s="218"/>
      <c r="FX570" s="218"/>
      <c r="FY570" s="218"/>
      <c r="FZ570" s="218"/>
      <c r="GA570" s="218"/>
      <c r="GB570" s="218"/>
      <c r="GC570" s="218"/>
      <c r="GD570" s="218"/>
      <c r="GE570" s="218"/>
      <c r="GF570" s="218"/>
      <c r="GG570" s="218"/>
    </row>
    <row r="571" spans="1:189" s="257" customFormat="1">
      <c r="A571" s="265"/>
      <c r="B571" s="265"/>
      <c r="C571" s="265"/>
      <c r="D571" s="265"/>
      <c r="E571" s="265"/>
      <c r="F571" s="265"/>
      <c r="G571" s="269"/>
      <c r="H571" s="268"/>
      <c r="I571" s="268"/>
      <c r="J571" s="265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8"/>
      <c r="DZ571" s="218"/>
      <c r="EA571" s="218"/>
      <c r="EB571" s="218"/>
      <c r="EC571" s="218"/>
      <c r="ED571" s="218"/>
      <c r="EE571" s="218"/>
      <c r="EF571" s="218"/>
      <c r="EG571" s="218"/>
      <c r="EH571" s="218"/>
      <c r="EI571" s="218"/>
      <c r="EJ571" s="218"/>
      <c r="EK571" s="218"/>
      <c r="EL571" s="218"/>
      <c r="EM571" s="218"/>
      <c r="EN571" s="218"/>
      <c r="EO571" s="218"/>
      <c r="EP571" s="218"/>
      <c r="EQ571" s="218"/>
      <c r="ER571" s="218"/>
      <c r="ES571" s="218"/>
      <c r="ET571" s="218"/>
      <c r="EU571" s="218"/>
      <c r="EV571" s="218"/>
      <c r="EW571" s="218"/>
      <c r="EX571" s="218"/>
      <c r="EY571" s="218"/>
      <c r="EZ571" s="218"/>
      <c r="FA571" s="218"/>
      <c r="FB571" s="218"/>
      <c r="FC571" s="218"/>
      <c r="FD571" s="218"/>
      <c r="FE571" s="218"/>
      <c r="FF571" s="218"/>
      <c r="FG571" s="218"/>
      <c r="FH571" s="218"/>
      <c r="FI571" s="218"/>
      <c r="FJ571" s="218"/>
      <c r="FK571" s="218"/>
      <c r="FL571" s="218"/>
      <c r="FM571" s="218"/>
      <c r="FN571" s="218"/>
      <c r="FO571" s="218"/>
      <c r="FP571" s="218"/>
      <c r="FQ571" s="218"/>
      <c r="FR571" s="218"/>
      <c r="FS571" s="218"/>
      <c r="FT571" s="218"/>
      <c r="FU571" s="218"/>
      <c r="FV571" s="218"/>
      <c r="FW571" s="218"/>
      <c r="FX571" s="218"/>
      <c r="FY571" s="218"/>
      <c r="FZ571" s="218"/>
      <c r="GA571" s="218"/>
      <c r="GB571" s="218"/>
      <c r="GC571" s="218"/>
      <c r="GD571" s="218"/>
      <c r="GE571" s="218"/>
      <c r="GF571" s="218"/>
      <c r="GG571" s="218"/>
    </row>
    <row r="572" spans="1:189" s="257" customFormat="1">
      <c r="A572" s="265"/>
      <c r="B572" s="265"/>
      <c r="C572" s="265"/>
      <c r="D572" s="265"/>
      <c r="E572" s="265"/>
      <c r="F572" s="265"/>
      <c r="G572" s="269"/>
      <c r="H572" s="268"/>
      <c r="I572" s="268"/>
      <c r="J572" s="265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8"/>
      <c r="DZ572" s="218"/>
      <c r="EA572" s="218"/>
      <c r="EB572" s="218"/>
      <c r="EC572" s="218"/>
      <c r="ED572" s="218"/>
      <c r="EE572" s="218"/>
      <c r="EF572" s="218"/>
      <c r="EG572" s="218"/>
      <c r="EH572" s="218"/>
      <c r="EI572" s="218"/>
      <c r="EJ572" s="218"/>
      <c r="EK572" s="218"/>
      <c r="EL572" s="218"/>
      <c r="EM572" s="218"/>
      <c r="EN572" s="218"/>
      <c r="EO572" s="218"/>
      <c r="EP572" s="218"/>
      <c r="EQ572" s="218"/>
      <c r="ER572" s="218"/>
      <c r="ES572" s="218"/>
      <c r="ET572" s="218"/>
      <c r="EU572" s="218"/>
      <c r="EV572" s="218"/>
      <c r="EW572" s="218"/>
      <c r="EX572" s="218"/>
      <c r="EY572" s="218"/>
      <c r="EZ572" s="218"/>
      <c r="FA572" s="218"/>
      <c r="FB572" s="218"/>
      <c r="FC572" s="218"/>
      <c r="FD572" s="218"/>
      <c r="FE572" s="218"/>
      <c r="FF572" s="218"/>
      <c r="FG572" s="218"/>
      <c r="FH572" s="218"/>
      <c r="FI572" s="218"/>
      <c r="FJ572" s="218"/>
      <c r="FK572" s="218"/>
      <c r="FL572" s="218"/>
      <c r="FM572" s="218"/>
      <c r="FN572" s="218"/>
      <c r="FO572" s="218"/>
      <c r="FP572" s="218"/>
      <c r="FQ572" s="218"/>
      <c r="FR572" s="218"/>
      <c r="FS572" s="218"/>
      <c r="FT572" s="218"/>
      <c r="FU572" s="218"/>
      <c r="FV572" s="218"/>
      <c r="FW572" s="218"/>
      <c r="FX572" s="218"/>
      <c r="FY572" s="218"/>
      <c r="FZ572" s="218"/>
      <c r="GA572" s="218"/>
      <c r="GB572" s="218"/>
      <c r="GC572" s="218"/>
      <c r="GD572" s="218"/>
      <c r="GE572" s="218"/>
      <c r="GF572" s="218"/>
      <c r="GG572" s="218"/>
    </row>
    <row r="573" spans="1:189" s="257" customFormat="1">
      <c r="A573" s="265"/>
      <c r="B573" s="265"/>
      <c r="C573" s="265"/>
      <c r="D573" s="265"/>
      <c r="E573" s="265"/>
      <c r="F573" s="265"/>
      <c r="G573" s="269"/>
      <c r="H573" s="268"/>
      <c r="I573" s="268"/>
      <c r="J573" s="265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8"/>
      <c r="DZ573" s="218"/>
      <c r="EA573" s="218"/>
      <c r="EB573" s="218"/>
      <c r="EC573" s="218"/>
      <c r="ED573" s="218"/>
      <c r="EE573" s="218"/>
      <c r="EF573" s="218"/>
      <c r="EG573" s="218"/>
      <c r="EH573" s="218"/>
      <c r="EI573" s="218"/>
      <c r="EJ573" s="218"/>
      <c r="EK573" s="218"/>
      <c r="EL573" s="218"/>
      <c r="EM573" s="218"/>
      <c r="EN573" s="218"/>
      <c r="EO573" s="218"/>
      <c r="EP573" s="218"/>
      <c r="EQ573" s="218"/>
      <c r="ER573" s="218"/>
      <c r="ES573" s="218"/>
      <c r="ET573" s="218"/>
      <c r="EU573" s="218"/>
      <c r="EV573" s="218"/>
      <c r="EW573" s="218"/>
      <c r="EX573" s="218"/>
      <c r="EY573" s="218"/>
      <c r="EZ573" s="218"/>
      <c r="FA573" s="218"/>
      <c r="FB573" s="218"/>
      <c r="FC573" s="218"/>
      <c r="FD573" s="218"/>
      <c r="FE573" s="218"/>
      <c r="FF573" s="218"/>
      <c r="FG573" s="218"/>
      <c r="FH573" s="218"/>
      <c r="FI573" s="218"/>
      <c r="FJ573" s="218"/>
      <c r="FK573" s="218"/>
      <c r="FL573" s="218"/>
      <c r="FM573" s="218"/>
      <c r="FN573" s="218"/>
      <c r="FO573" s="218"/>
      <c r="FP573" s="218"/>
      <c r="FQ573" s="218"/>
      <c r="FR573" s="218"/>
      <c r="FS573" s="218"/>
      <c r="FT573" s="218"/>
      <c r="FU573" s="218"/>
      <c r="FV573" s="218"/>
      <c r="FW573" s="218"/>
      <c r="FX573" s="218"/>
      <c r="FY573" s="218"/>
      <c r="FZ573" s="218"/>
      <c r="GA573" s="218"/>
      <c r="GB573" s="218"/>
      <c r="GC573" s="218"/>
      <c r="GD573" s="218"/>
      <c r="GE573" s="218"/>
      <c r="GF573" s="218"/>
      <c r="GG573" s="218"/>
    </row>
    <row r="574" spans="1:189" s="257" customFormat="1">
      <c r="A574" s="265"/>
      <c r="B574" s="265"/>
      <c r="C574" s="265"/>
      <c r="D574" s="265"/>
      <c r="E574" s="265"/>
      <c r="F574" s="265"/>
      <c r="G574" s="269"/>
      <c r="H574" s="268"/>
      <c r="I574" s="268"/>
      <c r="J574" s="265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8"/>
      <c r="DZ574" s="218"/>
      <c r="EA574" s="218"/>
      <c r="EB574" s="218"/>
      <c r="EC574" s="218"/>
      <c r="ED574" s="218"/>
      <c r="EE574" s="218"/>
      <c r="EF574" s="218"/>
      <c r="EG574" s="218"/>
      <c r="EH574" s="218"/>
      <c r="EI574" s="218"/>
      <c r="EJ574" s="218"/>
      <c r="EK574" s="218"/>
      <c r="EL574" s="218"/>
      <c r="EM574" s="218"/>
      <c r="EN574" s="218"/>
      <c r="EO574" s="218"/>
      <c r="EP574" s="218"/>
      <c r="EQ574" s="218"/>
      <c r="ER574" s="218"/>
      <c r="ES574" s="218"/>
      <c r="ET574" s="218"/>
      <c r="EU574" s="218"/>
      <c r="EV574" s="218"/>
      <c r="EW574" s="218"/>
      <c r="EX574" s="218"/>
      <c r="EY574" s="218"/>
      <c r="EZ574" s="218"/>
      <c r="FA574" s="218"/>
      <c r="FB574" s="218"/>
      <c r="FC574" s="218"/>
      <c r="FD574" s="218"/>
      <c r="FE574" s="218"/>
      <c r="FF574" s="218"/>
      <c r="FG574" s="218"/>
      <c r="FH574" s="218"/>
      <c r="FI574" s="218"/>
      <c r="FJ574" s="218"/>
      <c r="FK574" s="218"/>
      <c r="FL574" s="218"/>
      <c r="FM574" s="218"/>
      <c r="FN574" s="218"/>
      <c r="FO574" s="218"/>
      <c r="FP574" s="218"/>
      <c r="FQ574" s="218"/>
      <c r="FR574" s="218"/>
      <c r="FS574" s="218"/>
      <c r="FT574" s="218"/>
      <c r="FU574" s="218"/>
      <c r="FV574" s="218"/>
      <c r="FW574" s="218"/>
      <c r="FX574" s="218"/>
      <c r="FY574" s="218"/>
      <c r="FZ574" s="218"/>
      <c r="GA574" s="218"/>
      <c r="GB574" s="218"/>
      <c r="GC574" s="218"/>
      <c r="GD574" s="218"/>
      <c r="GE574" s="218"/>
      <c r="GF574" s="218"/>
      <c r="GG574" s="218"/>
    </row>
    <row r="575" spans="1:189" s="257" customFormat="1">
      <c r="A575" s="265"/>
      <c r="B575" s="265"/>
      <c r="C575" s="265"/>
      <c r="D575" s="265"/>
      <c r="E575" s="265"/>
      <c r="F575" s="265"/>
      <c r="G575" s="269"/>
      <c r="H575" s="268"/>
      <c r="I575" s="268"/>
      <c r="J575" s="265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8"/>
      <c r="DZ575" s="218"/>
      <c r="EA575" s="218"/>
      <c r="EB575" s="218"/>
      <c r="EC575" s="218"/>
      <c r="ED575" s="218"/>
      <c r="EE575" s="218"/>
      <c r="EF575" s="218"/>
      <c r="EG575" s="218"/>
      <c r="EH575" s="218"/>
      <c r="EI575" s="218"/>
      <c r="EJ575" s="218"/>
      <c r="EK575" s="218"/>
      <c r="EL575" s="218"/>
      <c r="EM575" s="218"/>
      <c r="EN575" s="218"/>
      <c r="EO575" s="218"/>
      <c r="EP575" s="218"/>
      <c r="EQ575" s="218"/>
      <c r="ER575" s="218"/>
      <c r="ES575" s="218"/>
      <c r="ET575" s="218"/>
      <c r="EU575" s="218"/>
      <c r="EV575" s="218"/>
      <c r="EW575" s="218"/>
      <c r="EX575" s="218"/>
      <c r="EY575" s="218"/>
      <c r="EZ575" s="218"/>
      <c r="FA575" s="218"/>
      <c r="FB575" s="218"/>
      <c r="FC575" s="218"/>
      <c r="FD575" s="218"/>
      <c r="FE575" s="218"/>
      <c r="FF575" s="218"/>
      <c r="FG575" s="218"/>
      <c r="FH575" s="218"/>
      <c r="FI575" s="218"/>
      <c r="FJ575" s="218"/>
      <c r="FK575" s="218"/>
      <c r="FL575" s="218"/>
      <c r="FM575" s="218"/>
      <c r="FN575" s="218"/>
      <c r="FO575" s="218"/>
      <c r="FP575" s="218"/>
      <c r="FQ575" s="218"/>
      <c r="FR575" s="218"/>
      <c r="FS575" s="218"/>
      <c r="FT575" s="218"/>
      <c r="FU575" s="218"/>
      <c r="FV575" s="218"/>
      <c r="FW575" s="218"/>
      <c r="FX575" s="218"/>
      <c r="FY575" s="218"/>
      <c r="FZ575" s="218"/>
      <c r="GA575" s="218"/>
      <c r="GB575" s="218"/>
      <c r="GC575" s="218"/>
      <c r="GD575" s="218"/>
      <c r="GE575" s="218"/>
      <c r="GF575" s="218"/>
      <c r="GG575" s="218"/>
    </row>
    <row r="576" spans="1:189" s="257" customFormat="1">
      <c r="A576" s="265"/>
      <c r="B576" s="265"/>
      <c r="C576" s="265"/>
      <c r="D576" s="265"/>
      <c r="E576" s="265"/>
      <c r="F576" s="265"/>
      <c r="G576" s="269"/>
      <c r="H576" s="268"/>
      <c r="I576" s="268"/>
      <c r="J576" s="265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8"/>
      <c r="DZ576" s="218"/>
      <c r="EA576" s="218"/>
      <c r="EB576" s="218"/>
      <c r="EC576" s="218"/>
      <c r="ED576" s="218"/>
      <c r="EE576" s="218"/>
      <c r="EF576" s="218"/>
      <c r="EG576" s="218"/>
      <c r="EH576" s="218"/>
      <c r="EI576" s="218"/>
      <c r="EJ576" s="218"/>
      <c r="EK576" s="218"/>
      <c r="EL576" s="218"/>
      <c r="EM576" s="218"/>
      <c r="EN576" s="218"/>
      <c r="EO576" s="218"/>
      <c r="EP576" s="218"/>
      <c r="EQ576" s="218"/>
      <c r="ER576" s="218"/>
      <c r="ES576" s="218"/>
      <c r="ET576" s="218"/>
      <c r="EU576" s="218"/>
      <c r="EV576" s="218"/>
      <c r="EW576" s="218"/>
      <c r="EX576" s="218"/>
      <c r="EY576" s="218"/>
      <c r="EZ576" s="218"/>
      <c r="FA576" s="218"/>
      <c r="FB576" s="218"/>
      <c r="FC576" s="218"/>
      <c r="FD576" s="218"/>
      <c r="FE576" s="218"/>
      <c r="FF576" s="218"/>
      <c r="FG576" s="218"/>
      <c r="FH576" s="218"/>
      <c r="FI576" s="218"/>
      <c r="FJ576" s="218"/>
      <c r="FK576" s="218"/>
      <c r="FL576" s="218"/>
      <c r="FM576" s="218"/>
      <c r="FN576" s="218"/>
      <c r="FO576" s="218"/>
      <c r="FP576" s="218"/>
      <c r="FQ576" s="218"/>
      <c r="FR576" s="218"/>
      <c r="FS576" s="218"/>
      <c r="FT576" s="218"/>
      <c r="FU576" s="218"/>
      <c r="FV576" s="218"/>
      <c r="FW576" s="218"/>
      <c r="FX576" s="218"/>
      <c r="FY576" s="218"/>
      <c r="FZ576" s="218"/>
      <c r="GA576" s="218"/>
      <c r="GB576" s="218"/>
      <c r="GC576" s="218"/>
      <c r="GD576" s="218"/>
      <c r="GE576" s="218"/>
      <c r="GF576" s="218"/>
      <c r="GG576" s="218"/>
    </row>
    <row r="577" spans="1:189" s="257" customFormat="1">
      <c r="A577" s="265"/>
      <c r="B577" s="265"/>
      <c r="C577" s="265"/>
      <c r="D577" s="265"/>
      <c r="E577" s="265"/>
      <c r="F577" s="265"/>
      <c r="G577" s="269"/>
      <c r="H577" s="268"/>
      <c r="I577" s="268"/>
      <c r="J577" s="265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8"/>
      <c r="DZ577" s="218"/>
      <c r="EA577" s="218"/>
      <c r="EB577" s="218"/>
      <c r="EC577" s="218"/>
      <c r="ED577" s="218"/>
      <c r="EE577" s="218"/>
      <c r="EF577" s="218"/>
      <c r="EG577" s="218"/>
      <c r="EH577" s="218"/>
      <c r="EI577" s="218"/>
      <c r="EJ577" s="218"/>
      <c r="EK577" s="218"/>
      <c r="EL577" s="218"/>
      <c r="EM577" s="218"/>
      <c r="EN577" s="218"/>
      <c r="EO577" s="218"/>
      <c r="EP577" s="218"/>
      <c r="EQ577" s="218"/>
      <c r="ER577" s="218"/>
      <c r="ES577" s="218"/>
      <c r="ET577" s="218"/>
      <c r="EU577" s="218"/>
      <c r="EV577" s="218"/>
      <c r="EW577" s="218"/>
      <c r="EX577" s="218"/>
      <c r="EY577" s="218"/>
      <c r="EZ577" s="218"/>
      <c r="FA577" s="218"/>
      <c r="FB577" s="218"/>
      <c r="FC577" s="218"/>
      <c r="FD577" s="218"/>
      <c r="FE577" s="218"/>
      <c r="FF577" s="218"/>
      <c r="FG577" s="218"/>
      <c r="FH577" s="218"/>
      <c r="FI577" s="218"/>
      <c r="FJ577" s="218"/>
      <c r="FK577" s="218"/>
      <c r="FL577" s="218"/>
      <c r="FM577" s="218"/>
      <c r="FN577" s="218"/>
      <c r="FO577" s="218"/>
      <c r="FP577" s="218"/>
      <c r="FQ577" s="218"/>
      <c r="FR577" s="218"/>
      <c r="FS577" s="218"/>
      <c r="FT577" s="218"/>
      <c r="FU577" s="218"/>
      <c r="FV577" s="218"/>
      <c r="FW577" s="218"/>
      <c r="FX577" s="218"/>
      <c r="FY577" s="218"/>
      <c r="FZ577" s="218"/>
      <c r="GA577" s="218"/>
      <c r="GB577" s="218"/>
      <c r="GC577" s="218"/>
      <c r="GD577" s="218"/>
      <c r="GE577" s="218"/>
      <c r="GF577" s="218"/>
      <c r="GG577" s="218"/>
    </row>
    <row r="578" spans="1:189" s="257" customFormat="1">
      <c r="A578" s="265"/>
      <c r="B578" s="265"/>
      <c r="C578" s="265"/>
      <c r="D578" s="265"/>
      <c r="E578" s="265"/>
      <c r="F578" s="265"/>
      <c r="G578" s="269"/>
      <c r="H578" s="268"/>
      <c r="I578" s="268"/>
      <c r="J578" s="265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8"/>
      <c r="DZ578" s="218"/>
      <c r="EA578" s="218"/>
      <c r="EB578" s="218"/>
      <c r="EC578" s="218"/>
      <c r="ED578" s="218"/>
      <c r="EE578" s="218"/>
      <c r="EF578" s="218"/>
      <c r="EG578" s="218"/>
      <c r="EH578" s="218"/>
      <c r="EI578" s="218"/>
      <c r="EJ578" s="218"/>
      <c r="EK578" s="218"/>
      <c r="EL578" s="218"/>
      <c r="EM578" s="218"/>
      <c r="EN578" s="218"/>
      <c r="EO578" s="218"/>
      <c r="EP578" s="218"/>
      <c r="EQ578" s="218"/>
      <c r="ER578" s="218"/>
      <c r="ES578" s="218"/>
      <c r="ET578" s="218"/>
      <c r="EU578" s="218"/>
      <c r="EV578" s="218"/>
      <c r="EW578" s="218"/>
      <c r="EX578" s="218"/>
      <c r="EY578" s="218"/>
      <c r="EZ578" s="218"/>
      <c r="FA578" s="218"/>
      <c r="FB578" s="218"/>
      <c r="FC578" s="218"/>
      <c r="FD578" s="218"/>
      <c r="FE578" s="218"/>
      <c r="FF578" s="218"/>
      <c r="FG578" s="218"/>
      <c r="FH578" s="218"/>
      <c r="FI578" s="218"/>
      <c r="FJ578" s="218"/>
      <c r="FK578" s="218"/>
      <c r="FL578" s="218"/>
      <c r="FM578" s="218"/>
      <c r="FN578" s="218"/>
      <c r="FO578" s="218"/>
      <c r="FP578" s="218"/>
      <c r="FQ578" s="218"/>
      <c r="FR578" s="218"/>
      <c r="FS578" s="218"/>
      <c r="FT578" s="218"/>
      <c r="FU578" s="218"/>
      <c r="FV578" s="218"/>
      <c r="FW578" s="218"/>
      <c r="FX578" s="218"/>
      <c r="FY578" s="218"/>
      <c r="FZ578" s="218"/>
      <c r="GA578" s="218"/>
      <c r="GB578" s="218"/>
      <c r="GC578" s="218"/>
      <c r="GD578" s="218"/>
      <c r="GE578" s="218"/>
      <c r="GF578" s="218"/>
      <c r="GG578" s="218"/>
    </row>
    <row r="579" spans="1:189" s="257" customFormat="1">
      <c r="A579" s="265"/>
      <c r="B579" s="265"/>
      <c r="C579" s="265"/>
      <c r="D579" s="265"/>
      <c r="E579" s="265"/>
      <c r="F579" s="265"/>
      <c r="G579" s="269"/>
      <c r="H579" s="268"/>
      <c r="I579" s="268"/>
      <c r="J579" s="265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8"/>
      <c r="DZ579" s="218"/>
      <c r="EA579" s="218"/>
      <c r="EB579" s="218"/>
      <c r="EC579" s="218"/>
      <c r="ED579" s="218"/>
      <c r="EE579" s="218"/>
      <c r="EF579" s="218"/>
      <c r="EG579" s="218"/>
      <c r="EH579" s="218"/>
      <c r="EI579" s="218"/>
      <c r="EJ579" s="218"/>
      <c r="EK579" s="218"/>
      <c r="EL579" s="218"/>
      <c r="EM579" s="218"/>
      <c r="EN579" s="218"/>
      <c r="EO579" s="218"/>
      <c r="EP579" s="218"/>
      <c r="EQ579" s="218"/>
      <c r="ER579" s="218"/>
      <c r="ES579" s="218"/>
      <c r="ET579" s="218"/>
      <c r="EU579" s="218"/>
      <c r="EV579" s="218"/>
      <c r="EW579" s="218"/>
      <c r="EX579" s="218"/>
      <c r="EY579" s="218"/>
      <c r="EZ579" s="218"/>
      <c r="FA579" s="218"/>
      <c r="FB579" s="218"/>
      <c r="FC579" s="218"/>
      <c r="FD579" s="218"/>
      <c r="FE579" s="218"/>
      <c r="FF579" s="218"/>
      <c r="FG579" s="218"/>
      <c r="FH579" s="218"/>
      <c r="FI579" s="218"/>
      <c r="FJ579" s="218"/>
      <c r="FK579" s="218"/>
      <c r="FL579" s="218"/>
      <c r="FM579" s="218"/>
      <c r="FN579" s="218"/>
      <c r="FO579" s="218"/>
      <c r="FP579" s="218"/>
      <c r="FQ579" s="218"/>
      <c r="FR579" s="218"/>
      <c r="FS579" s="218"/>
      <c r="FT579" s="218"/>
      <c r="FU579" s="218"/>
      <c r="FV579" s="218"/>
      <c r="FW579" s="218"/>
      <c r="FX579" s="218"/>
      <c r="FY579" s="218"/>
      <c r="FZ579" s="218"/>
      <c r="GA579" s="218"/>
      <c r="GB579" s="218"/>
      <c r="GC579" s="218"/>
      <c r="GD579" s="218"/>
      <c r="GE579" s="218"/>
      <c r="GF579" s="218"/>
      <c r="GG579" s="218"/>
    </row>
    <row r="580" spans="1:189" s="257" customFormat="1">
      <c r="A580" s="265"/>
      <c r="B580" s="265"/>
      <c r="C580" s="265"/>
      <c r="D580" s="265"/>
      <c r="E580" s="265"/>
      <c r="F580" s="265"/>
      <c r="G580" s="269"/>
      <c r="H580" s="268"/>
      <c r="I580" s="268"/>
      <c r="J580" s="265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8"/>
      <c r="DZ580" s="218"/>
      <c r="EA580" s="218"/>
      <c r="EB580" s="218"/>
      <c r="EC580" s="218"/>
      <c r="ED580" s="218"/>
      <c r="EE580" s="218"/>
      <c r="EF580" s="218"/>
      <c r="EG580" s="218"/>
      <c r="EH580" s="218"/>
      <c r="EI580" s="218"/>
      <c r="EJ580" s="218"/>
      <c r="EK580" s="218"/>
      <c r="EL580" s="218"/>
      <c r="EM580" s="218"/>
      <c r="EN580" s="218"/>
      <c r="EO580" s="218"/>
      <c r="EP580" s="218"/>
      <c r="EQ580" s="218"/>
      <c r="ER580" s="218"/>
      <c r="ES580" s="218"/>
      <c r="ET580" s="218"/>
      <c r="EU580" s="218"/>
      <c r="EV580" s="218"/>
      <c r="EW580" s="218"/>
      <c r="EX580" s="218"/>
      <c r="EY580" s="218"/>
      <c r="EZ580" s="218"/>
      <c r="FA580" s="218"/>
      <c r="FB580" s="218"/>
      <c r="FC580" s="218"/>
      <c r="FD580" s="218"/>
      <c r="FE580" s="218"/>
      <c r="FF580" s="218"/>
      <c r="FG580" s="218"/>
      <c r="FH580" s="218"/>
      <c r="FI580" s="218"/>
      <c r="FJ580" s="218"/>
      <c r="FK580" s="218"/>
      <c r="FL580" s="218"/>
      <c r="FM580" s="218"/>
      <c r="FN580" s="218"/>
      <c r="FO580" s="218"/>
      <c r="FP580" s="218"/>
      <c r="FQ580" s="218"/>
      <c r="FR580" s="218"/>
      <c r="FS580" s="218"/>
      <c r="FT580" s="218"/>
      <c r="FU580" s="218"/>
      <c r="FV580" s="218"/>
      <c r="FW580" s="218"/>
      <c r="FX580" s="218"/>
      <c r="FY580" s="218"/>
      <c r="FZ580" s="218"/>
      <c r="GA580" s="218"/>
      <c r="GB580" s="218"/>
      <c r="GC580" s="218"/>
      <c r="GD580" s="218"/>
      <c r="GE580" s="218"/>
      <c r="GF580" s="218"/>
      <c r="GG580" s="218"/>
    </row>
    <row r="581" spans="1:189" s="257" customFormat="1">
      <c r="A581" s="265"/>
      <c r="B581" s="265"/>
      <c r="C581" s="265"/>
      <c r="D581" s="265"/>
      <c r="E581" s="265"/>
      <c r="F581" s="265"/>
      <c r="G581" s="269"/>
      <c r="H581" s="268"/>
      <c r="I581" s="268"/>
      <c r="J581" s="265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8"/>
      <c r="DZ581" s="218"/>
      <c r="EA581" s="218"/>
      <c r="EB581" s="218"/>
      <c r="EC581" s="218"/>
      <c r="ED581" s="218"/>
      <c r="EE581" s="218"/>
      <c r="EF581" s="218"/>
      <c r="EG581" s="218"/>
      <c r="EH581" s="218"/>
      <c r="EI581" s="218"/>
      <c r="EJ581" s="218"/>
      <c r="EK581" s="218"/>
      <c r="EL581" s="218"/>
      <c r="EM581" s="218"/>
      <c r="EN581" s="218"/>
      <c r="EO581" s="218"/>
      <c r="EP581" s="218"/>
      <c r="EQ581" s="218"/>
      <c r="ER581" s="218"/>
      <c r="ES581" s="218"/>
      <c r="ET581" s="218"/>
      <c r="EU581" s="218"/>
      <c r="EV581" s="218"/>
      <c r="EW581" s="218"/>
      <c r="EX581" s="218"/>
      <c r="EY581" s="218"/>
      <c r="EZ581" s="218"/>
      <c r="FA581" s="218"/>
      <c r="FB581" s="218"/>
      <c r="FC581" s="218"/>
      <c r="FD581" s="218"/>
      <c r="FE581" s="218"/>
      <c r="FF581" s="218"/>
      <c r="FG581" s="218"/>
      <c r="FH581" s="218"/>
      <c r="FI581" s="218"/>
      <c r="FJ581" s="218"/>
      <c r="FK581" s="218"/>
      <c r="FL581" s="218"/>
      <c r="FM581" s="218"/>
      <c r="FN581" s="218"/>
      <c r="FO581" s="218"/>
      <c r="FP581" s="218"/>
      <c r="FQ581" s="218"/>
      <c r="FR581" s="218"/>
      <c r="FS581" s="218"/>
      <c r="FT581" s="218"/>
      <c r="FU581" s="218"/>
      <c r="FV581" s="218"/>
      <c r="FW581" s="218"/>
      <c r="FX581" s="218"/>
      <c r="FY581" s="218"/>
      <c r="FZ581" s="218"/>
      <c r="GA581" s="218"/>
      <c r="GB581" s="218"/>
      <c r="GC581" s="218"/>
      <c r="GD581" s="218"/>
      <c r="GE581" s="218"/>
      <c r="GF581" s="218"/>
      <c r="GG581" s="218"/>
    </row>
    <row r="582" spans="1:189" s="257" customFormat="1">
      <c r="A582" s="265"/>
      <c r="B582" s="265"/>
      <c r="C582" s="265"/>
      <c r="D582" s="265"/>
      <c r="E582" s="265"/>
      <c r="F582" s="265"/>
      <c r="G582" s="269"/>
      <c r="H582" s="268"/>
      <c r="I582" s="268"/>
      <c r="J582" s="265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8"/>
      <c r="DZ582" s="218"/>
      <c r="EA582" s="218"/>
      <c r="EB582" s="218"/>
      <c r="EC582" s="218"/>
      <c r="ED582" s="218"/>
      <c r="EE582" s="218"/>
      <c r="EF582" s="218"/>
      <c r="EG582" s="218"/>
      <c r="EH582" s="218"/>
      <c r="EI582" s="218"/>
      <c r="EJ582" s="218"/>
      <c r="EK582" s="218"/>
      <c r="EL582" s="218"/>
      <c r="EM582" s="218"/>
      <c r="EN582" s="218"/>
      <c r="EO582" s="218"/>
      <c r="EP582" s="218"/>
      <c r="EQ582" s="218"/>
      <c r="ER582" s="218"/>
      <c r="ES582" s="218"/>
      <c r="ET582" s="218"/>
      <c r="EU582" s="218"/>
      <c r="EV582" s="218"/>
      <c r="EW582" s="218"/>
      <c r="EX582" s="218"/>
      <c r="EY582" s="218"/>
      <c r="EZ582" s="218"/>
      <c r="FA582" s="218"/>
      <c r="FB582" s="218"/>
      <c r="FC582" s="218"/>
      <c r="FD582" s="218"/>
      <c r="FE582" s="218"/>
      <c r="FF582" s="218"/>
      <c r="FG582" s="218"/>
      <c r="FH582" s="218"/>
      <c r="FI582" s="218"/>
      <c r="FJ582" s="218"/>
      <c r="FK582" s="218"/>
      <c r="FL582" s="218"/>
      <c r="FM582" s="218"/>
      <c r="FN582" s="218"/>
      <c r="FO582" s="218"/>
      <c r="FP582" s="218"/>
      <c r="FQ582" s="218"/>
      <c r="FR582" s="218"/>
      <c r="FS582" s="218"/>
      <c r="FT582" s="218"/>
      <c r="FU582" s="218"/>
      <c r="FV582" s="218"/>
      <c r="FW582" s="218"/>
      <c r="FX582" s="218"/>
      <c r="FY582" s="218"/>
      <c r="FZ582" s="218"/>
      <c r="GA582" s="218"/>
      <c r="GB582" s="218"/>
      <c r="GC582" s="218"/>
      <c r="GD582" s="218"/>
      <c r="GE582" s="218"/>
      <c r="GF582" s="218"/>
      <c r="GG582" s="218"/>
    </row>
    <row r="583" spans="1:189" s="257" customFormat="1">
      <c r="A583" s="265"/>
      <c r="B583" s="265"/>
      <c r="C583" s="265"/>
      <c r="D583" s="265"/>
      <c r="E583" s="265"/>
      <c r="F583" s="265"/>
      <c r="G583" s="269"/>
      <c r="H583" s="268"/>
      <c r="I583" s="268"/>
      <c r="J583" s="265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8"/>
      <c r="DZ583" s="218"/>
      <c r="EA583" s="218"/>
      <c r="EB583" s="218"/>
      <c r="EC583" s="218"/>
      <c r="ED583" s="218"/>
      <c r="EE583" s="218"/>
      <c r="EF583" s="218"/>
      <c r="EG583" s="218"/>
      <c r="EH583" s="218"/>
      <c r="EI583" s="218"/>
      <c r="EJ583" s="218"/>
      <c r="EK583" s="218"/>
      <c r="EL583" s="218"/>
      <c r="EM583" s="218"/>
      <c r="EN583" s="218"/>
      <c r="EO583" s="218"/>
      <c r="EP583" s="218"/>
      <c r="EQ583" s="218"/>
      <c r="ER583" s="218"/>
      <c r="ES583" s="218"/>
      <c r="ET583" s="218"/>
      <c r="EU583" s="218"/>
      <c r="EV583" s="218"/>
      <c r="EW583" s="218"/>
      <c r="EX583" s="218"/>
      <c r="EY583" s="218"/>
      <c r="EZ583" s="218"/>
      <c r="FA583" s="218"/>
      <c r="FB583" s="218"/>
      <c r="FC583" s="218"/>
      <c r="FD583" s="218"/>
      <c r="FE583" s="218"/>
      <c r="FF583" s="218"/>
      <c r="FG583" s="218"/>
      <c r="FH583" s="218"/>
      <c r="FI583" s="218"/>
      <c r="FJ583" s="218"/>
      <c r="FK583" s="218"/>
      <c r="FL583" s="218"/>
      <c r="FM583" s="218"/>
      <c r="FN583" s="218"/>
      <c r="FO583" s="218"/>
      <c r="FP583" s="218"/>
      <c r="FQ583" s="218"/>
      <c r="FR583" s="218"/>
      <c r="FS583" s="218"/>
      <c r="FT583" s="218"/>
      <c r="FU583" s="218"/>
      <c r="FV583" s="218"/>
      <c r="FW583" s="218"/>
      <c r="FX583" s="218"/>
      <c r="FY583" s="218"/>
      <c r="FZ583" s="218"/>
      <c r="GA583" s="218"/>
      <c r="GB583" s="218"/>
      <c r="GC583" s="218"/>
      <c r="GD583" s="218"/>
      <c r="GE583" s="218"/>
      <c r="GF583" s="218"/>
      <c r="GG583" s="218"/>
    </row>
    <row r="584" spans="1:189" s="257" customFormat="1">
      <c r="A584" s="265"/>
      <c r="B584" s="265"/>
      <c r="C584" s="265"/>
      <c r="D584" s="265"/>
      <c r="E584" s="265"/>
      <c r="F584" s="265"/>
      <c r="G584" s="269"/>
      <c r="H584" s="268"/>
      <c r="I584" s="268"/>
      <c r="J584" s="265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8"/>
      <c r="DZ584" s="218"/>
      <c r="EA584" s="218"/>
      <c r="EB584" s="218"/>
      <c r="EC584" s="218"/>
      <c r="ED584" s="218"/>
      <c r="EE584" s="218"/>
      <c r="EF584" s="218"/>
      <c r="EG584" s="218"/>
      <c r="EH584" s="218"/>
      <c r="EI584" s="218"/>
      <c r="EJ584" s="218"/>
      <c r="EK584" s="218"/>
      <c r="EL584" s="218"/>
      <c r="EM584" s="218"/>
      <c r="EN584" s="218"/>
      <c r="EO584" s="218"/>
      <c r="EP584" s="218"/>
      <c r="EQ584" s="218"/>
      <c r="ER584" s="218"/>
      <c r="ES584" s="218"/>
      <c r="ET584" s="218"/>
      <c r="EU584" s="218"/>
      <c r="EV584" s="218"/>
      <c r="EW584" s="218"/>
      <c r="EX584" s="218"/>
      <c r="EY584" s="218"/>
      <c r="EZ584" s="218"/>
      <c r="FA584" s="218"/>
      <c r="FB584" s="218"/>
      <c r="FC584" s="218"/>
      <c r="FD584" s="218"/>
      <c r="FE584" s="218"/>
      <c r="FF584" s="218"/>
      <c r="FG584" s="218"/>
      <c r="FH584" s="218"/>
      <c r="FI584" s="218"/>
      <c r="FJ584" s="218"/>
      <c r="FK584" s="218"/>
      <c r="FL584" s="218"/>
      <c r="FM584" s="218"/>
      <c r="FN584" s="218"/>
      <c r="FO584" s="218"/>
      <c r="FP584" s="218"/>
      <c r="FQ584" s="218"/>
      <c r="FR584" s="218"/>
      <c r="FS584" s="218"/>
      <c r="FT584" s="218"/>
      <c r="FU584" s="218"/>
      <c r="FV584" s="218"/>
      <c r="FW584" s="218"/>
      <c r="FX584" s="218"/>
      <c r="FY584" s="218"/>
      <c r="FZ584" s="218"/>
      <c r="GA584" s="218"/>
      <c r="GB584" s="218"/>
      <c r="GC584" s="218"/>
      <c r="GD584" s="218"/>
      <c r="GE584" s="218"/>
      <c r="GF584" s="218"/>
      <c r="GG584" s="218"/>
    </row>
    <row r="585" spans="1:189" s="257" customFormat="1">
      <c r="A585" s="265"/>
      <c r="B585" s="265"/>
      <c r="C585" s="265"/>
      <c r="D585" s="265"/>
      <c r="E585" s="265"/>
      <c r="F585" s="265"/>
      <c r="G585" s="269"/>
      <c r="H585" s="268"/>
      <c r="I585" s="268"/>
      <c r="J585" s="265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8"/>
      <c r="DZ585" s="218"/>
      <c r="EA585" s="218"/>
      <c r="EB585" s="218"/>
      <c r="EC585" s="218"/>
      <c r="ED585" s="218"/>
      <c r="EE585" s="218"/>
      <c r="EF585" s="218"/>
      <c r="EG585" s="218"/>
      <c r="EH585" s="218"/>
      <c r="EI585" s="218"/>
      <c r="EJ585" s="218"/>
      <c r="EK585" s="218"/>
      <c r="EL585" s="218"/>
      <c r="EM585" s="218"/>
      <c r="EN585" s="218"/>
      <c r="EO585" s="218"/>
      <c r="EP585" s="218"/>
      <c r="EQ585" s="218"/>
      <c r="ER585" s="218"/>
      <c r="ES585" s="218"/>
      <c r="ET585" s="218"/>
      <c r="EU585" s="218"/>
      <c r="EV585" s="218"/>
      <c r="EW585" s="218"/>
      <c r="EX585" s="218"/>
      <c r="EY585" s="218"/>
      <c r="EZ585" s="218"/>
      <c r="FA585" s="218"/>
      <c r="FB585" s="218"/>
      <c r="FC585" s="218"/>
      <c r="FD585" s="218"/>
      <c r="FE585" s="218"/>
      <c r="FF585" s="218"/>
      <c r="FG585" s="218"/>
      <c r="FH585" s="218"/>
      <c r="FI585" s="218"/>
      <c r="FJ585" s="218"/>
      <c r="FK585" s="218"/>
      <c r="FL585" s="218"/>
      <c r="FM585" s="218"/>
      <c r="FN585" s="218"/>
      <c r="FO585" s="218"/>
      <c r="FP585" s="218"/>
      <c r="FQ585" s="218"/>
      <c r="FR585" s="218"/>
      <c r="FS585" s="218"/>
      <c r="FT585" s="218"/>
      <c r="FU585" s="218"/>
      <c r="FV585" s="218"/>
      <c r="FW585" s="218"/>
      <c r="FX585" s="218"/>
      <c r="FY585" s="218"/>
      <c r="FZ585" s="218"/>
      <c r="GA585" s="218"/>
      <c r="GB585" s="218"/>
      <c r="GC585" s="218"/>
      <c r="GD585" s="218"/>
      <c r="GE585" s="218"/>
      <c r="GF585" s="218"/>
      <c r="GG585" s="218"/>
    </row>
    <row r="586" spans="1:189" s="257" customFormat="1">
      <c r="A586" s="265"/>
      <c r="B586" s="265"/>
      <c r="C586" s="265"/>
      <c r="D586" s="265"/>
      <c r="E586" s="265"/>
      <c r="F586" s="265"/>
      <c r="G586" s="269"/>
      <c r="H586" s="268"/>
      <c r="I586" s="268"/>
      <c r="J586" s="265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8"/>
      <c r="DZ586" s="218"/>
      <c r="EA586" s="218"/>
      <c r="EB586" s="218"/>
      <c r="EC586" s="218"/>
      <c r="ED586" s="218"/>
      <c r="EE586" s="218"/>
      <c r="EF586" s="218"/>
      <c r="EG586" s="218"/>
      <c r="EH586" s="218"/>
      <c r="EI586" s="218"/>
      <c r="EJ586" s="218"/>
      <c r="EK586" s="218"/>
      <c r="EL586" s="218"/>
      <c r="EM586" s="218"/>
      <c r="EN586" s="218"/>
      <c r="EO586" s="218"/>
      <c r="EP586" s="218"/>
      <c r="EQ586" s="218"/>
      <c r="ER586" s="218"/>
      <c r="ES586" s="218"/>
      <c r="ET586" s="218"/>
      <c r="EU586" s="218"/>
      <c r="EV586" s="218"/>
      <c r="EW586" s="218"/>
      <c r="EX586" s="218"/>
      <c r="EY586" s="218"/>
      <c r="EZ586" s="218"/>
      <c r="FA586" s="218"/>
      <c r="FB586" s="218"/>
      <c r="FC586" s="218"/>
      <c r="FD586" s="218"/>
      <c r="FE586" s="218"/>
      <c r="FF586" s="218"/>
      <c r="FG586" s="218"/>
      <c r="FH586" s="218"/>
      <c r="FI586" s="218"/>
      <c r="FJ586" s="218"/>
      <c r="FK586" s="218"/>
      <c r="FL586" s="218"/>
      <c r="FM586" s="218"/>
      <c r="FN586" s="218"/>
      <c r="FO586" s="218"/>
      <c r="FP586" s="218"/>
      <c r="FQ586" s="218"/>
      <c r="FR586" s="218"/>
      <c r="FS586" s="218"/>
      <c r="FT586" s="218"/>
      <c r="FU586" s="218"/>
      <c r="FV586" s="218"/>
      <c r="FW586" s="218"/>
      <c r="FX586" s="218"/>
      <c r="FY586" s="218"/>
      <c r="FZ586" s="218"/>
      <c r="GA586" s="218"/>
      <c r="GB586" s="218"/>
      <c r="GC586" s="218"/>
      <c r="GD586" s="218"/>
      <c r="GE586" s="218"/>
      <c r="GF586" s="218"/>
      <c r="GG586" s="218"/>
    </row>
    <row r="587" spans="1:189" s="257" customFormat="1">
      <c r="A587" s="265"/>
      <c r="B587" s="265"/>
      <c r="C587" s="265"/>
      <c r="D587" s="265"/>
      <c r="E587" s="265"/>
      <c r="F587" s="265"/>
      <c r="G587" s="269"/>
      <c r="H587" s="268"/>
      <c r="I587" s="268"/>
      <c r="J587" s="265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8"/>
      <c r="DZ587" s="218"/>
      <c r="EA587" s="218"/>
      <c r="EB587" s="218"/>
      <c r="EC587" s="218"/>
      <c r="ED587" s="218"/>
      <c r="EE587" s="218"/>
      <c r="EF587" s="218"/>
      <c r="EG587" s="218"/>
      <c r="EH587" s="218"/>
      <c r="EI587" s="218"/>
      <c r="EJ587" s="218"/>
      <c r="EK587" s="218"/>
      <c r="EL587" s="218"/>
      <c r="EM587" s="218"/>
      <c r="EN587" s="218"/>
      <c r="EO587" s="218"/>
      <c r="EP587" s="218"/>
      <c r="EQ587" s="218"/>
      <c r="ER587" s="218"/>
      <c r="ES587" s="218"/>
      <c r="ET587" s="218"/>
      <c r="EU587" s="218"/>
      <c r="EV587" s="218"/>
      <c r="EW587" s="218"/>
      <c r="EX587" s="218"/>
      <c r="EY587" s="218"/>
      <c r="EZ587" s="218"/>
      <c r="FA587" s="218"/>
      <c r="FB587" s="218"/>
      <c r="FC587" s="218"/>
      <c r="FD587" s="218"/>
      <c r="FE587" s="218"/>
      <c r="FF587" s="218"/>
      <c r="FG587" s="218"/>
      <c r="FH587" s="218"/>
      <c r="FI587" s="218"/>
      <c r="FJ587" s="218"/>
      <c r="FK587" s="218"/>
      <c r="FL587" s="218"/>
      <c r="FM587" s="218"/>
      <c r="FN587" s="218"/>
      <c r="FO587" s="218"/>
      <c r="FP587" s="218"/>
      <c r="FQ587" s="218"/>
      <c r="FR587" s="218"/>
      <c r="FS587" s="218"/>
      <c r="FT587" s="218"/>
      <c r="FU587" s="218"/>
      <c r="FV587" s="218"/>
      <c r="FW587" s="218"/>
      <c r="FX587" s="218"/>
      <c r="FY587" s="218"/>
      <c r="FZ587" s="218"/>
      <c r="GA587" s="218"/>
      <c r="GB587" s="218"/>
      <c r="GC587" s="218"/>
      <c r="GD587" s="218"/>
      <c r="GE587" s="218"/>
      <c r="GF587" s="218"/>
      <c r="GG587" s="218"/>
    </row>
    <row r="588" spans="1:189" s="257" customFormat="1">
      <c r="A588" s="265"/>
      <c r="B588" s="265"/>
      <c r="C588" s="265"/>
      <c r="D588" s="265"/>
      <c r="E588" s="265"/>
      <c r="F588" s="265"/>
      <c r="G588" s="269"/>
      <c r="H588" s="268"/>
      <c r="I588" s="268"/>
      <c r="J588" s="265"/>
      <c r="K588" s="218"/>
      <c r="L588" s="218"/>
      <c r="M588" s="218"/>
      <c r="N588" s="218"/>
      <c r="O588" s="218"/>
      <c r="P588" s="218"/>
      <c r="Q588" s="218"/>
      <c r="R588" s="218"/>
      <c r="S588" s="218"/>
      <c r="T588" s="218"/>
      <c r="U588" s="218"/>
      <c r="V588" s="218"/>
      <c r="W588" s="218"/>
      <c r="X588" s="218"/>
      <c r="Y588" s="218"/>
      <c r="Z588" s="218"/>
      <c r="AA588" s="218"/>
      <c r="AB588" s="218"/>
      <c r="AC588" s="218"/>
      <c r="AD588" s="218"/>
      <c r="AE588" s="218"/>
      <c r="AF588" s="218"/>
      <c r="AG588" s="218"/>
      <c r="AH588" s="218"/>
      <c r="AI588" s="218"/>
      <c r="AJ588" s="218"/>
      <c r="AK588" s="218"/>
      <c r="AL588" s="218"/>
      <c r="AM588" s="218"/>
      <c r="AN588" s="218"/>
      <c r="AO588" s="218"/>
      <c r="AP588" s="218"/>
      <c r="AQ588" s="218"/>
      <c r="AR588" s="218"/>
      <c r="AS588" s="218"/>
      <c r="AT588" s="218"/>
      <c r="AU588" s="218"/>
      <c r="AV588" s="218"/>
      <c r="AW588" s="218"/>
      <c r="AX588" s="218"/>
      <c r="AY588" s="218"/>
      <c r="AZ588" s="218"/>
      <c r="BA588" s="218"/>
      <c r="BB588" s="218"/>
      <c r="BC588" s="218"/>
      <c r="BD588" s="218"/>
      <c r="BE588" s="218"/>
      <c r="BF588" s="218"/>
      <c r="BG588" s="218"/>
      <c r="BH588" s="218"/>
      <c r="BI588" s="218"/>
      <c r="BJ588" s="218"/>
      <c r="BK588" s="218"/>
      <c r="BL588" s="218"/>
      <c r="BM588" s="218"/>
      <c r="BN588" s="218"/>
      <c r="BO588" s="218"/>
      <c r="BP588" s="218"/>
      <c r="BQ588" s="218"/>
      <c r="BR588" s="218"/>
      <c r="BS588" s="218"/>
      <c r="BT588" s="218"/>
      <c r="BU588" s="218"/>
      <c r="BV588" s="218"/>
      <c r="BW588" s="218"/>
      <c r="BX588" s="218"/>
      <c r="BY588" s="218"/>
      <c r="BZ588" s="218"/>
      <c r="CA588" s="218"/>
      <c r="CB588" s="218"/>
      <c r="CC588" s="218"/>
      <c r="CD588" s="218"/>
      <c r="CE588" s="218"/>
      <c r="CF588" s="218"/>
      <c r="CG588" s="218"/>
      <c r="CH588" s="218"/>
      <c r="CI588" s="218"/>
      <c r="CJ588" s="218"/>
      <c r="CK588" s="218"/>
      <c r="CL588" s="218"/>
      <c r="CM588" s="218"/>
      <c r="CN588" s="218"/>
      <c r="CO588" s="218"/>
      <c r="CP588" s="218"/>
      <c r="CQ588" s="218"/>
      <c r="CR588" s="218"/>
      <c r="CS588" s="218"/>
      <c r="CT588" s="218"/>
      <c r="CU588" s="218"/>
      <c r="CV588" s="218"/>
      <c r="CW588" s="218"/>
      <c r="CX588" s="218"/>
      <c r="CY588" s="218"/>
      <c r="CZ588" s="218"/>
      <c r="DA588" s="218"/>
      <c r="DB588" s="218"/>
      <c r="DC588" s="218"/>
      <c r="DD588" s="218"/>
      <c r="DE588" s="218"/>
      <c r="DF588" s="218"/>
      <c r="DG588" s="218"/>
      <c r="DH588" s="218"/>
      <c r="DI588" s="218"/>
      <c r="DJ588" s="218"/>
      <c r="DK588" s="218"/>
      <c r="DL588" s="218"/>
      <c r="DM588" s="218"/>
      <c r="DN588" s="218"/>
      <c r="DO588" s="218"/>
      <c r="DP588" s="218"/>
      <c r="DQ588" s="218"/>
      <c r="DR588" s="218"/>
      <c r="DS588" s="218"/>
      <c r="DT588" s="218"/>
      <c r="DU588" s="218"/>
      <c r="DV588" s="218"/>
      <c r="DW588" s="218"/>
      <c r="DX588" s="218"/>
      <c r="DY588" s="218"/>
      <c r="DZ588" s="218"/>
      <c r="EA588" s="218"/>
      <c r="EB588" s="218"/>
      <c r="EC588" s="218"/>
      <c r="ED588" s="218"/>
      <c r="EE588" s="218"/>
      <c r="EF588" s="218"/>
      <c r="EG588" s="218"/>
      <c r="EH588" s="218"/>
      <c r="EI588" s="218"/>
      <c r="EJ588" s="218"/>
      <c r="EK588" s="218"/>
      <c r="EL588" s="218"/>
      <c r="EM588" s="218"/>
      <c r="EN588" s="218"/>
      <c r="EO588" s="218"/>
      <c r="EP588" s="218"/>
      <c r="EQ588" s="218"/>
      <c r="ER588" s="218"/>
      <c r="ES588" s="218"/>
      <c r="ET588" s="218"/>
      <c r="EU588" s="218"/>
      <c r="EV588" s="218"/>
      <c r="EW588" s="218"/>
      <c r="EX588" s="218"/>
      <c r="EY588" s="218"/>
      <c r="EZ588" s="218"/>
      <c r="FA588" s="218"/>
      <c r="FB588" s="218"/>
      <c r="FC588" s="218"/>
      <c r="FD588" s="218"/>
      <c r="FE588" s="218"/>
      <c r="FF588" s="218"/>
      <c r="FG588" s="218"/>
      <c r="FH588" s="218"/>
      <c r="FI588" s="218"/>
      <c r="FJ588" s="218"/>
      <c r="FK588" s="218"/>
      <c r="FL588" s="218"/>
      <c r="FM588" s="218"/>
      <c r="FN588" s="218"/>
      <c r="FO588" s="218"/>
      <c r="FP588" s="218"/>
      <c r="FQ588" s="218"/>
      <c r="FR588" s="218"/>
      <c r="FS588" s="218"/>
      <c r="FT588" s="218"/>
      <c r="FU588" s="218"/>
      <c r="FV588" s="218"/>
      <c r="FW588" s="218"/>
      <c r="FX588" s="218"/>
      <c r="FY588" s="218"/>
      <c r="FZ588" s="218"/>
      <c r="GA588" s="218"/>
      <c r="GB588" s="218"/>
      <c r="GC588" s="218"/>
      <c r="GD588" s="218"/>
      <c r="GE588" s="218"/>
      <c r="GF588" s="218"/>
      <c r="GG588" s="218"/>
    </row>
    <row r="589" spans="1:189" s="257" customFormat="1">
      <c r="A589" s="265"/>
      <c r="B589" s="265"/>
      <c r="C589" s="265"/>
      <c r="D589" s="265"/>
      <c r="E589" s="265"/>
      <c r="F589" s="265"/>
      <c r="G589" s="269"/>
      <c r="H589" s="268"/>
      <c r="I589" s="268"/>
      <c r="J589" s="265"/>
      <c r="K589" s="218"/>
      <c r="L589" s="218"/>
      <c r="M589" s="218"/>
      <c r="N589" s="218"/>
      <c r="O589" s="218"/>
      <c r="P589" s="218"/>
      <c r="Q589" s="218"/>
      <c r="R589" s="218"/>
      <c r="S589" s="218"/>
      <c r="T589" s="218"/>
      <c r="U589" s="218"/>
      <c r="V589" s="218"/>
      <c r="W589" s="218"/>
      <c r="X589" s="218"/>
      <c r="Y589" s="218"/>
      <c r="Z589" s="218"/>
      <c r="AA589" s="218"/>
      <c r="AB589" s="218"/>
      <c r="AC589" s="218"/>
      <c r="AD589" s="218"/>
      <c r="AE589" s="218"/>
      <c r="AF589" s="218"/>
      <c r="AG589" s="218"/>
      <c r="AH589" s="218"/>
      <c r="AI589" s="218"/>
      <c r="AJ589" s="218"/>
      <c r="AK589" s="218"/>
      <c r="AL589" s="218"/>
      <c r="AM589" s="218"/>
      <c r="AN589" s="218"/>
      <c r="AO589" s="218"/>
      <c r="AP589" s="218"/>
      <c r="AQ589" s="218"/>
      <c r="AR589" s="218"/>
      <c r="AS589" s="218"/>
      <c r="AT589" s="218"/>
      <c r="AU589" s="218"/>
      <c r="AV589" s="218"/>
      <c r="AW589" s="218"/>
      <c r="AX589" s="218"/>
      <c r="AY589" s="218"/>
      <c r="AZ589" s="218"/>
      <c r="BA589" s="218"/>
      <c r="BB589" s="218"/>
      <c r="BC589" s="218"/>
      <c r="BD589" s="218"/>
      <c r="BE589" s="218"/>
      <c r="BF589" s="218"/>
      <c r="BG589" s="218"/>
      <c r="BH589" s="218"/>
      <c r="BI589" s="218"/>
      <c r="BJ589" s="218"/>
      <c r="BK589" s="218"/>
      <c r="BL589" s="218"/>
      <c r="BM589" s="218"/>
      <c r="BN589" s="218"/>
      <c r="BO589" s="218"/>
      <c r="BP589" s="218"/>
      <c r="BQ589" s="218"/>
      <c r="BR589" s="218"/>
      <c r="BS589" s="218"/>
      <c r="BT589" s="218"/>
      <c r="BU589" s="218"/>
      <c r="BV589" s="218"/>
      <c r="BW589" s="218"/>
      <c r="BX589" s="218"/>
      <c r="BY589" s="218"/>
      <c r="BZ589" s="218"/>
      <c r="CA589" s="218"/>
      <c r="CB589" s="218"/>
      <c r="CC589" s="218"/>
      <c r="CD589" s="218"/>
      <c r="CE589" s="218"/>
      <c r="CF589" s="218"/>
      <c r="CG589" s="218"/>
      <c r="CH589" s="218"/>
      <c r="CI589" s="218"/>
      <c r="CJ589" s="218"/>
      <c r="CK589" s="218"/>
      <c r="CL589" s="218"/>
      <c r="CM589" s="218"/>
      <c r="CN589" s="218"/>
      <c r="CO589" s="218"/>
      <c r="CP589" s="218"/>
      <c r="CQ589" s="218"/>
      <c r="CR589" s="218"/>
      <c r="CS589" s="218"/>
      <c r="CT589" s="218"/>
      <c r="CU589" s="218"/>
      <c r="CV589" s="218"/>
      <c r="CW589" s="218"/>
      <c r="CX589" s="218"/>
      <c r="CY589" s="218"/>
      <c r="CZ589" s="218"/>
      <c r="DA589" s="218"/>
      <c r="DB589" s="218"/>
      <c r="DC589" s="218"/>
      <c r="DD589" s="218"/>
      <c r="DE589" s="218"/>
      <c r="DF589" s="218"/>
      <c r="DG589" s="218"/>
      <c r="DH589" s="218"/>
      <c r="DI589" s="218"/>
      <c r="DJ589" s="218"/>
      <c r="DK589" s="218"/>
      <c r="DL589" s="218"/>
      <c r="DM589" s="218"/>
      <c r="DN589" s="218"/>
      <c r="DO589" s="218"/>
      <c r="DP589" s="218"/>
      <c r="DQ589" s="218"/>
      <c r="DR589" s="218"/>
      <c r="DS589" s="218"/>
      <c r="DT589" s="218"/>
      <c r="DU589" s="218"/>
      <c r="DV589" s="218"/>
      <c r="DW589" s="218"/>
      <c r="DX589" s="218"/>
      <c r="DY589" s="218"/>
      <c r="DZ589" s="218"/>
      <c r="EA589" s="218"/>
      <c r="EB589" s="218"/>
      <c r="EC589" s="218"/>
      <c r="ED589" s="218"/>
      <c r="EE589" s="218"/>
      <c r="EF589" s="218"/>
      <c r="EG589" s="218"/>
      <c r="EH589" s="218"/>
      <c r="EI589" s="218"/>
      <c r="EJ589" s="218"/>
      <c r="EK589" s="218"/>
      <c r="EL589" s="218"/>
      <c r="EM589" s="218"/>
      <c r="EN589" s="218"/>
      <c r="EO589" s="218"/>
      <c r="EP589" s="218"/>
      <c r="EQ589" s="218"/>
      <c r="ER589" s="218"/>
      <c r="ES589" s="218"/>
      <c r="ET589" s="218"/>
      <c r="EU589" s="218"/>
      <c r="EV589" s="218"/>
      <c r="EW589" s="218"/>
      <c r="EX589" s="218"/>
      <c r="EY589" s="218"/>
      <c r="EZ589" s="218"/>
      <c r="FA589" s="218"/>
      <c r="FB589" s="218"/>
      <c r="FC589" s="218"/>
      <c r="FD589" s="218"/>
      <c r="FE589" s="218"/>
      <c r="FF589" s="218"/>
      <c r="FG589" s="218"/>
      <c r="FH589" s="218"/>
      <c r="FI589" s="218"/>
      <c r="FJ589" s="218"/>
      <c r="FK589" s="218"/>
      <c r="FL589" s="218"/>
      <c r="FM589" s="218"/>
      <c r="FN589" s="218"/>
      <c r="FO589" s="218"/>
      <c r="FP589" s="218"/>
      <c r="FQ589" s="218"/>
      <c r="FR589" s="218"/>
      <c r="FS589" s="218"/>
      <c r="FT589" s="218"/>
      <c r="FU589" s="218"/>
      <c r="FV589" s="218"/>
      <c r="FW589" s="218"/>
      <c r="FX589" s="218"/>
      <c r="FY589" s="218"/>
      <c r="FZ589" s="218"/>
      <c r="GA589" s="218"/>
      <c r="GB589" s="218"/>
      <c r="GC589" s="218"/>
      <c r="GD589" s="218"/>
      <c r="GE589" s="218"/>
      <c r="GF589" s="218"/>
      <c r="GG589" s="218"/>
    </row>
    <row r="590" spans="1:189" s="257" customFormat="1">
      <c r="A590" s="265"/>
      <c r="B590" s="265"/>
      <c r="C590" s="265"/>
      <c r="D590" s="265"/>
      <c r="E590" s="265"/>
      <c r="F590" s="265"/>
      <c r="G590" s="269"/>
      <c r="H590" s="268"/>
      <c r="I590" s="268"/>
      <c r="J590" s="265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  <c r="AD590" s="218"/>
      <c r="AE590" s="218"/>
      <c r="AF590" s="218"/>
      <c r="AG590" s="218"/>
      <c r="AH590" s="218"/>
      <c r="AI590" s="218"/>
      <c r="AJ590" s="218"/>
      <c r="AK590" s="218"/>
      <c r="AL590" s="218"/>
      <c r="AM590" s="218"/>
      <c r="AN590" s="218"/>
      <c r="AO590" s="218"/>
      <c r="AP590" s="218"/>
      <c r="AQ590" s="218"/>
      <c r="AR590" s="218"/>
      <c r="AS590" s="218"/>
      <c r="AT590" s="218"/>
      <c r="AU590" s="218"/>
      <c r="AV590" s="218"/>
      <c r="AW590" s="218"/>
      <c r="AX590" s="218"/>
      <c r="AY590" s="218"/>
      <c r="AZ590" s="218"/>
      <c r="BA590" s="218"/>
      <c r="BB590" s="218"/>
      <c r="BC590" s="218"/>
      <c r="BD590" s="218"/>
      <c r="BE590" s="218"/>
      <c r="BF590" s="218"/>
      <c r="BG590" s="218"/>
      <c r="BH590" s="218"/>
      <c r="BI590" s="218"/>
      <c r="BJ590" s="218"/>
      <c r="BK590" s="218"/>
      <c r="BL590" s="218"/>
      <c r="BM590" s="218"/>
      <c r="BN590" s="218"/>
      <c r="BO590" s="218"/>
      <c r="BP590" s="218"/>
      <c r="BQ590" s="218"/>
      <c r="BR590" s="218"/>
      <c r="BS590" s="218"/>
      <c r="BT590" s="218"/>
      <c r="BU590" s="218"/>
      <c r="BV590" s="218"/>
      <c r="BW590" s="218"/>
      <c r="BX590" s="218"/>
      <c r="BY590" s="218"/>
      <c r="BZ590" s="218"/>
      <c r="CA590" s="218"/>
      <c r="CB590" s="218"/>
      <c r="CC590" s="218"/>
      <c r="CD590" s="218"/>
      <c r="CE590" s="218"/>
      <c r="CF590" s="218"/>
      <c r="CG590" s="218"/>
      <c r="CH590" s="218"/>
      <c r="CI590" s="218"/>
      <c r="CJ590" s="218"/>
      <c r="CK590" s="218"/>
      <c r="CL590" s="218"/>
      <c r="CM590" s="218"/>
      <c r="CN590" s="218"/>
      <c r="CO590" s="218"/>
      <c r="CP590" s="218"/>
      <c r="CQ590" s="218"/>
      <c r="CR590" s="218"/>
      <c r="CS590" s="218"/>
      <c r="CT590" s="218"/>
      <c r="CU590" s="218"/>
      <c r="CV590" s="218"/>
      <c r="CW590" s="218"/>
      <c r="CX590" s="218"/>
      <c r="CY590" s="218"/>
      <c r="CZ590" s="218"/>
      <c r="DA590" s="218"/>
      <c r="DB590" s="218"/>
      <c r="DC590" s="218"/>
      <c r="DD590" s="218"/>
      <c r="DE590" s="218"/>
      <c r="DF590" s="218"/>
      <c r="DG590" s="218"/>
      <c r="DH590" s="218"/>
      <c r="DI590" s="218"/>
      <c r="DJ590" s="218"/>
      <c r="DK590" s="218"/>
      <c r="DL590" s="218"/>
      <c r="DM590" s="218"/>
      <c r="DN590" s="218"/>
      <c r="DO590" s="218"/>
      <c r="DP590" s="218"/>
      <c r="DQ590" s="218"/>
      <c r="DR590" s="218"/>
      <c r="DS590" s="218"/>
      <c r="DT590" s="218"/>
      <c r="DU590" s="218"/>
      <c r="DV590" s="218"/>
      <c r="DW590" s="218"/>
      <c r="DX590" s="218"/>
      <c r="DY590" s="218"/>
      <c r="DZ590" s="218"/>
      <c r="EA590" s="218"/>
      <c r="EB590" s="218"/>
      <c r="EC590" s="218"/>
      <c r="ED590" s="218"/>
      <c r="EE590" s="218"/>
      <c r="EF590" s="218"/>
      <c r="EG590" s="218"/>
      <c r="EH590" s="218"/>
      <c r="EI590" s="218"/>
      <c r="EJ590" s="218"/>
      <c r="EK590" s="218"/>
      <c r="EL590" s="218"/>
      <c r="EM590" s="218"/>
      <c r="EN590" s="218"/>
      <c r="EO590" s="218"/>
      <c r="EP590" s="218"/>
      <c r="EQ590" s="218"/>
      <c r="ER590" s="218"/>
      <c r="ES590" s="218"/>
      <c r="ET590" s="218"/>
      <c r="EU590" s="218"/>
      <c r="EV590" s="218"/>
      <c r="EW590" s="218"/>
      <c r="EX590" s="218"/>
      <c r="EY590" s="218"/>
      <c r="EZ590" s="218"/>
      <c r="FA590" s="218"/>
      <c r="FB590" s="218"/>
      <c r="FC590" s="218"/>
      <c r="FD590" s="218"/>
      <c r="FE590" s="218"/>
      <c r="FF590" s="218"/>
      <c r="FG590" s="218"/>
      <c r="FH590" s="218"/>
      <c r="FI590" s="218"/>
      <c r="FJ590" s="218"/>
      <c r="FK590" s="218"/>
      <c r="FL590" s="218"/>
      <c r="FM590" s="218"/>
      <c r="FN590" s="218"/>
      <c r="FO590" s="218"/>
      <c r="FP590" s="218"/>
      <c r="FQ590" s="218"/>
      <c r="FR590" s="218"/>
      <c r="FS590" s="218"/>
      <c r="FT590" s="218"/>
      <c r="FU590" s="218"/>
      <c r="FV590" s="218"/>
      <c r="FW590" s="218"/>
      <c r="FX590" s="218"/>
      <c r="FY590" s="218"/>
      <c r="FZ590" s="218"/>
      <c r="GA590" s="218"/>
      <c r="GB590" s="218"/>
      <c r="GC590" s="218"/>
      <c r="GD590" s="218"/>
      <c r="GE590" s="218"/>
      <c r="GF590" s="218"/>
      <c r="GG590" s="218"/>
    </row>
    <row r="591" spans="1:189" s="257" customFormat="1">
      <c r="A591" s="265"/>
      <c r="B591" s="265"/>
      <c r="C591" s="265"/>
      <c r="D591" s="265"/>
      <c r="E591" s="265"/>
      <c r="F591" s="265"/>
      <c r="G591" s="269"/>
      <c r="H591" s="268"/>
      <c r="I591" s="268"/>
      <c r="J591" s="265"/>
      <c r="K591" s="218"/>
      <c r="L591" s="218"/>
      <c r="M591" s="218"/>
      <c r="N591" s="218"/>
      <c r="O591" s="218"/>
      <c r="P591" s="218"/>
      <c r="Q591" s="218"/>
      <c r="R591" s="218"/>
      <c r="S591" s="218"/>
      <c r="T591" s="218"/>
      <c r="U591" s="218"/>
      <c r="V591" s="218"/>
      <c r="W591" s="218"/>
      <c r="X591" s="218"/>
      <c r="Y591" s="218"/>
      <c r="Z591" s="218"/>
      <c r="AA591" s="218"/>
      <c r="AB591" s="218"/>
      <c r="AC591" s="218"/>
      <c r="AD591" s="218"/>
      <c r="AE591" s="218"/>
      <c r="AF591" s="218"/>
      <c r="AG591" s="218"/>
      <c r="AH591" s="218"/>
      <c r="AI591" s="218"/>
      <c r="AJ591" s="218"/>
      <c r="AK591" s="218"/>
      <c r="AL591" s="218"/>
      <c r="AM591" s="218"/>
      <c r="AN591" s="218"/>
      <c r="AO591" s="218"/>
      <c r="AP591" s="218"/>
      <c r="AQ591" s="218"/>
      <c r="AR591" s="218"/>
      <c r="AS591" s="218"/>
      <c r="AT591" s="218"/>
      <c r="AU591" s="218"/>
      <c r="AV591" s="218"/>
      <c r="AW591" s="218"/>
      <c r="AX591" s="218"/>
      <c r="AY591" s="218"/>
      <c r="AZ591" s="218"/>
      <c r="BA591" s="218"/>
      <c r="BB591" s="218"/>
      <c r="BC591" s="218"/>
      <c r="BD591" s="218"/>
      <c r="BE591" s="218"/>
      <c r="BF591" s="218"/>
      <c r="BG591" s="218"/>
      <c r="BH591" s="218"/>
      <c r="BI591" s="218"/>
      <c r="BJ591" s="218"/>
      <c r="BK591" s="218"/>
      <c r="BL591" s="218"/>
      <c r="BM591" s="218"/>
      <c r="BN591" s="218"/>
      <c r="BO591" s="218"/>
      <c r="BP591" s="218"/>
      <c r="BQ591" s="218"/>
      <c r="BR591" s="218"/>
      <c r="BS591" s="218"/>
      <c r="BT591" s="218"/>
      <c r="BU591" s="218"/>
      <c r="BV591" s="218"/>
      <c r="BW591" s="218"/>
      <c r="BX591" s="218"/>
      <c r="BY591" s="218"/>
      <c r="BZ591" s="218"/>
      <c r="CA591" s="218"/>
      <c r="CB591" s="218"/>
      <c r="CC591" s="218"/>
      <c r="CD591" s="218"/>
      <c r="CE591" s="218"/>
      <c r="CF591" s="218"/>
      <c r="CG591" s="218"/>
      <c r="CH591" s="218"/>
      <c r="CI591" s="218"/>
      <c r="CJ591" s="218"/>
      <c r="CK591" s="218"/>
      <c r="CL591" s="218"/>
      <c r="CM591" s="218"/>
      <c r="CN591" s="218"/>
      <c r="CO591" s="218"/>
      <c r="CP591" s="218"/>
      <c r="CQ591" s="218"/>
      <c r="CR591" s="218"/>
      <c r="CS591" s="218"/>
      <c r="CT591" s="218"/>
      <c r="CU591" s="218"/>
      <c r="CV591" s="218"/>
      <c r="CW591" s="218"/>
      <c r="CX591" s="218"/>
      <c r="CY591" s="218"/>
      <c r="CZ591" s="218"/>
      <c r="DA591" s="218"/>
      <c r="DB591" s="218"/>
      <c r="DC591" s="218"/>
      <c r="DD591" s="218"/>
      <c r="DE591" s="218"/>
      <c r="DF591" s="218"/>
      <c r="DG591" s="218"/>
      <c r="DH591" s="218"/>
      <c r="DI591" s="218"/>
      <c r="DJ591" s="218"/>
      <c r="DK591" s="218"/>
      <c r="DL591" s="218"/>
      <c r="DM591" s="218"/>
      <c r="DN591" s="218"/>
      <c r="DO591" s="218"/>
      <c r="DP591" s="218"/>
      <c r="DQ591" s="218"/>
      <c r="DR591" s="218"/>
      <c r="DS591" s="218"/>
      <c r="DT591" s="218"/>
      <c r="DU591" s="218"/>
      <c r="DV591" s="218"/>
      <c r="DW591" s="218"/>
      <c r="DX591" s="218"/>
      <c r="DY591" s="218"/>
      <c r="DZ591" s="218"/>
      <c r="EA591" s="218"/>
      <c r="EB591" s="218"/>
      <c r="EC591" s="218"/>
      <c r="ED591" s="218"/>
      <c r="EE591" s="218"/>
      <c r="EF591" s="218"/>
      <c r="EG591" s="218"/>
      <c r="EH591" s="218"/>
      <c r="EI591" s="218"/>
      <c r="EJ591" s="218"/>
      <c r="EK591" s="218"/>
      <c r="EL591" s="218"/>
      <c r="EM591" s="218"/>
      <c r="EN591" s="218"/>
      <c r="EO591" s="218"/>
      <c r="EP591" s="218"/>
      <c r="EQ591" s="218"/>
      <c r="ER591" s="218"/>
      <c r="ES591" s="218"/>
      <c r="ET591" s="218"/>
      <c r="EU591" s="218"/>
      <c r="EV591" s="218"/>
      <c r="EW591" s="218"/>
      <c r="EX591" s="218"/>
      <c r="EY591" s="218"/>
      <c r="EZ591" s="218"/>
      <c r="FA591" s="218"/>
      <c r="FB591" s="218"/>
      <c r="FC591" s="218"/>
      <c r="FD591" s="218"/>
      <c r="FE591" s="218"/>
      <c r="FF591" s="218"/>
      <c r="FG591" s="218"/>
      <c r="FH591" s="218"/>
      <c r="FI591" s="218"/>
      <c r="FJ591" s="218"/>
      <c r="FK591" s="218"/>
      <c r="FL591" s="218"/>
      <c r="FM591" s="218"/>
      <c r="FN591" s="218"/>
      <c r="FO591" s="218"/>
      <c r="FP591" s="218"/>
      <c r="FQ591" s="218"/>
      <c r="FR591" s="218"/>
      <c r="FS591" s="218"/>
      <c r="FT591" s="218"/>
      <c r="FU591" s="218"/>
      <c r="FV591" s="218"/>
      <c r="FW591" s="218"/>
      <c r="FX591" s="218"/>
      <c r="FY591" s="218"/>
      <c r="FZ591" s="218"/>
      <c r="GA591" s="218"/>
      <c r="GB591" s="218"/>
      <c r="GC591" s="218"/>
      <c r="GD591" s="218"/>
      <c r="GE591" s="218"/>
      <c r="GF591" s="218"/>
      <c r="GG591" s="218"/>
    </row>
    <row r="592" spans="1:189" s="257" customFormat="1">
      <c r="A592" s="265"/>
      <c r="B592" s="265"/>
      <c r="C592" s="265"/>
      <c r="D592" s="265"/>
      <c r="E592" s="265"/>
      <c r="F592" s="265"/>
      <c r="G592" s="269"/>
      <c r="H592" s="268"/>
      <c r="I592" s="268"/>
      <c r="J592" s="265"/>
      <c r="K592" s="218"/>
      <c r="L592" s="218"/>
      <c r="M592" s="218"/>
      <c r="N592" s="218"/>
      <c r="O592" s="218"/>
      <c r="P592" s="218"/>
      <c r="Q592" s="218"/>
      <c r="R592" s="218"/>
      <c r="S592" s="218"/>
      <c r="T592" s="218"/>
      <c r="U592" s="218"/>
      <c r="V592" s="218"/>
      <c r="W592" s="218"/>
      <c r="X592" s="218"/>
      <c r="Y592" s="218"/>
      <c r="Z592" s="218"/>
      <c r="AA592" s="218"/>
      <c r="AB592" s="218"/>
      <c r="AC592" s="218"/>
      <c r="AD592" s="218"/>
      <c r="AE592" s="218"/>
      <c r="AF592" s="218"/>
      <c r="AG592" s="218"/>
      <c r="AH592" s="218"/>
      <c r="AI592" s="218"/>
      <c r="AJ592" s="218"/>
      <c r="AK592" s="218"/>
      <c r="AL592" s="218"/>
      <c r="AM592" s="218"/>
      <c r="AN592" s="218"/>
      <c r="AO592" s="218"/>
      <c r="AP592" s="218"/>
      <c r="AQ592" s="218"/>
      <c r="AR592" s="218"/>
      <c r="AS592" s="218"/>
      <c r="AT592" s="218"/>
      <c r="AU592" s="218"/>
      <c r="AV592" s="218"/>
      <c r="AW592" s="218"/>
      <c r="AX592" s="218"/>
      <c r="AY592" s="218"/>
      <c r="AZ592" s="218"/>
      <c r="BA592" s="218"/>
      <c r="BB592" s="218"/>
      <c r="BC592" s="218"/>
      <c r="BD592" s="218"/>
      <c r="BE592" s="218"/>
      <c r="BF592" s="218"/>
      <c r="BG592" s="218"/>
      <c r="BH592" s="218"/>
      <c r="BI592" s="218"/>
      <c r="BJ592" s="218"/>
      <c r="BK592" s="218"/>
      <c r="BL592" s="218"/>
      <c r="BM592" s="218"/>
      <c r="BN592" s="218"/>
      <c r="BO592" s="218"/>
      <c r="BP592" s="218"/>
      <c r="BQ592" s="218"/>
      <c r="BR592" s="218"/>
      <c r="BS592" s="218"/>
      <c r="BT592" s="218"/>
      <c r="BU592" s="218"/>
      <c r="BV592" s="218"/>
      <c r="BW592" s="218"/>
      <c r="BX592" s="218"/>
      <c r="BY592" s="218"/>
      <c r="BZ592" s="218"/>
      <c r="CA592" s="218"/>
      <c r="CB592" s="218"/>
      <c r="CC592" s="218"/>
      <c r="CD592" s="218"/>
      <c r="CE592" s="218"/>
      <c r="CF592" s="218"/>
      <c r="CG592" s="218"/>
      <c r="CH592" s="218"/>
      <c r="CI592" s="218"/>
      <c r="CJ592" s="218"/>
      <c r="CK592" s="218"/>
      <c r="CL592" s="218"/>
      <c r="CM592" s="218"/>
      <c r="CN592" s="218"/>
      <c r="CO592" s="218"/>
      <c r="CP592" s="218"/>
      <c r="CQ592" s="218"/>
      <c r="CR592" s="218"/>
      <c r="CS592" s="218"/>
      <c r="CT592" s="218"/>
      <c r="CU592" s="218"/>
      <c r="CV592" s="218"/>
      <c r="CW592" s="218"/>
      <c r="CX592" s="218"/>
      <c r="CY592" s="218"/>
      <c r="CZ592" s="218"/>
      <c r="DA592" s="218"/>
      <c r="DB592" s="218"/>
      <c r="DC592" s="218"/>
      <c r="DD592" s="218"/>
      <c r="DE592" s="218"/>
      <c r="DF592" s="218"/>
      <c r="DG592" s="218"/>
      <c r="DH592" s="218"/>
      <c r="DI592" s="218"/>
      <c r="DJ592" s="218"/>
      <c r="DK592" s="218"/>
      <c r="DL592" s="218"/>
      <c r="DM592" s="218"/>
      <c r="DN592" s="218"/>
      <c r="DO592" s="218"/>
      <c r="DP592" s="218"/>
      <c r="DQ592" s="218"/>
      <c r="DR592" s="218"/>
      <c r="DS592" s="218"/>
      <c r="DT592" s="218"/>
      <c r="DU592" s="218"/>
      <c r="DV592" s="218"/>
      <c r="DW592" s="218"/>
      <c r="DX592" s="218"/>
      <c r="DY592" s="218"/>
      <c r="DZ592" s="218"/>
      <c r="EA592" s="218"/>
      <c r="EB592" s="218"/>
      <c r="EC592" s="218"/>
      <c r="ED592" s="218"/>
      <c r="EE592" s="218"/>
      <c r="EF592" s="218"/>
      <c r="EG592" s="218"/>
      <c r="EH592" s="218"/>
      <c r="EI592" s="218"/>
      <c r="EJ592" s="218"/>
      <c r="EK592" s="218"/>
      <c r="EL592" s="218"/>
      <c r="EM592" s="218"/>
      <c r="EN592" s="218"/>
      <c r="EO592" s="218"/>
      <c r="EP592" s="218"/>
      <c r="EQ592" s="218"/>
      <c r="ER592" s="218"/>
      <c r="ES592" s="218"/>
      <c r="ET592" s="218"/>
      <c r="EU592" s="218"/>
      <c r="EV592" s="218"/>
      <c r="EW592" s="218"/>
      <c r="EX592" s="218"/>
      <c r="EY592" s="218"/>
      <c r="EZ592" s="218"/>
      <c r="FA592" s="218"/>
      <c r="FB592" s="218"/>
      <c r="FC592" s="218"/>
      <c r="FD592" s="218"/>
      <c r="FE592" s="218"/>
      <c r="FF592" s="218"/>
      <c r="FG592" s="218"/>
      <c r="FH592" s="218"/>
      <c r="FI592" s="218"/>
      <c r="FJ592" s="218"/>
      <c r="FK592" s="218"/>
      <c r="FL592" s="218"/>
      <c r="FM592" s="218"/>
      <c r="FN592" s="218"/>
      <c r="FO592" s="218"/>
      <c r="FP592" s="218"/>
      <c r="FQ592" s="218"/>
      <c r="FR592" s="218"/>
      <c r="FS592" s="218"/>
      <c r="FT592" s="218"/>
      <c r="FU592" s="218"/>
      <c r="FV592" s="218"/>
      <c r="FW592" s="218"/>
      <c r="FX592" s="218"/>
      <c r="FY592" s="218"/>
      <c r="FZ592" s="218"/>
      <c r="GA592" s="218"/>
      <c r="GB592" s="218"/>
      <c r="GC592" s="218"/>
      <c r="GD592" s="218"/>
      <c r="GE592" s="218"/>
      <c r="GF592" s="218"/>
      <c r="GG592" s="218"/>
    </row>
    <row r="593" spans="1:189" s="257" customFormat="1">
      <c r="A593" s="265"/>
      <c r="B593" s="265"/>
      <c r="C593" s="265"/>
      <c r="D593" s="265"/>
      <c r="E593" s="265"/>
      <c r="F593" s="265"/>
      <c r="G593" s="269"/>
      <c r="H593" s="268"/>
      <c r="I593" s="268"/>
      <c r="J593" s="265"/>
      <c r="K593" s="218"/>
      <c r="L593" s="218"/>
      <c r="M593" s="218"/>
      <c r="N593" s="218"/>
      <c r="O593" s="218"/>
      <c r="P593" s="218"/>
      <c r="Q593" s="218"/>
      <c r="R593" s="218"/>
      <c r="S593" s="218"/>
      <c r="T593" s="218"/>
      <c r="U593" s="218"/>
      <c r="V593" s="218"/>
      <c r="W593" s="218"/>
      <c r="X593" s="218"/>
      <c r="Y593" s="218"/>
      <c r="Z593" s="218"/>
      <c r="AA593" s="218"/>
      <c r="AB593" s="218"/>
      <c r="AC593" s="218"/>
      <c r="AD593" s="218"/>
      <c r="AE593" s="218"/>
      <c r="AF593" s="218"/>
      <c r="AG593" s="218"/>
      <c r="AH593" s="218"/>
      <c r="AI593" s="218"/>
      <c r="AJ593" s="218"/>
      <c r="AK593" s="218"/>
      <c r="AL593" s="218"/>
      <c r="AM593" s="218"/>
      <c r="AN593" s="218"/>
      <c r="AO593" s="218"/>
      <c r="AP593" s="218"/>
      <c r="AQ593" s="218"/>
      <c r="AR593" s="218"/>
      <c r="AS593" s="218"/>
      <c r="AT593" s="218"/>
      <c r="AU593" s="218"/>
      <c r="AV593" s="218"/>
      <c r="AW593" s="218"/>
      <c r="AX593" s="218"/>
      <c r="AY593" s="218"/>
      <c r="AZ593" s="218"/>
      <c r="BA593" s="218"/>
      <c r="BB593" s="218"/>
      <c r="BC593" s="218"/>
      <c r="BD593" s="218"/>
      <c r="BE593" s="218"/>
      <c r="BF593" s="218"/>
      <c r="BG593" s="218"/>
      <c r="BH593" s="218"/>
      <c r="BI593" s="218"/>
      <c r="BJ593" s="218"/>
      <c r="BK593" s="218"/>
      <c r="BL593" s="218"/>
      <c r="BM593" s="218"/>
      <c r="BN593" s="218"/>
      <c r="BO593" s="218"/>
      <c r="BP593" s="218"/>
      <c r="BQ593" s="218"/>
      <c r="BR593" s="218"/>
      <c r="BS593" s="218"/>
      <c r="BT593" s="218"/>
      <c r="BU593" s="218"/>
      <c r="BV593" s="218"/>
      <c r="BW593" s="218"/>
      <c r="BX593" s="218"/>
      <c r="BY593" s="218"/>
      <c r="BZ593" s="218"/>
      <c r="CA593" s="218"/>
      <c r="CB593" s="218"/>
      <c r="CC593" s="218"/>
      <c r="CD593" s="218"/>
      <c r="CE593" s="218"/>
      <c r="CF593" s="218"/>
      <c r="CG593" s="218"/>
      <c r="CH593" s="218"/>
      <c r="CI593" s="218"/>
      <c r="CJ593" s="218"/>
      <c r="CK593" s="218"/>
      <c r="CL593" s="218"/>
      <c r="CM593" s="218"/>
      <c r="CN593" s="218"/>
      <c r="CO593" s="218"/>
      <c r="CP593" s="218"/>
      <c r="CQ593" s="218"/>
      <c r="CR593" s="218"/>
      <c r="CS593" s="218"/>
      <c r="CT593" s="218"/>
      <c r="CU593" s="218"/>
      <c r="CV593" s="218"/>
      <c r="CW593" s="218"/>
      <c r="CX593" s="218"/>
      <c r="CY593" s="218"/>
      <c r="CZ593" s="218"/>
      <c r="DA593" s="218"/>
      <c r="DB593" s="218"/>
      <c r="DC593" s="218"/>
      <c r="DD593" s="218"/>
      <c r="DE593" s="218"/>
      <c r="DF593" s="218"/>
      <c r="DG593" s="218"/>
      <c r="DH593" s="218"/>
      <c r="DI593" s="218"/>
      <c r="DJ593" s="218"/>
      <c r="DK593" s="218"/>
      <c r="DL593" s="218"/>
      <c r="DM593" s="218"/>
      <c r="DN593" s="218"/>
      <c r="DO593" s="218"/>
      <c r="DP593" s="218"/>
      <c r="DQ593" s="218"/>
      <c r="DR593" s="218"/>
      <c r="DS593" s="218"/>
      <c r="DT593" s="218"/>
      <c r="DU593" s="218"/>
      <c r="DV593" s="218"/>
      <c r="DW593" s="218"/>
      <c r="DX593" s="218"/>
      <c r="DY593" s="218"/>
      <c r="DZ593" s="218"/>
      <c r="EA593" s="218"/>
      <c r="EB593" s="218"/>
      <c r="EC593" s="218"/>
      <c r="ED593" s="218"/>
      <c r="EE593" s="218"/>
      <c r="EF593" s="218"/>
      <c r="EG593" s="218"/>
      <c r="EH593" s="218"/>
      <c r="EI593" s="218"/>
      <c r="EJ593" s="218"/>
      <c r="EK593" s="218"/>
      <c r="EL593" s="218"/>
      <c r="EM593" s="218"/>
      <c r="EN593" s="218"/>
      <c r="EO593" s="218"/>
      <c r="EP593" s="218"/>
      <c r="EQ593" s="218"/>
      <c r="ER593" s="218"/>
      <c r="ES593" s="218"/>
      <c r="ET593" s="218"/>
      <c r="EU593" s="218"/>
      <c r="EV593" s="218"/>
      <c r="EW593" s="218"/>
      <c r="EX593" s="218"/>
      <c r="EY593" s="218"/>
      <c r="EZ593" s="218"/>
      <c r="FA593" s="218"/>
      <c r="FB593" s="218"/>
      <c r="FC593" s="218"/>
      <c r="FD593" s="218"/>
      <c r="FE593" s="218"/>
      <c r="FF593" s="218"/>
      <c r="FG593" s="218"/>
      <c r="FH593" s="218"/>
      <c r="FI593" s="218"/>
      <c r="FJ593" s="218"/>
      <c r="FK593" s="218"/>
      <c r="FL593" s="218"/>
      <c r="FM593" s="218"/>
      <c r="FN593" s="218"/>
      <c r="FO593" s="218"/>
      <c r="FP593" s="218"/>
      <c r="FQ593" s="218"/>
      <c r="FR593" s="218"/>
      <c r="FS593" s="218"/>
      <c r="FT593" s="218"/>
      <c r="FU593" s="218"/>
      <c r="FV593" s="218"/>
      <c r="FW593" s="218"/>
      <c r="FX593" s="218"/>
      <c r="FY593" s="218"/>
      <c r="FZ593" s="218"/>
      <c r="GA593" s="218"/>
      <c r="GB593" s="218"/>
      <c r="GC593" s="218"/>
      <c r="GD593" s="218"/>
      <c r="GE593" s="218"/>
      <c r="GF593" s="218"/>
      <c r="GG593" s="218"/>
    </row>
  </sheetData>
  <mergeCells count="5">
    <mergeCell ref="A1:F1"/>
    <mergeCell ref="G1:G2"/>
    <mergeCell ref="H1:H2"/>
    <mergeCell ref="J1:J2"/>
    <mergeCell ref="I1:I2"/>
  </mergeCells>
  <printOptions horizontalCentered="1"/>
  <pageMargins left="0.59055118110236227" right="0.31496062992125984" top="0.35433070866141736" bottom="0.43307086614173229" header="0.19685039370078741" footer="0.19685039370078741"/>
  <pageSetup paperSize="9" scale="6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CC"/>
    <pageSetUpPr fitToPage="1"/>
  </sheetPr>
  <dimension ref="A1:J924"/>
  <sheetViews>
    <sheetView showGridLines="0" view="pageBreakPreview" zoomScaleNormal="115" zoomScaleSheetLayoutView="100" workbookViewId="0">
      <pane ySplit="2" topLeftCell="A882" activePane="bottomLeft" state="frozen"/>
      <selection activeCell="X39" sqref="X39"/>
      <selection pane="bottomLeft" activeCell="H895" sqref="H895"/>
    </sheetView>
  </sheetViews>
  <sheetFormatPr defaultColWidth="17.88671875" defaultRowHeight="15.6"/>
  <cols>
    <col min="1" max="5" width="4" style="313" bestFit="1" customWidth="1"/>
    <col min="6" max="6" width="3" style="313" bestFit="1" customWidth="1"/>
    <col min="7" max="7" width="70.5546875" style="317" customWidth="1"/>
    <col min="8" max="9" width="21.77734375" style="318" customWidth="1"/>
    <col min="10" max="10" width="13.33203125" style="316" customWidth="1"/>
    <col min="11" max="166" width="10.33203125" style="271" customWidth="1"/>
    <col min="167" max="175" width="9.109375" style="271" customWidth="1"/>
    <col min="176" max="176" width="1" style="271" customWidth="1"/>
    <col min="177" max="180" width="3.33203125" style="271" customWidth="1"/>
    <col min="181" max="181" width="1.88671875" style="271" customWidth="1"/>
    <col min="182" max="16384" width="17.88671875" style="271"/>
  </cols>
  <sheetData>
    <row r="1" spans="1:10" s="216" customFormat="1" ht="13.5" customHeight="1" thickBot="1">
      <c r="A1" s="534" t="s">
        <v>120</v>
      </c>
      <c r="B1" s="535"/>
      <c r="C1" s="535"/>
      <c r="D1" s="535"/>
      <c r="E1" s="535"/>
      <c r="F1" s="536"/>
      <c r="G1" s="537" t="s">
        <v>121</v>
      </c>
      <c r="H1" s="532" t="s">
        <v>2272</v>
      </c>
      <c r="I1" s="532" t="s">
        <v>2273</v>
      </c>
      <c r="J1" s="537" t="s">
        <v>122</v>
      </c>
    </row>
    <row r="2" spans="1:10" ht="40.799999999999997" customHeight="1" thickBot="1">
      <c r="A2" s="270" t="s">
        <v>123</v>
      </c>
      <c r="B2" s="270" t="s">
        <v>124</v>
      </c>
      <c r="C2" s="270" t="s">
        <v>125</v>
      </c>
      <c r="D2" s="270" t="s">
        <v>126</v>
      </c>
      <c r="E2" s="270" t="s">
        <v>127</v>
      </c>
      <c r="F2" s="270" t="s">
        <v>128</v>
      </c>
      <c r="G2" s="538"/>
      <c r="H2" s="533"/>
      <c r="I2" s="533"/>
      <c r="J2" s="538"/>
    </row>
    <row r="3" spans="1:10" s="274" customFormat="1">
      <c r="A3" s="219">
        <v>300</v>
      </c>
      <c r="B3" s="220">
        <v>0</v>
      </c>
      <c r="C3" s="220">
        <v>0</v>
      </c>
      <c r="D3" s="220">
        <v>0</v>
      </c>
      <c r="E3" s="220">
        <v>0</v>
      </c>
      <c r="F3" s="220">
        <v>0</v>
      </c>
      <c r="G3" s="272" t="s">
        <v>538</v>
      </c>
      <c r="H3" s="240">
        <v>0</v>
      </c>
      <c r="I3" s="240">
        <v>0</v>
      </c>
      <c r="J3" s="273" t="s">
        <v>539</v>
      </c>
    </row>
    <row r="4" spans="1:10">
      <c r="A4" s="275">
        <v>300</v>
      </c>
      <c r="B4" s="276">
        <v>100</v>
      </c>
      <c r="C4" s="276"/>
      <c r="D4" s="276"/>
      <c r="E4" s="276"/>
      <c r="F4" s="276"/>
      <c r="G4" s="227" t="s">
        <v>540</v>
      </c>
      <c r="H4" s="277">
        <v>0</v>
      </c>
      <c r="I4" s="277">
        <v>0</v>
      </c>
      <c r="J4" s="278" t="s">
        <v>541</v>
      </c>
    </row>
    <row r="5" spans="1:10">
      <c r="A5" s="275">
        <v>300</v>
      </c>
      <c r="B5" s="276">
        <v>100</v>
      </c>
      <c r="C5" s="226">
        <v>100</v>
      </c>
      <c r="D5" s="226"/>
      <c r="E5" s="226"/>
      <c r="F5" s="226"/>
      <c r="G5" s="227" t="s">
        <v>542</v>
      </c>
      <c r="H5" s="277">
        <v>0</v>
      </c>
      <c r="I5" s="277">
        <v>0</v>
      </c>
      <c r="J5" s="278" t="s">
        <v>543</v>
      </c>
    </row>
    <row r="6" spans="1:10" ht="27.6">
      <c r="A6" s="275">
        <v>300</v>
      </c>
      <c r="B6" s="276">
        <v>100</v>
      </c>
      <c r="C6" s="226">
        <v>100</v>
      </c>
      <c r="D6" s="236">
        <v>100</v>
      </c>
      <c r="E6" s="226"/>
      <c r="F6" s="226"/>
      <c r="G6" s="246" t="s">
        <v>546</v>
      </c>
      <c r="H6" s="242">
        <v>533408</v>
      </c>
      <c r="I6" s="242">
        <v>2133630</v>
      </c>
      <c r="J6" s="229" t="s">
        <v>545</v>
      </c>
    </row>
    <row r="7" spans="1:10">
      <c r="A7" s="275">
        <v>300</v>
      </c>
      <c r="B7" s="276">
        <v>100</v>
      </c>
      <c r="C7" s="226">
        <v>100</v>
      </c>
      <c r="D7" s="236">
        <v>200</v>
      </c>
      <c r="E7" s="226"/>
      <c r="F7" s="226"/>
      <c r="G7" s="246" t="s">
        <v>547</v>
      </c>
      <c r="H7" s="242">
        <v>46250</v>
      </c>
      <c r="I7" s="242">
        <v>185000</v>
      </c>
      <c r="J7" s="229" t="s">
        <v>548</v>
      </c>
    </row>
    <row r="8" spans="1:10">
      <c r="A8" s="275">
        <v>300</v>
      </c>
      <c r="B8" s="276">
        <v>100</v>
      </c>
      <c r="C8" s="226">
        <v>100</v>
      </c>
      <c r="D8" s="236">
        <v>250</v>
      </c>
      <c r="E8" s="226"/>
      <c r="F8" s="226"/>
      <c r="G8" s="246" t="s">
        <v>549</v>
      </c>
      <c r="H8" s="242">
        <v>17500</v>
      </c>
      <c r="I8" s="242">
        <v>70000</v>
      </c>
      <c r="J8" s="229" t="s">
        <v>550</v>
      </c>
    </row>
    <row r="9" spans="1:10">
      <c r="A9" s="275">
        <v>300</v>
      </c>
      <c r="B9" s="276">
        <v>100</v>
      </c>
      <c r="C9" s="226">
        <v>100</v>
      </c>
      <c r="D9" s="236">
        <v>300</v>
      </c>
      <c r="E9" s="226"/>
      <c r="F9" s="226"/>
      <c r="G9" s="246" t="s">
        <v>551</v>
      </c>
      <c r="H9" s="240">
        <v>0</v>
      </c>
      <c r="I9" s="240">
        <v>0</v>
      </c>
      <c r="J9" s="229" t="s">
        <v>552</v>
      </c>
    </row>
    <row r="10" spans="1:10" ht="27.6">
      <c r="A10" s="275">
        <v>300</v>
      </c>
      <c r="B10" s="276">
        <v>100</v>
      </c>
      <c r="C10" s="226">
        <v>100</v>
      </c>
      <c r="D10" s="236">
        <v>300</v>
      </c>
      <c r="E10" s="226">
        <v>100</v>
      </c>
      <c r="F10" s="226"/>
      <c r="G10" s="246" t="s">
        <v>553</v>
      </c>
      <c r="H10" s="242">
        <v>0</v>
      </c>
      <c r="I10" s="242">
        <v>0</v>
      </c>
      <c r="J10" s="229" t="s">
        <v>554</v>
      </c>
    </row>
    <row r="11" spans="1:10" ht="27.6">
      <c r="A11" s="275">
        <v>300</v>
      </c>
      <c r="B11" s="276">
        <v>100</v>
      </c>
      <c r="C11" s="226">
        <v>100</v>
      </c>
      <c r="D11" s="236">
        <v>300</v>
      </c>
      <c r="E11" s="226">
        <v>200</v>
      </c>
      <c r="F11" s="226"/>
      <c r="G11" s="246" t="s">
        <v>555</v>
      </c>
      <c r="H11" s="242">
        <v>0</v>
      </c>
      <c r="I11" s="242">
        <v>0</v>
      </c>
      <c r="J11" s="229" t="s">
        <v>556</v>
      </c>
    </row>
    <row r="12" spans="1:10">
      <c r="A12" s="275">
        <v>300</v>
      </c>
      <c r="B12" s="276">
        <v>100</v>
      </c>
      <c r="C12" s="226">
        <v>100</v>
      </c>
      <c r="D12" s="236">
        <v>300</v>
      </c>
      <c r="E12" s="226">
        <v>300</v>
      </c>
      <c r="F12" s="226"/>
      <c r="G12" s="246" t="s">
        <v>557</v>
      </c>
      <c r="H12" s="242">
        <v>0</v>
      </c>
      <c r="I12" s="242">
        <v>0</v>
      </c>
      <c r="J12" s="229" t="s">
        <v>558</v>
      </c>
    </row>
    <row r="13" spans="1:10">
      <c r="A13" s="275">
        <v>300</v>
      </c>
      <c r="B13" s="276">
        <v>100</v>
      </c>
      <c r="C13" s="226">
        <v>200</v>
      </c>
      <c r="D13" s="226"/>
      <c r="E13" s="226"/>
      <c r="F13" s="226"/>
      <c r="G13" s="279" t="s">
        <v>559</v>
      </c>
      <c r="H13" s="240">
        <v>0</v>
      </c>
      <c r="I13" s="240">
        <v>0</v>
      </c>
      <c r="J13" s="280" t="s">
        <v>560</v>
      </c>
    </row>
    <row r="14" spans="1:10" s="281" customFormat="1" ht="13.8">
      <c r="A14" s="225">
        <v>300</v>
      </c>
      <c r="B14" s="226">
        <v>100</v>
      </c>
      <c r="C14" s="226">
        <v>200</v>
      </c>
      <c r="D14" s="236">
        <v>100</v>
      </c>
      <c r="E14" s="236"/>
      <c r="F14" s="236"/>
      <c r="G14" s="246" t="s">
        <v>561</v>
      </c>
      <c r="H14" s="242">
        <v>0</v>
      </c>
      <c r="I14" s="242">
        <v>0</v>
      </c>
      <c r="J14" s="280" t="s">
        <v>562</v>
      </c>
    </row>
    <row r="15" spans="1:10">
      <c r="A15" s="275">
        <v>300</v>
      </c>
      <c r="B15" s="276">
        <v>100</v>
      </c>
      <c r="C15" s="226">
        <v>200</v>
      </c>
      <c r="D15" s="236">
        <v>200</v>
      </c>
      <c r="E15" s="226"/>
      <c r="F15" s="226"/>
      <c r="G15" s="246" t="s">
        <v>563</v>
      </c>
      <c r="H15" s="242">
        <v>0</v>
      </c>
      <c r="I15" s="242">
        <v>0</v>
      </c>
      <c r="J15" s="229" t="s">
        <v>564</v>
      </c>
    </row>
    <row r="16" spans="1:10">
      <c r="A16" s="275">
        <v>300</v>
      </c>
      <c r="B16" s="276">
        <v>100</v>
      </c>
      <c r="C16" s="226">
        <v>200</v>
      </c>
      <c r="D16" s="236">
        <v>300</v>
      </c>
      <c r="E16" s="226"/>
      <c r="F16" s="226"/>
      <c r="G16" s="246" t="s">
        <v>565</v>
      </c>
      <c r="H16" s="242">
        <v>0</v>
      </c>
      <c r="I16" s="242">
        <v>0</v>
      </c>
      <c r="J16" s="229" t="s">
        <v>566</v>
      </c>
    </row>
    <row r="17" spans="1:10">
      <c r="A17" s="275">
        <v>300</v>
      </c>
      <c r="B17" s="276">
        <v>100</v>
      </c>
      <c r="C17" s="226">
        <v>300</v>
      </c>
      <c r="D17" s="226"/>
      <c r="E17" s="226"/>
      <c r="F17" s="226"/>
      <c r="G17" s="227" t="s">
        <v>567</v>
      </c>
      <c r="H17" s="240">
        <v>0</v>
      </c>
      <c r="I17" s="240">
        <v>0</v>
      </c>
      <c r="J17" s="229" t="s">
        <v>568</v>
      </c>
    </row>
    <row r="18" spans="1:10">
      <c r="A18" s="275">
        <v>300</v>
      </c>
      <c r="B18" s="276">
        <v>100</v>
      </c>
      <c r="C18" s="226">
        <v>300</v>
      </c>
      <c r="D18" s="236">
        <v>100</v>
      </c>
      <c r="E18" s="226"/>
      <c r="F18" s="226"/>
      <c r="G18" s="231" t="s">
        <v>569</v>
      </c>
      <c r="H18" s="242">
        <v>484743</v>
      </c>
      <c r="I18" s="242">
        <v>1938970</v>
      </c>
      <c r="J18" s="229" t="s">
        <v>570</v>
      </c>
    </row>
    <row r="19" spans="1:10">
      <c r="A19" s="275">
        <v>300</v>
      </c>
      <c r="B19" s="276">
        <v>100</v>
      </c>
      <c r="C19" s="226">
        <v>300</v>
      </c>
      <c r="D19" s="236">
        <v>200</v>
      </c>
      <c r="E19" s="226"/>
      <c r="F19" s="226"/>
      <c r="G19" s="246" t="s">
        <v>571</v>
      </c>
      <c r="H19" s="242">
        <v>150662</v>
      </c>
      <c r="I19" s="242">
        <v>602649</v>
      </c>
      <c r="J19" s="229" t="s">
        <v>572</v>
      </c>
    </row>
    <row r="20" spans="1:10">
      <c r="A20" s="275">
        <v>300</v>
      </c>
      <c r="B20" s="276">
        <v>100</v>
      </c>
      <c r="C20" s="226">
        <v>300</v>
      </c>
      <c r="D20" s="236">
        <v>300</v>
      </c>
      <c r="E20" s="226"/>
      <c r="F20" s="226"/>
      <c r="G20" s="246" t="s">
        <v>573</v>
      </c>
      <c r="H20" s="242">
        <v>530518</v>
      </c>
      <c r="I20" s="242">
        <v>2122072</v>
      </c>
      <c r="J20" s="229" t="s">
        <v>574</v>
      </c>
    </row>
    <row r="21" spans="1:10">
      <c r="A21" s="275">
        <v>300</v>
      </c>
      <c r="B21" s="276">
        <v>100</v>
      </c>
      <c r="C21" s="236">
        <v>400</v>
      </c>
      <c r="D21" s="226"/>
      <c r="E21" s="226"/>
      <c r="F21" s="226"/>
      <c r="G21" s="231" t="s">
        <v>575</v>
      </c>
      <c r="H21" s="242">
        <v>1791</v>
      </c>
      <c r="I21" s="242">
        <v>7164</v>
      </c>
      <c r="J21" s="229" t="s">
        <v>576</v>
      </c>
    </row>
    <row r="22" spans="1:10">
      <c r="A22" s="275">
        <v>300</v>
      </c>
      <c r="B22" s="276">
        <v>100</v>
      </c>
      <c r="C22" s="236">
        <v>500</v>
      </c>
      <c r="D22" s="226"/>
      <c r="E22" s="226"/>
      <c r="F22" s="226"/>
      <c r="G22" s="246" t="s">
        <v>577</v>
      </c>
      <c r="H22" s="242">
        <v>0</v>
      </c>
      <c r="I22" s="242">
        <v>0</v>
      </c>
      <c r="J22" s="229" t="s">
        <v>578</v>
      </c>
    </row>
    <row r="23" spans="1:10">
      <c r="A23" s="275">
        <v>300</v>
      </c>
      <c r="B23" s="276">
        <v>100</v>
      </c>
      <c r="C23" s="236">
        <v>600</v>
      </c>
      <c r="D23" s="226"/>
      <c r="E23" s="226"/>
      <c r="F23" s="226"/>
      <c r="G23" s="231" t="s">
        <v>579</v>
      </c>
      <c r="H23" s="242">
        <v>4125</v>
      </c>
      <c r="I23" s="242">
        <v>16500</v>
      </c>
      <c r="J23" s="229" t="s">
        <v>580</v>
      </c>
    </row>
    <row r="24" spans="1:10">
      <c r="A24" s="275">
        <v>300</v>
      </c>
      <c r="B24" s="276">
        <v>100</v>
      </c>
      <c r="C24" s="236">
        <v>700</v>
      </c>
      <c r="D24" s="226"/>
      <c r="E24" s="226"/>
      <c r="F24" s="226"/>
      <c r="G24" s="246" t="s">
        <v>581</v>
      </c>
      <c r="H24" s="242">
        <v>0</v>
      </c>
      <c r="I24" s="242">
        <v>0</v>
      </c>
      <c r="J24" s="229" t="s">
        <v>582</v>
      </c>
    </row>
    <row r="25" spans="1:10">
      <c r="A25" s="275">
        <v>300</v>
      </c>
      <c r="B25" s="276">
        <v>100</v>
      </c>
      <c r="C25" s="236">
        <v>800</v>
      </c>
      <c r="D25" s="226"/>
      <c r="E25" s="226"/>
      <c r="F25" s="226"/>
      <c r="G25" s="246" t="s">
        <v>583</v>
      </c>
      <c r="H25" s="242">
        <v>101923</v>
      </c>
      <c r="I25" s="242">
        <v>407690</v>
      </c>
      <c r="J25" s="229" t="s">
        <v>584</v>
      </c>
    </row>
    <row r="26" spans="1:10">
      <c r="A26" s="275">
        <v>300</v>
      </c>
      <c r="B26" s="276">
        <v>100</v>
      </c>
      <c r="C26" s="226">
        <v>900</v>
      </c>
      <c r="D26" s="226"/>
      <c r="E26" s="226"/>
      <c r="F26" s="226"/>
      <c r="G26" s="227" t="s">
        <v>585</v>
      </c>
      <c r="H26" s="240">
        <v>0</v>
      </c>
      <c r="I26" s="240">
        <v>0</v>
      </c>
      <c r="J26" s="229" t="s">
        <v>586</v>
      </c>
    </row>
    <row r="27" spans="1:10">
      <c r="A27" s="275"/>
      <c r="B27" s="276"/>
      <c r="C27" s="226"/>
      <c r="D27" s="282"/>
      <c r="E27" s="282"/>
      <c r="F27" s="282"/>
      <c r="G27" s="283" t="s">
        <v>542</v>
      </c>
      <c r="H27" s="240">
        <v>0</v>
      </c>
      <c r="I27" s="240">
        <v>0</v>
      </c>
      <c r="J27" s="229" t="s">
        <v>587</v>
      </c>
    </row>
    <row r="28" spans="1:10">
      <c r="A28" s="275">
        <v>300</v>
      </c>
      <c r="B28" s="276">
        <v>100</v>
      </c>
      <c r="C28" s="226">
        <v>900</v>
      </c>
      <c r="D28" s="284">
        <v>50</v>
      </c>
      <c r="E28" s="282"/>
      <c r="F28" s="282"/>
      <c r="G28" s="283" t="s">
        <v>544</v>
      </c>
      <c r="H28" s="242">
        <v>896148</v>
      </c>
      <c r="I28" s="242">
        <v>3584591</v>
      </c>
      <c r="J28" s="229" t="s">
        <v>587</v>
      </c>
    </row>
    <row r="29" spans="1:10">
      <c r="A29" s="275">
        <v>300</v>
      </c>
      <c r="B29" s="276">
        <v>100</v>
      </c>
      <c r="C29" s="226">
        <v>900</v>
      </c>
      <c r="D29" s="284">
        <v>100</v>
      </c>
      <c r="E29" s="282"/>
      <c r="F29" s="282"/>
      <c r="G29" s="285" t="s">
        <v>547</v>
      </c>
      <c r="H29" s="242">
        <v>16039</v>
      </c>
      <c r="I29" s="242">
        <v>64156</v>
      </c>
      <c r="J29" s="229" t="s">
        <v>587</v>
      </c>
    </row>
    <row r="30" spans="1:10">
      <c r="A30" s="275">
        <v>300</v>
      </c>
      <c r="B30" s="276">
        <v>100</v>
      </c>
      <c r="C30" s="226">
        <v>900</v>
      </c>
      <c r="D30" s="284">
        <v>150</v>
      </c>
      <c r="E30" s="282"/>
      <c r="F30" s="282"/>
      <c r="G30" s="285" t="s">
        <v>551</v>
      </c>
      <c r="H30" s="286">
        <v>0</v>
      </c>
      <c r="I30" s="286">
        <v>0</v>
      </c>
      <c r="J30" s="229" t="s">
        <v>587</v>
      </c>
    </row>
    <row r="31" spans="1:10">
      <c r="A31" s="275"/>
      <c r="B31" s="276"/>
      <c r="C31" s="226"/>
      <c r="D31" s="284"/>
      <c r="E31" s="282"/>
      <c r="F31" s="282"/>
      <c r="G31" s="283" t="s">
        <v>567</v>
      </c>
      <c r="H31" s="240">
        <v>0</v>
      </c>
      <c r="I31" s="240">
        <v>0</v>
      </c>
      <c r="J31" s="229" t="s">
        <v>588</v>
      </c>
    </row>
    <row r="32" spans="1:10">
      <c r="A32" s="275">
        <v>300</v>
      </c>
      <c r="B32" s="276">
        <v>100</v>
      </c>
      <c r="C32" s="226">
        <v>900</v>
      </c>
      <c r="D32" s="284">
        <v>200</v>
      </c>
      <c r="E32" s="282"/>
      <c r="F32" s="282"/>
      <c r="G32" s="285" t="s">
        <v>569</v>
      </c>
      <c r="H32" s="242">
        <v>285507</v>
      </c>
      <c r="I32" s="242">
        <v>1142030</v>
      </c>
      <c r="J32" s="229" t="s">
        <v>588</v>
      </c>
    </row>
    <row r="33" spans="1:10">
      <c r="A33" s="275">
        <v>300</v>
      </c>
      <c r="B33" s="276">
        <v>100</v>
      </c>
      <c r="C33" s="226">
        <v>900</v>
      </c>
      <c r="D33" s="284">
        <v>250</v>
      </c>
      <c r="E33" s="282"/>
      <c r="F33" s="282"/>
      <c r="G33" s="283" t="s">
        <v>571</v>
      </c>
      <c r="H33" s="242">
        <v>0</v>
      </c>
      <c r="I33" s="242">
        <v>0</v>
      </c>
      <c r="J33" s="229" t="s">
        <v>588</v>
      </c>
    </row>
    <row r="34" spans="1:10">
      <c r="A34" s="275">
        <v>300</v>
      </c>
      <c r="B34" s="276">
        <v>100</v>
      </c>
      <c r="C34" s="226">
        <v>900</v>
      </c>
      <c r="D34" s="284">
        <v>300</v>
      </c>
      <c r="E34" s="282"/>
      <c r="F34" s="282"/>
      <c r="G34" s="285" t="s">
        <v>573</v>
      </c>
      <c r="H34" s="242">
        <v>1405</v>
      </c>
      <c r="I34" s="242">
        <v>5621</v>
      </c>
      <c r="J34" s="229" t="s">
        <v>588</v>
      </c>
    </row>
    <row r="35" spans="1:10">
      <c r="A35" s="275">
        <v>300</v>
      </c>
      <c r="B35" s="276">
        <v>100</v>
      </c>
      <c r="C35" s="226">
        <v>900</v>
      </c>
      <c r="D35" s="284">
        <v>350</v>
      </c>
      <c r="E35" s="282"/>
      <c r="F35" s="282"/>
      <c r="G35" s="285" t="s">
        <v>575</v>
      </c>
      <c r="H35" s="242">
        <v>3209</v>
      </c>
      <c r="I35" s="242">
        <v>12836</v>
      </c>
      <c r="J35" s="229" t="s">
        <v>589</v>
      </c>
    </row>
    <row r="36" spans="1:10">
      <c r="A36" s="275">
        <v>300</v>
      </c>
      <c r="B36" s="276">
        <v>100</v>
      </c>
      <c r="C36" s="226">
        <v>900</v>
      </c>
      <c r="D36" s="284">
        <v>400</v>
      </c>
      <c r="E36" s="282"/>
      <c r="F36" s="282"/>
      <c r="G36" s="283" t="s">
        <v>577</v>
      </c>
      <c r="H36" s="242">
        <v>1389</v>
      </c>
      <c r="I36" s="242">
        <v>5556</v>
      </c>
      <c r="J36" s="229" t="s">
        <v>590</v>
      </c>
    </row>
    <row r="37" spans="1:10">
      <c r="A37" s="275">
        <v>300</v>
      </c>
      <c r="B37" s="276">
        <v>100</v>
      </c>
      <c r="C37" s="226">
        <v>900</v>
      </c>
      <c r="D37" s="284">
        <v>450</v>
      </c>
      <c r="E37" s="282"/>
      <c r="F37" s="282"/>
      <c r="G37" s="285" t="s">
        <v>579</v>
      </c>
      <c r="H37" s="242">
        <v>0</v>
      </c>
      <c r="I37" s="242">
        <v>0</v>
      </c>
      <c r="J37" s="229" t="s">
        <v>591</v>
      </c>
    </row>
    <row r="38" spans="1:10" s="281" customFormat="1" ht="13.8">
      <c r="A38" s="275">
        <v>300</v>
      </c>
      <c r="B38" s="276">
        <v>100</v>
      </c>
      <c r="C38" s="226">
        <v>900</v>
      </c>
      <c r="D38" s="284">
        <v>500</v>
      </c>
      <c r="E38" s="282"/>
      <c r="F38" s="282"/>
      <c r="G38" s="283" t="s">
        <v>581</v>
      </c>
      <c r="H38" s="242">
        <v>0</v>
      </c>
      <c r="I38" s="242">
        <v>0</v>
      </c>
      <c r="J38" s="229" t="s">
        <v>592</v>
      </c>
    </row>
    <row r="39" spans="1:10">
      <c r="A39" s="225">
        <v>300</v>
      </c>
      <c r="B39" s="226">
        <v>100</v>
      </c>
      <c r="C39" s="226">
        <v>900</v>
      </c>
      <c r="D39" s="236">
        <v>900</v>
      </c>
      <c r="E39" s="236"/>
      <c r="F39" s="236"/>
      <c r="G39" s="285" t="s">
        <v>593</v>
      </c>
      <c r="H39" s="286">
        <v>23452</v>
      </c>
      <c r="I39" s="286">
        <v>93810</v>
      </c>
      <c r="J39" s="229" t="s">
        <v>594</v>
      </c>
    </row>
    <row r="40" spans="1:10">
      <c r="A40" s="275">
        <v>300</v>
      </c>
      <c r="B40" s="276">
        <v>200</v>
      </c>
      <c r="C40" s="226"/>
      <c r="D40" s="226"/>
      <c r="E40" s="236"/>
      <c r="F40" s="236"/>
      <c r="G40" s="287" t="s">
        <v>595</v>
      </c>
      <c r="H40" s="240">
        <v>0</v>
      </c>
      <c r="I40" s="240">
        <v>0</v>
      </c>
      <c r="J40" s="229" t="s">
        <v>596</v>
      </c>
    </row>
    <row r="41" spans="1:10">
      <c r="A41" s="275">
        <v>300</v>
      </c>
      <c r="B41" s="276">
        <v>200</v>
      </c>
      <c r="C41" s="236">
        <v>100</v>
      </c>
      <c r="D41" s="226"/>
      <c r="E41" s="226"/>
      <c r="F41" s="226"/>
      <c r="G41" s="246" t="s">
        <v>597</v>
      </c>
      <c r="H41" s="242">
        <v>209</v>
      </c>
      <c r="I41" s="242">
        <v>836</v>
      </c>
      <c r="J41" s="229" t="s">
        <v>598</v>
      </c>
    </row>
    <row r="42" spans="1:10">
      <c r="A42" s="275">
        <v>300</v>
      </c>
      <c r="B42" s="276">
        <v>200</v>
      </c>
      <c r="C42" s="236">
        <v>200</v>
      </c>
      <c r="D42" s="226"/>
      <c r="E42" s="226"/>
      <c r="F42" s="226"/>
      <c r="G42" s="231" t="s">
        <v>599</v>
      </c>
      <c r="H42" s="242">
        <v>11424</v>
      </c>
      <c r="I42" s="242">
        <v>45698</v>
      </c>
      <c r="J42" s="229" t="s">
        <v>600</v>
      </c>
    </row>
    <row r="43" spans="1:10" s="218" customFormat="1" ht="13.8">
      <c r="A43" s="275">
        <v>300</v>
      </c>
      <c r="B43" s="276">
        <v>200</v>
      </c>
      <c r="C43" s="236">
        <v>300</v>
      </c>
      <c r="D43" s="226"/>
      <c r="E43" s="226"/>
      <c r="F43" s="226"/>
      <c r="G43" s="246" t="s">
        <v>601</v>
      </c>
      <c r="H43" s="242">
        <v>2000</v>
      </c>
      <c r="I43" s="242">
        <v>8000</v>
      </c>
      <c r="J43" s="229" t="s">
        <v>602</v>
      </c>
    </row>
    <row r="44" spans="1:10" s="281" customFormat="1" ht="13.8">
      <c r="A44" s="275">
        <v>300</v>
      </c>
      <c r="B44" s="276">
        <v>200</v>
      </c>
      <c r="C44" s="226">
        <v>400</v>
      </c>
      <c r="D44" s="226"/>
      <c r="E44" s="226"/>
      <c r="F44" s="226"/>
      <c r="G44" s="227" t="s">
        <v>603</v>
      </c>
      <c r="H44" s="240">
        <v>0</v>
      </c>
      <c r="I44" s="240">
        <v>0</v>
      </c>
      <c r="J44" s="229" t="s">
        <v>604</v>
      </c>
    </row>
    <row r="45" spans="1:10" s="281" customFormat="1" ht="13.8">
      <c r="A45" s="275">
        <v>300</v>
      </c>
      <c r="B45" s="276">
        <v>200</v>
      </c>
      <c r="C45" s="226">
        <v>400</v>
      </c>
      <c r="D45" s="284">
        <v>100</v>
      </c>
      <c r="E45" s="282"/>
      <c r="F45" s="282"/>
      <c r="G45" s="246" t="s">
        <v>605</v>
      </c>
      <c r="H45" s="242">
        <v>22111</v>
      </c>
      <c r="I45" s="242">
        <v>88444</v>
      </c>
      <c r="J45" s="288"/>
    </row>
    <row r="46" spans="1:10" s="281" customFormat="1" ht="13.8">
      <c r="A46" s="275">
        <v>300</v>
      </c>
      <c r="B46" s="276">
        <v>200</v>
      </c>
      <c r="C46" s="226">
        <v>400</v>
      </c>
      <c r="D46" s="284">
        <v>200</v>
      </c>
      <c r="E46" s="282"/>
      <c r="F46" s="282"/>
      <c r="G46" s="231" t="s">
        <v>606</v>
      </c>
      <c r="H46" s="242">
        <v>4864</v>
      </c>
      <c r="I46" s="242">
        <v>19454</v>
      </c>
      <c r="J46" s="288"/>
    </row>
    <row r="47" spans="1:10">
      <c r="A47" s="275">
        <v>300</v>
      </c>
      <c r="B47" s="276">
        <v>200</v>
      </c>
      <c r="C47" s="226">
        <v>400</v>
      </c>
      <c r="D47" s="284">
        <v>300</v>
      </c>
      <c r="E47" s="282"/>
      <c r="F47" s="282"/>
      <c r="G47" s="246" t="s">
        <v>607</v>
      </c>
      <c r="H47" s="242">
        <v>2500</v>
      </c>
      <c r="I47" s="242">
        <v>10000</v>
      </c>
      <c r="J47" s="288"/>
    </row>
    <row r="48" spans="1:10" s="281" customFormat="1" ht="13.8">
      <c r="A48" s="275">
        <v>300</v>
      </c>
      <c r="B48" s="276">
        <v>200</v>
      </c>
      <c r="C48" s="226">
        <v>500</v>
      </c>
      <c r="D48" s="226"/>
      <c r="E48" s="226"/>
      <c r="F48" s="226"/>
      <c r="G48" s="227" t="s">
        <v>608</v>
      </c>
      <c r="H48" s="240">
        <v>0</v>
      </c>
      <c r="I48" s="240">
        <v>0</v>
      </c>
      <c r="J48" s="229" t="s">
        <v>609</v>
      </c>
    </row>
    <row r="49" spans="1:10" s="281" customFormat="1" ht="13.8">
      <c r="A49" s="275">
        <v>300</v>
      </c>
      <c r="B49" s="276">
        <v>200</v>
      </c>
      <c r="C49" s="226">
        <v>500</v>
      </c>
      <c r="D49" s="284">
        <v>100</v>
      </c>
      <c r="E49" s="282"/>
      <c r="F49" s="282"/>
      <c r="G49" s="246" t="s">
        <v>610</v>
      </c>
      <c r="H49" s="242">
        <v>3000</v>
      </c>
      <c r="I49" s="242">
        <v>12000</v>
      </c>
      <c r="J49" s="234"/>
    </row>
    <row r="50" spans="1:10">
      <c r="A50" s="275">
        <v>300</v>
      </c>
      <c r="B50" s="276">
        <v>200</v>
      </c>
      <c r="C50" s="226">
        <v>500</v>
      </c>
      <c r="D50" s="284">
        <v>200</v>
      </c>
      <c r="E50" s="282"/>
      <c r="F50" s="282"/>
      <c r="G50" s="231" t="s">
        <v>611</v>
      </c>
      <c r="H50" s="242">
        <v>750</v>
      </c>
      <c r="I50" s="242">
        <v>3000</v>
      </c>
      <c r="J50" s="234"/>
    </row>
    <row r="51" spans="1:10">
      <c r="A51" s="275">
        <v>300</v>
      </c>
      <c r="B51" s="276">
        <v>200</v>
      </c>
      <c r="C51" s="236">
        <v>600</v>
      </c>
      <c r="D51" s="226"/>
      <c r="E51" s="226"/>
      <c r="F51" s="226"/>
      <c r="G51" s="246" t="s">
        <v>612</v>
      </c>
      <c r="H51" s="242">
        <v>36783</v>
      </c>
      <c r="I51" s="242">
        <v>147133</v>
      </c>
      <c r="J51" s="229" t="s">
        <v>613</v>
      </c>
    </row>
    <row r="52" spans="1:10">
      <c r="A52" s="275">
        <v>300</v>
      </c>
      <c r="B52" s="276">
        <v>200</v>
      </c>
      <c r="C52" s="226">
        <v>700</v>
      </c>
      <c r="D52" s="226"/>
      <c r="E52" s="226"/>
      <c r="F52" s="226"/>
      <c r="G52" s="227" t="s">
        <v>614</v>
      </c>
      <c r="H52" s="240">
        <v>0</v>
      </c>
      <c r="I52" s="240">
        <v>0</v>
      </c>
      <c r="J52" s="229" t="s">
        <v>615</v>
      </c>
    </row>
    <row r="53" spans="1:10">
      <c r="A53" s="275">
        <v>300</v>
      </c>
      <c r="B53" s="276">
        <v>200</v>
      </c>
      <c r="C53" s="226">
        <v>700</v>
      </c>
      <c r="D53" s="284">
        <v>100</v>
      </c>
      <c r="E53" s="282"/>
      <c r="F53" s="282"/>
      <c r="G53" s="231" t="s">
        <v>597</v>
      </c>
      <c r="H53" s="242">
        <v>1291</v>
      </c>
      <c r="I53" s="242">
        <v>5164</v>
      </c>
      <c r="J53" s="229"/>
    </row>
    <row r="54" spans="1:10">
      <c r="A54" s="275">
        <v>300</v>
      </c>
      <c r="B54" s="276">
        <v>200</v>
      </c>
      <c r="C54" s="226">
        <v>700</v>
      </c>
      <c r="D54" s="284">
        <v>200</v>
      </c>
      <c r="E54" s="282"/>
      <c r="F54" s="282"/>
      <c r="G54" s="231" t="s">
        <v>599</v>
      </c>
      <c r="H54" s="242">
        <v>24825</v>
      </c>
      <c r="I54" s="242">
        <v>99302</v>
      </c>
      <c r="J54" s="229"/>
    </row>
    <row r="55" spans="1:10">
      <c r="A55" s="275">
        <v>300</v>
      </c>
      <c r="B55" s="276">
        <v>200</v>
      </c>
      <c r="C55" s="226">
        <v>700</v>
      </c>
      <c r="D55" s="284">
        <v>300</v>
      </c>
      <c r="E55" s="282"/>
      <c r="F55" s="282"/>
      <c r="G55" s="231" t="s">
        <v>601</v>
      </c>
      <c r="H55" s="242">
        <v>0</v>
      </c>
      <c r="I55" s="242">
        <v>0</v>
      </c>
      <c r="J55" s="229"/>
    </row>
    <row r="56" spans="1:10">
      <c r="A56" s="275">
        <v>300</v>
      </c>
      <c r="B56" s="276">
        <v>200</v>
      </c>
      <c r="C56" s="226">
        <v>700</v>
      </c>
      <c r="D56" s="284">
        <v>400</v>
      </c>
      <c r="E56" s="282"/>
      <c r="F56" s="282"/>
      <c r="G56" s="231" t="s">
        <v>603</v>
      </c>
      <c r="H56" s="242">
        <v>16026</v>
      </c>
      <c r="I56" s="242">
        <v>64102</v>
      </c>
      <c r="J56" s="229"/>
    </row>
    <row r="57" spans="1:10" s="281" customFormat="1" ht="13.8">
      <c r="A57" s="275">
        <v>300</v>
      </c>
      <c r="B57" s="276">
        <v>200</v>
      </c>
      <c r="C57" s="226">
        <v>700</v>
      </c>
      <c r="D57" s="284">
        <v>500</v>
      </c>
      <c r="E57" s="282"/>
      <c r="F57" s="282"/>
      <c r="G57" s="231" t="s">
        <v>608</v>
      </c>
      <c r="H57" s="242">
        <v>0</v>
      </c>
      <c r="I57" s="242">
        <v>0</v>
      </c>
      <c r="J57" s="229"/>
    </row>
    <row r="58" spans="1:10" s="274" customFormat="1">
      <c r="A58" s="225">
        <v>300</v>
      </c>
      <c r="B58" s="226">
        <v>200</v>
      </c>
      <c r="C58" s="226">
        <v>700</v>
      </c>
      <c r="D58" s="236">
        <v>900</v>
      </c>
      <c r="E58" s="236"/>
      <c r="F58" s="236"/>
      <c r="G58" s="246" t="s">
        <v>616</v>
      </c>
      <c r="H58" s="242">
        <v>342</v>
      </c>
      <c r="I58" s="242">
        <v>1367</v>
      </c>
      <c r="J58" s="280"/>
    </row>
    <row r="59" spans="1:10">
      <c r="A59" s="219">
        <v>305</v>
      </c>
      <c r="B59" s="220">
        <v>0</v>
      </c>
      <c r="C59" s="220">
        <v>0</v>
      </c>
      <c r="D59" s="220">
        <v>0</v>
      </c>
      <c r="E59" s="220">
        <v>0</v>
      </c>
      <c r="F59" s="220">
        <v>0</v>
      </c>
      <c r="G59" s="272" t="s">
        <v>617</v>
      </c>
      <c r="H59" s="240">
        <v>0</v>
      </c>
      <c r="I59" s="240">
        <v>0</v>
      </c>
      <c r="J59" s="223" t="s">
        <v>618</v>
      </c>
    </row>
    <row r="60" spans="1:10">
      <c r="A60" s="225">
        <v>305</v>
      </c>
      <c r="B60" s="226">
        <v>100</v>
      </c>
      <c r="C60" s="226"/>
      <c r="D60" s="226"/>
      <c r="E60" s="226"/>
      <c r="F60" s="226"/>
      <c r="G60" s="227" t="s">
        <v>619</v>
      </c>
      <c r="H60" s="240">
        <v>0</v>
      </c>
      <c r="I60" s="240">
        <v>0</v>
      </c>
      <c r="J60" s="229" t="s">
        <v>620</v>
      </c>
    </row>
    <row r="61" spans="1:10">
      <c r="A61" s="225">
        <v>305</v>
      </c>
      <c r="B61" s="226">
        <v>100</v>
      </c>
      <c r="C61" s="226">
        <v>50</v>
      </c>
      <c r="D61" s="226"/>
      <c r="E61" s="226"/>
      <c r="F61" s="226"/>
      <c r="G61" s="227" t="s">
        <v>621</v>
      </c>
      <c r="H61" s="240">
        <v>0</v>
      </c>
      <c r="I61" s="240">
        <v>0</v>
      </c>
      <c r="J61" s="229" t="s">
        <v>622</v>
      </c>
    </row>
    <row r="62" spans="1:10">
      <c r="A62" s="225">
        <v>305</v>
      </c>
      <c r="B62" s="226">
        <v>100</v>
      </c>
      <c r="C62" s="226">
        <v>50</v>
      </c>
      <c r="D62" s="226">
        <v>100</v>
      </c>
      <c r="E62" s="226"/>
      <c r="F62" s="226"/>
      <c r="G62" s="289" t="s">
        <v>623</v>
      </c>
      <c r="H62" s="240">
        <v>0</v>
      </c>
      <c r="I62" s="240">
        <v>0</v>
      </c>
      <c r="J62" s="229" t="s">
        <v>624</v>
      </c>
    </row>
    <row r="63" spans="1:10" s="281" customFormat="1" ht="13.8">
      <c r="A63" s="225">
        <v>305</v>
      </c>
      <c r="B63" s="226">
        <v>100</v>
      </c>
      <c r="C63" s="226">
        <v>50</v>
      </c>
      <c r="D63" s="226">
        <v>100</v>
      </c>
      <c r="E63" s="226">
        <v>10</v>
      </c>
      <c r="F63" s="226"/>
      <c r="G63" s="227" t="s">
        <v>625</v>
      </c>
      <c r="H63" s="240">
        <v>0</v>
      </c>
      <c r="I63" s="240">
        <v>0</v>
      </c>
      <c r="J63" s="229" t="s">
        <v>626</v>
      </c>
    </row>
    <row r="64" spans="1:10" s="281" customFormat="1" ht="13.8">
      <c r="A64" s="225">
        <v>305</v>
      </c>
      <c r="B64" s="226">
        <v>100</v>
      </c>
      <c r="C64" s="226">
        <v>50</v>
      </c>
      <c r="D64" s="226">
        <v>100</v>
      </c>
      <c r="E64" s="226">
        <v>10</v>
      </c>
      <c r="F64" s="236">
        <v>5</v>
      </c>
      <c r="G64" s="231" t="s">
        <v>627</v>
      </c>
      <c r="H64" s="242">
        <v>0</v>
      </c>
      <c r="I64" s="242">
        <v>0</v>
      </c>
      <c r="J64" s="229"/>
    </row>
    <row r="65" spans="1:10" s="281" customFormat="1" ht="13.8">
      <c r="A65" s="225">
        <v>305</v>
      </c>
      <c r="B65" s="226">
        <v>100</v>
      </c>
      <c r="C65" s="226">
        <v>50</v>
      </c>
      <c r="D65" s="226">
        <v>100</v>
      </c>
      <c r="E65" s="226">
        <v>10</v>
      </c>
      <c r="F65" s="236">
        <v>10</v>
      </c>
      <c r="G65" s="231" t="s">
        <v>628</v>
      </c>
      <c r="H65" s="242">
        <v>0</v>
      </c>
      <c r="I65" s="242">
        <v>0</v>
      </c>
      <c r="J65" s="229"/>
    </row>
    <row r="66" spans="1:10" s="281" customFormat="1" ht="13.8">
      <c r="A66" s="225">
        <v>305</v>
      </c>
      <c r="B66" s="226">
        <v>100</v>
      </c>
      <c r="C66" s="226">
        <v>50</v>
      </c>
      <c r="D66" s="226">
        <v>100</v>
      </c>
      <c r="E66" s="226">
        <v>10</v>
      </c>
      <c r="F66" s="236">
        <v>15</v>
      </c>
      <c r="G66" s="231" t="s">
        <v>629</v>
      </c>
      <c r="H66" s="242">
        <v>0</v>
      </c>
      <c r="I66" s="242">
        <v>0</v>
      </c>
      <c r="J66" s="229"/>
    </row>
    <row r="67" spans="1:10" s="281" customFormat="1" ht="13.8">
      <c r="A67" s="225">
        <v>305</v>
      </c>
      <c r="B67" s="226">
        <v>100</v>
      </c>
      <c r="C67" s="226">
        <v>50</v>
      </c>
      <c r="D67" s="226">
        <v>100</v>
      </c>
      <c r="E67" s="226">
        <v>10</v>
      </c>
      <c r="F67" s="236">
        <v>20</v>
      </c>
      <c r="G67" s="231" t="s">
        <v>630</v>
      </c>
      <c r="H67" s="232">
        <v>0</v>
      </c>
      <c r="I67" s="232">
        <v>0</v>
      </c>
      <c r="J67" s="229"/>
    </row>
    <row r="68" spans="1:10" s="281" customFormat="1" ht="13.8">
      <c r="A68" s="225">
        <v>305</v>
      </c>
      <c r="B68" s="226">
        <v>100</v>
      </c>
      <c r="C68" s="226">
        <v>50</v>
      </c>
      <c r="D68" s="226">
        <v>100</v>
      </c>
      <c r="E68" s="226">
        <v>10</v>
      </c>
      <c r="F68" s="236">
        <v>25</v>
      </c>
      <c r="G68" s="231" t="s">
        <v>631</v>
      </c>
      <c r="H68" s="232">
        <v>0</v>
      </c>
      <c r="I68" s="232">
        <v>0</v>
      </c>
      <c r="J68" s="229"/>
    </row>
    <row r="69" spans="1:10" s="281" customFormat="1" ht="13.8">
      <c r="A69" s="225">
        <v>305</v>
      </c>
      <c r="B69" s="226">
        <v>100</v>
      </c>
      <c r="C69" s="226">
        <v>50</v>
      </c>
      <c r="D69" s="226">
        <v>100</v>
      </c>
      <c r="E69" s="226">
        <v>10</v>
      </c>
      <c r="F69" s="236">
        <v>30</v>
      </c>
      <c r="G69" s="231" t="s">
        <v>632</v>
      </c>
      <c r="H69" s="232">
        <v>0</v>
      </c>
      <c r="I69" s="232">
        <v>0</v>
      </c>
      <c r="J69" s="229"/>
    </row>
    <row r="70" spans="1:10" s="281" customFormat="1" ht="13.8">
      <c r="A70" s="225">
        <v>305</v>
      </c>
      <c r="B70" s="226">
        <v>100</v>
      </c>
      <c r="C70" s="226">
        <v>50</v>
      </c>
      <c r="D70" s="226">
        <v>100</v>
      </c>
      <c r="E70" s="226">
        <v>10</v>
      </c>
      <c r="F70" s="236">
        <v>35</v>
      </c>
      <c r="G70" s="231" t="s">
        <v>633</v>
      </c>
      <c r="H70" s="232">
        <v>0</v>
      </c>
      <c r="I70" s="232">
        <v>0</v>
      </c>
      <c r="J70" s="229"/>
    </row>
    <row r="71" spans="1:10" s="281" customFormat="1" ht="13.8">
      <c r="A71" s="225">
        <v>305</v>
      </c>
      <c r="B71" s="226">
        <v>100</v>
      </c>
      <c r="C71" s="226">
        <v>50</v>
      </c>
      <c r="D71" s="226">
        <v>100</v>
      </c>
      <c r="E71" s="226">
        <v>10</v>
      </c>
      <c r="F71" s="236">
        <v>40</v>
      </c>
      <c r="G71" s="231" t="s">
        <v>634</v>
      </c>
      <c r="H71" s="232">
        <v>0</v>
      </c>
      <c r="I71" s="232">
        <v>0</v>
      </c>
      <c r="J71" s="229"/>
    </row>
    <row r="72" spans="1:10" s="281" customFormat="1" ht="13.8">
      <c r="A72" s="225">
        <v>305</v>
      </c>
      <c r="B72" s="226">
        <v>100</v>
      </c>
      <c r="C72" s="226">
        <v>50</v>
      </c>
      <c r="D72" s="226">
        <v>100</v>
      </c>
      <c r="E72" s="226">
        <v>10</v>
      </c>
      <c r="F72" s="236">
        <v>45</v>
      </c>
      <c r="G72" s="231" t="s">
        <v>635</v>
      </c>
      <c r="H72" s="232">
        <v>0</v>
      </c>
      <c r="I72" s="232">
        <v>0</v>
      </c>
      <c r="J72" s="229"/>
    </row>
    <row r="73" spans="1:10" s="281" customFormat="1" ht="13.8">
      <c r="A73" s="225">
        <v>305</v>
      </c>
      <c r="B73" s="226">
        <v>100</v>
      </c>
      <c r="C73" s="226">
        <v>50</v>
      </c>
      <c r="D73" s="226">
        <v>100</v>
      </c>
      <c r="E73" s="226">
        <v>10</v>
      </c>
      <c r="F73" s="236">
        <v>50</v>
      </c>
      <c r="G73" s="231" t="s">
        <v>636</v>
      </c>
      <c r="H73" s="232">
        <v>0</v>
      </c>
      <c r="I73" s="232">
        <v>0</v>
      </c>
      <c r="J73" s="229"/>
    </row>
    <row r="74" spans="1:10">
      <c r="A74" s="225">
        <v>305</v>
      </c>
      <c r="B74" s="226">
        <v>100</v>
      </c>
      <c r="C74" s="226">
        <v>50</v>
      </c>
      <c r="D74" s="226">
        <v>100</v>
      </c>
      <c r="E74" s="226">
        <v>10</v>
      </c>
      <c r="F74" s="236">
        <v>55</v>
      </c>
      <c r="G74" s="231" t="s">
        <v>637</v>
      </c>
      <c r="H74" s="232">
        <v>0</v>
      </c>
      <c r="I74" s="232">
        <v>0</v>
      </c>
      <c r="J74" s="229"/>
    </row>
    <row r="75" spans="1:10" s="281" customFormat="1" ht="13.8">
      <c r="A75" s="225">
        <v>305</v>
      </c>
      <c r="B75" s="226">
        <v>100</v>
      </c>
      <c r="C75" s="226">
        <v>50</v>
      </c>
      <c r="D75" s="226">
        <v>100</v>
      </c>
      <c r="E75" s="276">
        <v>20</v>
      </c>
      <c r="F75" s="276"/>
      <c r="G75" s="287" t="s">
        <v>638</v>
      </c>
      <c r="H75" s="240">
        <v>0</v>
      </c>
      <c r="I75" s="240">
        <v>0</v>
      </c>
      <c r="J75" s="229" t="s">
        <v>639</v>
      </c>
    </row>
    <row r="76" spans="1:10" s="281" customFormat="1" ht="13.8">
      <c r="A76" s="225">
        <v>305</v>
      </c>
      <c r="B76" s="226">
        <v>100</v>
      </c>
      <c r="C76" s="226">
        <v>50</v>
      </c>
      <c r="D76" s="226">
        <v>100</v>
      </c>
      <c r="E76" s="276">
        <v>20</v>
      </c>
      <c r="F76" s="236">
        <v>5</v>
      </c>
      <c r="G76" s="231" t="s">
        <v>627</v>
      </c>
      <c r="H76" s="242">
        <v>0</v>
      </c>
      <c r="I76" s="242">
        <v>0</v>
      </c>
      <c r="J76" s="229"/>
    </row>
    <row r="77" spans="1:10" s="281" customFormat="1" ht="13.8">
      <c r="A77" s="225">
        <v>305</v>
      </c>
      <c r="B77" s="226">
        <v>100</v>
      </c>
      <c r="C77" s="226">
        <v>50</v>
      </c>
      <c r="D77" s="226">
        <v>100</v>
      </c>
      <c r="E77" s="276">
        <v>20</v>
      </c>
      <c r="F77" s="236">
        <v>10</v>
      </c>
      <c r="G77" s="231" t="s">
        <v>628</v>
      </c>
      <c r="H77" s="242">
        <v>0</v>
      </c>
      <c r="I77" s="242">
        <v>0</v>
      </c>
      <c r="J77" s="229"/>
    </row>
    <row r="78" spans="1:10" s="281" customFormat="1" ht="13.8">
      <c r="A78" s="225">
        <v>305</v>
      </c>
      <c r="B78" s="226">
        <v>100</v>
      </c>
      <c r="C78" s="226">
        <v>50</v>
      </c>
      <c r="D78" s="226">
        <v>100</v>
      </c>
      <c r="E78" s="276">
        <v>20</v>
      </c>
      <c r="F78" s="236">
        <v>15</v>
      </c>
      <c r="G78" s="231" t="s">
        <v>629</v>
      </c>
      <c r="H78" s="242">
        <v>0</v>
      </c>
      <c r="I78" s="242">
        <v>0</v>
      </c>
      <c r="J78" s="229"/>
    </row>
    <row r="79" spans="1:10" s="281" customFormat="1" ht="13.8">
      <c r="A79" s="225">
        <v>305</v>
      </c>
      <c r="B79" s="226">
        <v>100</v>
      </c>
      <c r="C79" s="226">
        <v>50</v>
      </c>
      <c r="D79" s="226">
        <v>100</v>
      </c>
      <c r="E79" s="276">
        <v>20</v>
      </c>
      <c r="F79" s="236">
        <v>20</v>
      </c>
      <c r="G79" s="231" t="s">
        <v>630</v>
      </c>
      <c r="H79" s="232">
        <v>0</v>
      </c>
      <c r="I79" s="232">
        <v>0</v>
      </c>
      <c r="J79" s="229"/>
    </row>
    <row r="80" spans="1:10" s="281" customFormat="1" ht="13.8">
      <c r="A80" s="225">
        <v>305</v>
      </c>
      <c r="B80" s="226">
        <v>100</v>
      </c>
      <c r="C80" s="226">
        <v>50</v>
      </c>
      <c r="D80" s="226">
        <v>100</v>
      </c>
      <c r="E80" s="276">
        <v>20</v>
      </c>
      <c r="F80" s="236">
        <v>25</v>
      </c>
      <c r="G80" s="231" t="s">
        <v>631</v>
      </c>
      <c r="H80" s="232">
        <v>0</v>
      </c>
      <c r="I80" s="232">
        <v>0</v>
      </c>
      <c r="J80" s="229"/>
    </row>
    <row r="81" spans="1:10" s="281" customFormat="1" ht="13.8">
      <c r="A81" s="225">
        <v>305</v>
      </c>
      <c r="B81" s="226">
        <v>100</v>
      </c>
      <c r="C81" s="226">
        <v>50</v>
      </c>
      <c r="D81" s="226">
        <v>100</v>
      </c>
      <c r="E81" s="276">
        <v>20</v>
      </c>
      <c r="F81" s="236">
        <v>30</v>
      </c>
      <c r="G81" s="231" t="s">
        <v>632</v>
      </c>
      <c r="H81" s="242">
        <v>0</v>
      </c>
      <c r="I81" s="242">
        <v>0</v>
      </c>
      <c r="J81" s="229"/>
    </row>
    <row r="82" spans="1:10" s="281" customFormat="1" ht="13.8">
      <c r="A82" s="225">
        <v>305</v>
      </c>
      <c r="B82" s="226">
        <v>100</v>
      </c>
      <c r="C82" s="226">
        <v>50</v>
      </c>
      <c r="D82" s="226">
        <v>100</v>
      </c>
      <c r="E82" s="276">
        <v>20</v>
      </c>
      <c r="F82" s="236">
        <v>35</v>
      </c>
      <c r="G82" s="231" t="s">
        <v>633</v>
      </c>
      <c r="H82" s="242">
        <v>0</v>
      </c>
      <c r="I82" s="242">
        <v>0</v>
      </c>
      <c r="J82" s="229"/>
    </row>
    <row r="83" spans="1:10" s="281" customFormat="1" ht="13.8">
      <c r="A83" s="225">
        <v>305</v>
      </c>
      <c r="B83" s="226">
        <v>100</v>
      </c>
      <c r="C83" s="226">
        <v>50</v>
      </c>
      <c r="D83" s="226">
        <v>100</v>
      </c>
      <c r="E83" s="276">
        <v>20</v>
      </c>
      <c r="F83" s="236">
        <v>40</v>
      </c>
      <c r="G83" s="231" t="s">
        <v>634</v>
      </c>
      <c r="H83" s="242">
        <v>0</v>
      </c>
      <c r="I83" s="242">
        <v>0</v>
      </c>
      <c r="J83" s="229"/>
    </row>
    <row r="84" spans="1:10" s="281" customFormat="1" ht="13.8">
      <c r="A84" s="225">
        <v>305</v>
      </c>
      <c r="B84" s="226">
        <v>100</v>
      </c>
      <c r="C84" s="226">
        <v>50</v>
      </c>
      <c r="D84" s="226">
        <v>100</v>
      </c>
      <c r="E84" s="276">
        <v>20</v>
      </c>
      <c r="F84" s="236">
        <v>45</v>
      </c>
      <c r="G84" s="231" t="s">
        <v>635</v>
      </c>
      <c r="H84" s="232">
        <v>0</v>
      </c>
      <c r="I84" s="232">
        <v>0</v>
      </c>
      <c r="J84" s="229"/>
    </row>
    <row r="85" spans="1:10" s="281" customFormat="1" ht="13.8">
      <c r="A85" s="225">
        <v>305</v>
      </c>
      <c r="B85" s="226">
        <v>100</v>
      </c>
      <c r="C85" s="226">
        <v>50</v>
      </c>
      <c r="D85" s="226">
        <v>100</v>
      </c>
      <c r="E85" s="276">
        <v>20</v>
      </c>
      <c r="F85" s="236">
        <v>50</v>
      </c>
      <c r="G85" s="231" t="s">
        <v>636</v>
      </c>
      <c r="H85" s="232">
        <v>0</v>
      </c>
      <c r="I85" s="232">
        <v>0</v>
      </c>
      <c r="J85" s="229"/>
    </row>
    <row r="86" spans="1:10">
      <c r="A86" s="225">
        <v>305</v>
      </c>
      <c r="B86" s="226">
        <v>100</v>
      </c>
      <c r="C86" s="226">
        <v>50</v>
      </c>
      <c r="D86" s="226">
        <v>100</v>
      </c>
      <c r="E86" s="276">
        <v>20</v>
      </c>
      <c r="F86" s="236">
        <v>55</v>
      </c>
      <c r="G86" s="231" t="s">
        <v>637</v>
      </c>
      <c r="H86" s="242">
        <v>0</v>
      </c>
      <c r="I86" s="242">
        <v>0</v>
      </c>
      <c r="J86" s="229"/>
    </row>
    <row r="87" spans="1:10" s="281" customFormat="1" ht="13.8">
      <c r="A87" s="225">
        <v>305</v>
      </c>
      <c r="B87" s="226">
        <v>100</v>
      </c>
      <c r="C87" s="226">
        <v>50</v>
      </c>
      <c r="D87" s="226">
        <v>100</v>
      </c>
      <c r="E87" s="226">
        <v>30</v>
      </c>
      <c r="F87" s="226"/>
      <c r="G87" s="227" t="s">
        <v>640</v>
      </c>
      <c r="H87" s="240">
        <v>0</v>
      </c>
      <c r="I87" s="240">
        <v>0</v>
      </c>
      <c r="J87" s="229" t="s">
        <v>641</v>
      </c>
    </row>
    <row r="88" spans="1:10" s="281" customFormat="1" ht="13.8">
      <c r="A88" s="225">
        <v>305</v>
      </c>
      <c r="B88" s="226">
        <v>100</v>
      </c>
      <c r="C88" s="226">
        <v>50</v>
      </c>
      <c r="D88" s="226">
        <v>100</v>
      </c>
      <c r="E88" s="226">
        <v>30</v>
      </c>
      <c r="F88" s="236">
        <v>5</v>
      </c>
      <c r="G88" s="231" t="s">
        <v>642</v>
      </c>
      <c r="H88" s="232">
        <v>0</v>
      </c>
      <c r="I88" s="232">
        <v>0</v>
      </c>
      <c r="J88" s="229"/>
    </row>
    <row r="89" spans="1:10" s="281" customFormat="1" ht="13.8">
      <c r="A89" s="225">
        <v>305</v>
      </c>
      <c r="B89" s="226">
        <v>100</v>
      </c>
      <c r="C89" s="226">
        <v>50</v>
      </c>
      <c r="D89" s="226">
        <v>100</v>
      </c>
      <c r="E89" s="226">
        <v>30</v>
      </c>
      <c r="F89" s="236">
        <v>10</v>
      </c>
      <c r="G89" s="231" t="s">
        <v>643</v>
      </c>
      <c r="H89" s="232">
        <v>0</v>
      </c>
      <c r="I89" s="232">
        <v>0</v>
      </c>
      <c r="J89" s="229"/>
    </row>
    <row r="90" spans="1:10" s="281" customFormat="1" ht="13.8">
      <c r="A90" s="225">
        <v>305</v>
      </c>
      <c r="B90" s="226">
        <v>100</v>
      </c>
      <c r="C90" s="226">
        <v>50</v>
      </c>
      <c r="D90" s="226">
        <v>100</v>
      </c>
      <c r="E90" s="226">
        <v>30</v>
      </c>
      <c r="F90" s="236">
        <v>15</v>
      </c>
      <c r="G90" s="231" t="s">
        <v>644</v>
      </c>
      <c r="H90" s="242">
        <v>0</v>
      </c>
      <c r="I90" s="242">
        <v>0</v>
      </c>
      <c r="J90" s="229"/>
    </row>
    <row r="91" spans="1:10" s="281" customFormat="1" ht="13.8">
      <c r="A91" s="225">
        <v>305</v>
      </c>
      <c r="B91" s="226">
        <v>100</v>
      </c>
      <c r="C91" s="226">
        <v>50</v>
      </c>
      <c r="D91" s="226">
        <v>100</v>
      </c>
      <c r="E91" s="226">
        <v>30</v>
      </c>
      <c r="F91" s="236">
        <v>20</v>
      </c>
      <c r="G91" s="231" t="s">
        <v>645</v>
      </c>
      <c r="H91" s="232">
        <v>0</v>
      </c>
      <c r="I91" s="232">
        <v>0</v>
      </c>
      <c r="J91" s="229"/>
    </row>
    <row r="92" spans="1:10" s="281" customFormat="1" ht="13.8">
      <c r="A92" s="225">
        <v>305</v>
      </c>
      <c r="B92" s="226">
        <v>100</v>
      </c>
      <c r="C92" s="226">
        <v>50</v>
      </c>
      <c r="D92" s="226">
        <v>100</v>
      </c>
      <c r="E92" s="226">
        <v>30</v>
      </c>
      <c r="F92" s="236">
        <v>25</v>
      </c>
      <c r="G92" s="231" t="s">
        <v>646</v>
      </c>
      <c r="H92" s="232">
        <v>0</v>
      </c>
      <c r="I92" s="232">
        <v>0</v>
      </c>
      <c r="J92" s="229"/>
    </row>
    <row r="93" spans="1:10" s="281" customFormat="1" ht="13.8">
      <c r="A93" s="225">
        <v>305</v>
      </c>
      <c r="B93" s="226">
        <v>100</v>
      </c>
      <c r="C93" s="226">
        <v>50</v>
      </c>
      <c r="D93" s="226">
        <v>100</v>
      </c>
      <c r="E93" s="226">
        <v>30</v>
      </c>
      <c r="F93" s="236">
        <v>30</v>
      </c>
      <c r="G93" s="231" t="s">
        <v>647</v>
      </c>
      <c r="H93" s="242">
        <v>0</v>
      </c>
      <c r="I93" s="242">
        <v>0</v>
      </c>
      <c r="J93" s="229"/>
    </row>
    <row r="94" spans="1:10" s="281" customFormat="1" ht="13.8">
      <c r="A94" s="225">
        <v>305</v>
      </c>
      <c r="B94" s="226">
        <v>100</v>
      </c>
      <c r="C94" s="226">
        <v>50</v>
      </c>
      <c r="D94" s="226">
        <v>100</v>
      </c>
      <c r="E94" s="226">
        <v>30</v>
      </c>
      <c r="F94" s="236">
        <v>35</v>
      </c>
      <c r="G94" s="231" t="s">
        <v>648</v>
      </c>
      <c r="H94" s="232">
        <v>0</v>
      </c>
      <c r="I94" s="232">
        <v>0</v>
      </c>
      <c r="J94" s="229"/>
    </row>
    <row r="95" spans="1:10" s="281" customFormat="1" ht="13.8">
      <c r="A95" s="225">
        <v>305</v>
      </c>
      <c r="B95" s="226">
        <v>100</v>
      </c>
      <c r="C95" s="226">
        <v>50</v>
      </c>
      <c r="D95" s="226">
        <v>100</v>
      </c>
      <c r="E95" s="226">
        <v>30</v>
      </c>
      <c r="F95" s="236">
        <v>40</v>
      </c>
      <c r="G95" s="231" t="s">
        <v>649</v>
      </c>
      <c r="H95" s="232">
        <v>0</v>
      </c>
      <c r="I95" s="232">
        <v>0</v>
      </c>
      <c r="J95" s="229"/>
    </row>
    <row r="96" spans="1:10" s="281" customFormat="1" ht="13.8">
      <c r="A96" s="225">
        <v>305</v>
      </c>
      <c r="B96" s="226">
        <v>100</v>
      </c>
      <c r="C96" s="226">
        <v>50</v>
      </c>
      <c r="D96" s="226">
        <v>100</v>
      </c>
      <c r="E96" s="226">
        <v>30</v>
      </c>
      <c r="F96" s="236">
        <v>45</v>
      </c>
      <c r="G96" s="231" t="s">
        <v>650</v>
      </c>
      <c r="H96" s="242">
        <v>0</v>
      </c>
      <c r="I96" s="242">
        <v>0</v>
      </c>
      <c r="J96" s="229"/>
    </row>
    <row r="97" spans="1:10" s="281" customFormat="1" ht="13.8">
      <c r="A97" s="225">
        <v>305</v>
      </c>
      <c r="B97" s="226">
        <v>100</v>
      </c>
      <c r="C97" s="226">
        <v>50</v>
      </c>
      <c r="D97" s="226">
        <v>100</v>
      </c>
      <c r="E97" s="226">
        <v>30</v>
      </c>
      <c r="F97" s="236">
        <v>50</v>
      </c>
      <c r="G97" s="231" t="s">
        <v>651</v>
      </c>
      <c r="H97" s="232">
        <v>0</v>
      </c>
      <c r="I97" s="232">
        <v>0</v>
      </c>
      <c r="J97" s="229"/>
    </row>
    <row r="98" spans="1:10" s="281" customFormat="1" ht="13.8">
      <c r="A98" s="225">
        <v>305</v>
      </c>
      <c r="B98" s="226">
        <v>100</v>
      </c>
      <c r="C98" s="226">
        <v>50</v>
      </c>
      <c r="D98" s="226">
        <v>100</v>
      </c>
      <c r="E98" s="226">
        <v>30</v>
      </c>
      <c r="F98" s="236">
        <v>55</v>
      </c>
      <c r="G98" s="231" t="s">
        <v>652</v>
      </c>
      <c r="H98" s="232">
        <v>0</v>
      </c>
      <c r="I98" s="232">
        <v>0</v>
      </c>
      <c r="J98" s="229"/>
    </row>
    <row r="99" spans="1:10" s="281" customFormat="1" ht="13.8">
      <c r="A99" s="225">
        <v>305</v>
      </c>
      <c r="B99" s="226">
        <v>100</v>
      </c>
      <c r="C99" s="226">
        <v>50</v>
      </c>
      <c r="D99" s="226">
        <v>100</v>
      </c>
      <c r="E99" s="226">
        <v>30</v>
      </c>
      <c r="F99" s="236">
        <v>60</v>
      </c>
      <c r="G99" s="231" t="s">
        <v>653</v>
      </c>
      <c r="H99" s="232">
        <v>0</v>
      </c>
      <c r="I99" s="232">
        <v>0</v>
      </c>
      <c r="J99" s="229"/>
    </row>
    <row r="100" spans="1:10" s="281" customFormat="1" ht="13.8">
      <c r="A100" s="225">
        <v>305</v>
      </c>
      <c r="B100" s="226">
        <v>100</v>
      </c>
      <c r="C100" s="226">
        <v>50</v>
      </c>
      <c r="D100" s="226">
        <v>100</v>
      </c>
      <c r="E100" s="226">
        <v>30</v>
      </c>
      <c r="F100" s="236">
        <v>65</v>
      </c>
      <c r="G100" s="231" t="s">
        <v>654</v>
      </c>
      <c r="H100" s="232">
        <v>0</v>
      </c>
      <c r="I100" s="232">
        <v>0</v>
      </c>
      <c r="J100" s="229"/>
    </row>
    <row r="101" spans="1:10">
      <c r="A101" s="225">
        <v>305</v>
      </c>
      <c r="B101" s="226">
        <v>100</v>
      </c>
      <c r="C101" s="226">
        <v>50</v>
      </c>
      <c r="D101" s="226">
        <v>100</v>
      </c>
      <c r="E101" s="226">
        <v>30</v>
      </c>
      <c r="F101" s="236">
        <v>70</v>
      </c>
      <c r="G101" s="231" t="s">
        <v>655</v>
      </c>
      <c r="H101" s="242">
        <v>0</v>
      </c>
      <c r="I101" s="242">
        <v>0</v>
      </c>
      <c r="J101" s="229"/>
    </row>
    <row r="102" spans="1:10" s="281" customFormat="1" ht="13.8">
      <c r="A102" s="225">
        <v>305</v>
      </c>
      <c r="B102" s="226">
        <v>100</v>
      </c>
      <c r="C102" s="226">
        <v>50</v>
      </c>
      <c r="D102" s="226">
        <v>100</v>
      </c>
      <c r="E102" s="226">
        <v>40</v>
      </c>
      <c r="F102" s="226"/>
      <c r="G102" s="227" t="s">
        <v>656</v>
      </c>
      <c r="H102" s="240">
        <v>0</v>
      </c>
      <c r="I102" s="240">
        <v>0</v>
      </c>
      <c r="J102" s="229" t="s">
        <v>657</v>
      </c>
    </row>
    <row r="103" spans="1:10" s="281" customFormat="1" ht="13.8">
      <c r="A103" s="225">
        <v>305</v>
      </c>
      <c r="B103" s="226">
        <v>100</v>
      </c>
      <c r="C103" s="226">
        <v>50</v>
      </c>
      <c r="D103" s="226">
        <v>100</v>
      </c>
      <c r="E103" s="226">
        <v>40</v>
      </c>
      <c r="F103" s="236">
        <v>5</v>
      </c>
      <c r="G103" s="231" t="s">
        <v>658</v>
      </c>
      <c r="H103" s="232">
        <v>0</v>
      </c>
      <c r="I103" s="232">
        <v>0</v>
      </c>
      <c r="J103" s="229"/>
    </row>
    <row r="104" spans="1:10" s="281" customFormat="1" ht="13.8">
      <c r="A104" s="225">
        <v>305</v>
      </c>
      <c r="B104" s="226">
        <v>100</v>
      </c>
      <c r="C104" s="226">
        <v>50</v>
      </c>
      <c r="D104" s="226">
        <v>100</v>
      </c>
      <c r="E104" s="226">
        <v>40</v>
      </c>
      <c r="F104" s="236">
        <v>10</v>
      </c>
      <c r="G104" s="231" t="s">
        <v>628</v>
      </c>
      <c r="H104" s="242">
        <v>0</v>
      </c>
      <c r="I104" s="242">
        <v>0</v>
      </c>
      <c r="J104" s="229"/>
    </row>
    <row r="105" spans="1:10" s="281" customFormat="1" ht="13.8">
      <c r="A105" s="225">
        <v>305</v>
      </c>
      <c r="B105" s="226">
        <v>100</v>
      </c>
      <c r="C105" s="226">
        <v>50</v>
      </c>
      <c r="D105" s="226">
        <v>100</v>
      </c>
      <c r="E105" s="226">
        <v>40</v>
      </c>
      <c r="F105" s="236">
        <v>15</v>
      </c>
      <c r="G105" s="231" t="s">
        <v>631</v>
      </c>
      <c r="H105" s="232">
        <v>0</v>
      </c>
      <c r="I105" s="232">
        <v>0</v>
      </c>
      <c r="J105" s="229"/>
    </row>
    <row r="106" spans="1:10" s="281" customFormat="1" ht="13.8">
      <c r="A106" s="225">
        <v>305</v>
      </c>
      <c r="B106" s="226">
        <v>100</v>
      </c>
      <c r="C106" s="226">
        <v>50</v>
      </c>
      <c r="D106" s="226">
        <v>100</v>
      </c>
      <c r="E106" s="226">
        <v>40</v>
      </c>
      <c r="F106" s="236">
        <v>20</v>
      </c>
      <c r="G106" s="231" t="s">
        <v>632</v>
      </c>
      <c r="H106" s="232">
        <v>0</v>
      </c>
      <c r="I106" s="232">
        <v>0</v>
      </c>
      <c r="J106" s="229"/>
    </row>
    <row r="107" spans="1:10" s="281" customFormat="1" ht="13.8">
      <c r="A107" s="225">
        <v>305</v>
      </c>
      <c r="B107" s="226">
        <v>100</v>
      </c>
      <c r="C107" s="226">
        <v>50</v>
      </c>
      <c r="D107" s="226">
        <v>100</v>
      </c>
      <c r="E107" s="226">
        <v>40</v>
      </c>
      <c r="F107" s="236">
        <v>25</v>
      </c>
      <c r="G107" s="231" t="s">
        <v>633</v>
      </c>
      <c r="H107" s="242">
        <v>0</v>
      </c>
      <c r="I107" s="242">
        <v>0</v>
      </c>
      <c r="J107" s="229"/>
    </row>
    <row r="108" spans="1:10" s="281" customFormat="1" ht="13.8">
      <c r="A108" s="225">
        <v>305</v>
      </c>
      <c r="B108" s="226">
        <v>100</v>
      </c>
      <c r="C108" s="226">
        <v>50</v>
      </c>
      <c r="D108" s="226">
        <v>100</v>
      </c>
      <c r="E108" s="226">
        <v>40</v>
      </c>
      <c r="F108" s="236">
        <v>30</v>
      </c>
      <c r="G108" s="231" t="s">
        <v>636</v>
      </c>
      <c r="H108" s="232">
        <v>0</v>
      </c>
      <c r="I108" s="232">
        <v>0</v>
      </c>
      <c r="J108" s="229"/>
    </row>
    <row r="109" spans="1:10" s="281" customFormat="1" ht="13.8">
      <c r="A109" s="225">
        <v>305</v>
      </c>
      <c r="B109" s="226">
        <v>100</v>
      </c>
      <c r="C109" s="226">
        <v>50</v>
      </c>
      <c r="D109" s="226">
        <v>100</v>
      </c>
      <c r="E109" s="226">
        <v>40</v>
      </c>
      <c r="F109" s="236">
        <v>35</v>
      </c>
      <c r="G109" s="231" t="s">
        <v>637</v>
      </c>
      <c r="H109" s="242">
        <v>0</v>
      </c>
      <c r="I109" s="242">
        <v>0</v>
      </c>
      <c r="J109" s="229"/>
    </row>
    <row r="110" spans="1:10" s="281" customFormat="1" ht="13.8">
      <c r="A110" s="225">
        <v>305</v>
      </c>
      <c r="B110" s="226">
        <v>100</v>
      </c>
      <c r="C110" s="226">
        <v>50</v>
      </c>
      <c r="D110" s="226">
        <v>100</v>
      </c>
      <c r="E110" s="226">
        <v>40</v>
      </c>
      <c r="F110" s="236">
        <v>40</v>
      </c>
      <c r="G110" s="231" t="s">
        <v>659</v>
      </c>
      <c r="H110" s="232">
        <v>0</v>
      </c>
      <c r="I110" s="232">
        <v>0</v>
      </c>
      <c r="J110" s="229"/>
    </row>
    <row r="111" spans="1:10">
      <c r="A111" s="225">
        <v>305</v>
      </c>
      <c r="B111" s="226">
        <v>100</v>
      </c>
      <c r="C111" s="226">
        <v>50</v>
      </c>
      <c r="D111" s="226">
        <v>200</v>
      </c>
      <c r="E111" s="236"/>
      <c r="F111" s="236"/>
      <c r="G111" s="246" t="s">
        <v>660</v>
      </c>
      <c r="H111" s="242">
        <v>0</v>
      </c>
      <c r="I111" s="242">
        <v>0</v>
      </c>
      <c r="J111" s="280" t="s">
        <v>661</v>
      </c>
    </row>
    <row r="112" spans="1:10">
      <c r="A112" s="225">
        <v>305</v>
      </c>
      <c r="B112" s="226">
        <v>100</v>
      </c>
      <c r="C112" s="226">
        <v>50</v>
      </c>
      <c r="D112" s="236">
        <v>300</v>
      </c>
      <c r="E112" s="226"/>
      <c r="F112" s="226"/>
      <c r="G112" s="231" t="s">
        <v>662</v>
      </c>
      <c r="H112" s="232">
        <v>0</v>
      </c>
      <c r="I112" s="232">
        <v>0</v>
      </c>
      <c r="J112" s="229" t="s">
        <v>663</v>
      </c>
    </row>
    <row r="113" spans="1:10">
      <c r="A113" s="225">
        <v>305</v>
      </c>
      <c r="B113" s="226">
        <v>100</v>
      </c>
      <c r="C113" s="226">
        <v>100</v>
      </c>
      <c r="D113" s="226"/>
      <c r="E113" s="226"/>
      <c r="F113" s="226"/>
      <c r="G113" s="227" t="s">
        <v>664</v>
      </c>
      <c r="H113" s="240">
        <v>0</v>
      </c>
      <c r="I113" s="240">
        <v>0</v>
      </c>
      <c r="J113" s="229" t="s">
        <v>665</v>
      </c>
    </row>
    <row r="114" spans="1:10" s="281" customFormat="1" ht="13.8">
      <c r="A114" s="225">
        <v>305</v>
      </c>
      <c r="B114" s="226">
        <v>100</v>
      </c>
      <c r="C114" s="226">
        <v>100</v>
      </c>
      <c r="D114" s="226">
        <v>100</v>
      </c>
      <c r="E114" s="226"/>
      <c r="F114" s="226"/>
      <c r="G114" s="289" t="s">
        <v>623</v>
      </c>
      <c r="H114" s="240">
        <v>0</v>
      </c>
      <c r="I114" s="240">
        <v>0</v>
      </c>
      <c r="J114" s="229" t="s">
        <v>666</v>
      </c>
    </row>
    <row r="115" spans="1:10" s="281" customFormat="1" ht="13.8">
      <c r="A115" s="225">
        <v>305</v>
      </c>
      <c r="B115" s="226">
        <v>100</v>
      </c>
      <c r="C115" s="226">
        <v>100</v>
      </c>
      <c r="D115" s="226">
        <v>100</v>
      </c>
      <c r="E115" s="236">
        <v>10</v>
      </c>
      <c r="F115" s="226"/>
      <c r="G115" s="246" t="s">
        <v>667</v>
      </c>
      <c r="H115" s="242">
        <v>0</v>
      </c>
      <c r="I115" s="242">
        <v>0</v>
      </c>
      <c r="J115" s="229"/>
    </row>
    <row r="116" spans="1:10" s="281" customFormat="1" ht="13.8">
      <c r="A116" s="225">
        <v>305</v>
      </c>
      <c r="B116" s="226">
        <v>100</v>
      </c>
      <c r="C116" s="226">
        <v>100</v>
      </c>
      <c r="D116" s="226">
        <v>100</v>
      </c>
      <c r="E116" s="236">
        <v>20</v>
      </c>
      <c r="F116" s="226"/>
      <c r="G116" s="246" t="s">
        <v>668</v>
      </c>
      <c r="H116" s="242">
        <v>0</v>
      </c>
      <c r="I116" s="242">
        <v>0</v>
      </c>
      <c r="J116" s="229"/>
    </row>
    <row r="117" spans="1:10">
      <c r="A117" s="225">
        <v>305</v>
      </c>
      <c r="B117" s="226">
        <v>100</v>
      </c>
      <c r="C117" s="226">
        <v>100</v>
      </c>
      <c r="D117" s="226">
        <v>200</v>
      </c>
      <c r="E117" s="236"/>
      <c r="F117" s="236"/>
      <c r="G117" s="246" t="s">
        <v>669</v>
      </c>
      <c r="H117" s="242">
        <v>0</v>
      </c>
      <c r="I117" s="242">
        <v>0</v>
      </c>
      <c r="J117" s="280" t="s">
        <v>670</v>
      </c>
    </row>
    <row r="118" spans="1:10">
      <c r="A118" s="225">
        <v>305</v>
      </c>
      <c r="B118" s="226">
        <v>100</v>
      </c>
      <c r="C118" s="226">
        <v>100</v>
      </c>
      <c r="D118" s="236">
        <v>300</v>
      </c>
      <c r="E118" s="226"/>
      <c r="F118" s="226"/>
      <c r="G118" s="246" t="s">
        <v>671</v>
      </c>
      <c r="H118" s="242">
        <v>0</v>
      </c>
      <c r="I118" s="242">
        <v>0</v>
      </c>
      <c r="J118" s="229" t="s">
        <v>672</v>
      </c>
    </row>
    <row r="119" spans="1:10">
      <c r="A119" s="225">
        <v>305</v>
      </c>
      <c r="B119" s="226">
        <v>100</v>
      </c>
      <c r="C119" s="226">
        <v>150</v>
      </c>
      <c r="D119" s="226"/>
      <c r="E119" s="226"/>
      <c r="F119" s="226"/>
      <c r="G119" s="227" t="s">
        <v>673</v>
      </c>
      <c r="H119" s="240">
        <v>0</v>
      </c>
      <c r="I119" s="240">
        <v>0</v>
      </c>
      <c r="J119" s="229" t="s">
        <v>674</v>
      </c>
    </row>
    <row r="120" spans="1:10" s="281" customFormat="1" ht="13.8">
      <c r="A120" s="225">
        <v>305</v>
      </c>
      <c r="B120" s="226">
        <v>100</v>
      </c>
      <c r="C120" s="226">
        <v>150</v>
      </c>
      <c r="D120" s="226">
        <v>100</v>
      </c>
      <c r="E120" s="226"/>
      <c r="F120" s="226"/>
      <c r="G120" s="289" t="s">
        <v>675</v>
      </c>
      <c r="H120" s="240">
        <v>0</v>
      </c>
      <c r="I120" s="240">
        <v>0</v>
      </c>
      <c r="J120" s="229" t="s">
        <v>676</v>
      </c>
    </row>
    <row r="121" spans="1:10" s="281" customFormat="1" ht="13.8">
      <c r="A121" s="225">
        <v>305</v>
      </c>
      <c r="B121" s="226">
        <v>100</v>
      </c>
      <c r="C121" s="226">
        <v>150</v>
      </c>
      <c r="D121" s="226">
        <v>100</v>
      </c>
      <c r="E121" s="236">
        <v>10</v>
      </c>
      <c r="F121" s="226"/>
      <c r="G121" s="246" t="s">
        <v>677</v>
      </c>
      <c r="H121" s="242">
        <v>0</v>
      </c>
      <c r="I121" s="242">
        <v>0</v>
      </c>
      <c r="J121" s="229"/>
    </row>
    <row r="122" spans="1:10" s="281" customFormat="1" ht="13.8">
      <c r="A122" s="225">
        <v>305</v>
      </c>
      <c r="B122" s="226">
        <v>100</v>
      </c>
      <c r="C122" s="226">
        <v>150</v>
      </c>
      <c r="D122" s="226">
        <v>100</v>
      </c>
      <c r="E122" s="236">
        <v>20</v>
      </c>
      <c r="F122" s="226"/>
      <c r="G122" s="246" t="s">
        <v>678</v>
      </c>
      <c r="H122" s="242">
        <v>80500</v>
      </c>
      <c r="I122" s="242">
        <v>322000</v>
      </c>
      <c r="J122" s="229"/>
    </row>
    <row r="123" spans="1:10" ht="27.6">
      <c r="A123" s="225">
        <v>305</v>
      </c>
      <c r="B123" s="226">
        <v>100</v>
      </c>
      <c r="C123" s="226">
        <v>150</v>
      </c>
      <c r="D123" s="226">
        <v>150</v>
      </c>
      <c r="E123" s="236"/>
      <c r="F123" s="226"/>
      <c r="G123" s="246" t="s">
        <v>679</v>
      </c>
      <c r="H123" s="242">
        <v>0</v>
      </c>
      <c r="I123" s="242">
        <v>0</v>
      </c>
      <c r="J123" s="229" t="s">
        <v>680</v>
      </c>
    </row>
    <row r="124" spans="1:10" s="290" customFormat="1">
      <c r="A124" s="225">
        <v>305</v>
      </c>
      <c r="B124" s="226">
        <v>100</v>
      </c>
      <c r="C124" s="226">
        <v>150</v>
      </c>
      <c r="D124" s="236">
        <v>200</v>
      </c>
      <c r="E124" s="226"/>
      <c r="F124" s="226"/>
      <c r="G124" s="246" t="s">
        <v>681</v>
      </c>
      <c r="H124" s="242">
        <v>0</v>
      </c>
      <c r="I124" s="242">
        <v>0</v>
      </c>
      <c r="J124" s="229" t="s">
        <v>682</v>
      </c>
    </row>
    <row r="125" spans="1:10" ht="27.6">
      <c r="A125" s="225">
        <v>305</v>
      </c>
      <c r="B125" s="226">
        <v>100</v>
      </c>
      <c r="C125" s="226">
        <v>150</v>
      </c>
      <c r="D125" s="236">
        <v>250</v>
      </c>
      <c r="E125" s="226"/>
      <c r="F125" s="226"/>
      <c r="G125" s="231" t="s">
        <v>683</v>
      </c>
      <c r="H125" s="286">
        <v>0</v>
      </c>
      <c r="I125" s="286">
        <v>0</v>
      </c>
      <c r="J125" s="229" t="s">
        <v>684</v>
      </c>
    </row>
    <row r="126" spans="1:10" s="281" customFormat="1" ht="13.8">
      <c r="A126" s="225">
        <v>305</v>
      </c>
      <c r="B126" s="226">
        <v>100</v>
      </c>
      <c r="C126" s="226">
        <v>150</v>
      </c>
      <c r="D126" s="226">
        <v>300</v>
      </c>
      <c r="E126" s="226"/>
      <c r="F126" s="226"/>
      <c r="G126" s="289" t="s">
        <v>671</v>
      </c>
      <c r="H126" s="240">
        <v>0</v>
      </c>
      <c r="I126" s="240">
        <v>0</v>
      </c>
      <c r="J126" s="229" t="s">
        <v>685</v>
      </c>
    </row>
    <row r="127" spans="1:10" s="281" customFormat="1" ht="13.8">
      <c r="A127" s="225">
        <v>305</v>
      </c>
      <c r="B127" s="226">
        <v>100</v>
      </c>
      <c r="C127" s="226">
        <v>150</v>
      </c>
      <c r="D127" s="226">
        <v>300</v>
      </c>
      <c r="E127" s="236">
        <v>10</v>
      </c>
      <c r="F127" s="226"/>
      <c r="G127" s="246" t="s">
        <v>686</v>
      </c>
      <c r="H127" s="242">
        <v>0</v>
      </c>
      <c r="I127" s="242">
        <v>0</v>
      </c>
      <c r="J127" s="229"/>
    </row>
    <row r="128" spans="1:10" s="281" customFormat="1" ht="13.8">
      <c r="A128" s="225">
        <v>305</v>
      </c>
      <c r="B128" s="226">
        <v>100</v>
      </c>
      <c r="C128" s="226">
        <v>150</v>
      </c>
      <c r="D128" s="226">
        <v>300</v>
      </c>
      <c r="E128" s="236">
        <v>20</v>
      </c>
      <c r="F128" s="226"/>
      <c r="G128" s="246" t="s">
        <v>687</v>
      </c>
      <c r="H128" s="242">
        <v>142500</v>
      </c>
      <c r="I128" s="242">
        <v>570000</v>
      </c>
      <c r="J128" s="229"/>
    </row>
    <row r="129" spans="1:10">
      <c r="A129" s="225">
        <v>305</v>
      </c>
      <c r="B129" s="226">
        <v>100</v>
      </c>
      <c r="C129" s="226">
        <v>150</v>
      </c>
      <c r="D129" s="226">
        <v>350</v>
      </c>
      <c r="E129" s="236"/>
      <c r="F129" s="226"/>
      <c r="G129" s="246" t="s">
        <v>688</v>
      </c>
      <c r="H129" s="286">
        <v>0</v>
      </c>
      <c r="I129" s="286">
        <v>0</v>
      </c>
      <c r="J129" s="229" t="s">
        <v>689</v>
      </c>
    </row>
    <row r="130" spans="1:10" s="281" customFormat="1" ht="13.8">
      <c r="A130" s="225">
        <v>305</v>
      </c>
      <c r="B130" s="226">
        <v>100</v>
      </c>
      <c r="C130" s="226">
        <v>150</v>
      </c>
      <c r="D130" s="226">
        <v>400</v>
      </c>
      <c r="E130" s="226"/>
      <c r="F130" s="226"/>
      <c r="G130" s="289" t="s">
        <v>690</v>
      </c>
      <c r="H130" s="240">
        <v>0</v>
      </c>
      <c r="I130" s="240">
        <v>0</v>
      </c>
      <c r="J130" s="229" t="s">
        <v>691</v>
      </c>
    </row>
    <row r="131" spans="1:10" s="281" customFormat="1" ht="13.8">
      <c r="A131" s="225">
        <v>305</v>
      </c>
      <c r="B131" s="226">
        <v>100</v>
      </c>
      <c r="C131" s="226">
        <v>150</v>
      </c>
      <c r="D131" s="226">
        <v>400</v>
      </c>
      <c r="E131" s="236">
        <v>10</v>
      </c>
      <c r="F131" s="226"/>
      <c r="G131" s="246" t="s">
        <v>692</v>
      </c>
      <c r="H131" s="242">
        <v>0</v>
      </c>
      <c r="I131" s="242">
        <v>0</v>
      </c>
      <c r="J131" s="229"/>
    </row>
    <row r="132" spans="1:10" s="281" customFormat="1" ht="13.8">
      <c r="A132" s="225">
        <v>305</v>
      </c>
      <c r="B132" s="226">
        <v>100</v>
      </c>
      <c r="C132" s="226">
        <v>150</v>
      </c>
      <c r="D132" s="226">
        <v>400</v>
      </c>
      <c r="E132" s="236">
        <v>20</v>
      </c>
      <c r="F132" s="226"/>
      <c r="G132" s="246" t="s">
        <v>693</v>
      </c>
      <c r="H132" s="242">
        <v>0</v>
      </c>
      <c r="I132" s="242">
        <v>0</v>
      </c>
      <c r="J132" s="229"/>
    </row>
    <row r="133" spans="1:10" s="281" customFormat="1" ht="13.8">
      <c r="A133" s="225">
        <v>305</v>
      </c>
      <c r="B133" s="226">
        <v>100</v>
      </c>
      <c r="C133" s="226">
        <v>150</v>
      </c>
      <c r="D133" s="226">
        <v>400</v>
      </c>
      <c r="E133" s="236">
        <v>30</v>
      </c>
      <c r="F133" s="226"/>
      <c r="G133" s="246" t="s">
        <v>631</v>
      </c>
      <c r="H133" s="242">
        <v>0</v>
      </c>
      <c r="I133" s="242">
        <v>0</v>
      </c>
      <c r="J133" s="229"/>
    </row>
    <row r="134" spans="1:10" s="281" customFormat="1" ht="13.8">
      <c r="A134" s="225">
        <v>305</v>
      </c>
      <c r="B134" s="226">
        <v>100</v>
      </c>
      <c r="C134" s="226">
        <v>150</v>
      </c>
      <c r="D134" s="226">
        <v>400</v>
      </c>
      <c r="E134" s="236">
        <v>40</v>
      </c>
      <c r="F134" s="226"/>
      <c r="G134" s="246" t="s">
        <v>632</v>
      </c>
      <c r="H134" s="242">
        <v>0</v>
      </c>
      <c r="I134" s="242">
        <v>0</v>
      </c>
      <c r="J134" s="229"/>
    </row>
    <row r="135" spans="1:10" s="281" customFormat="1" ht="13.8">
      <c r="A135" s="225">
        <v>305</v>
      </c>
      <c r="B135" s="226">
        <v>100</v>
      </c>
      <c r="C135" s="226">
        <v>150</v>
      </c>
      <c r="D135" s="226">
        <v>400</v>
      </c>
      <c r="E135" s="236">
        <v>50</v>
      </c>
      <c r="F135" s="226"/>
      <c r="G135" s="246" t="s">
        <v>633</v>
      </c>
      <c r="H135" s="242">
        <v>0</v>
      </c>
      <c r="I135" s="242">
        <v>0</v>
      </c>
      <c r="J135" s="229"/>
    </row>
    <row r="136" spans="1:10" s="281" customFormat="1" ht="13.8">
      <c r="A136" s="225">
        <v>305</v>
      </c>
      <c r="B136" s="226">
        <v>100</v>
      </c>
      <c r="C136" s="226">
        <v>150</v>
      </c>
      <c r="D136" s="226">
        <v>400</v>
      </c>
      <c r="E136" s="236">
        <v>60</v>
      </c>
      <c r="F136" s="226"/>
      <c r="G136" s="246" t="s">
        <v>636</v>
      </c>
      <c r="H136" s="242">
        <v>0</v>
      </c>
      <c r="I136" s="242">
        <v>0</v>
      </c>
      <c r="J136" s="229"/>
    </row>
    <row r="137" spans="1:10">
      <c r="A137" s="225">
        <v>305</v>
      </c>
      <c r="B137" s="226">
        <v>100</v>
      </c>
      <c r="C137" s="226">
        <v>150</v>
      </c>
      <c r="D137" s="226">
        <v>400</v>
      </c>
      <c r="E137" s="236">
        <v>70</v>
      </c>
      <c r="F137" s="226"/>
      <c r="G137" s="246" t="s">
        <v>637</v>
      </c>
      <c r="H137" s="242">
        <v>0</v>
      </c>
      <c r="I137" s="242">
        <v>0</v>
      </c>
      <c r="J137" s="229"/>
    </row>
    <row r="138" spans="1:10">
      <c r="A138" s="225">
        <v>305</v>
      </c>
      <c r="B138" s="226">
        <v>100</v>
      </c>
      <c r="C138" s="226">
        <v>150</v>
      </c>
      <c r="D138" s="226">
        <v>500</v>
      </c>
      <c r="E138" s="226"/>
      <c r="F138" s="226"/>
      <c r="G138" s="289" t="s">
        <v>694</v>
      </c>
      <c r="H138" s="240">
        <v>0</v>
      </c>
      <c r="I138" s="240">
        <v>0</v>
      </c>
      <c r="J138" s="229" t="s">
        <v>695</v>
      </c>
    </row>
    <row r="139" spans="1:10" s="290" customFormat="1">
      <c r="A139" s="225">
        <v>305</v>
      </c>
      <c r="B139" s="226">
        <v>100</v>
      </c>
      <c r="C139" s="226">
        <v>150</v>
      </c>
      <c r="D139" s="226">
        <v>500</v>
      </c>
      <c r="E139" s="236">
        <v>10</v>
      </c>
      <c r="F139" s="226"/>
      <c r="G139" s="246" t="s">
        <v>696</v>
      </c>
      <c r="H139" s="242">
        <v>0</v>
      </c>
      <c r="I139" s="242">
        <v>0</v>
      </c>
      <c r="J139" s="229" t="s">
        <v>697</v>
      </c>
    </row>
    <row r="140" spans="1:10" ht="27.6">
      <c r="A140" s="225">
        <v>305</v>
      </c>
      <c r="B140" s="226">
        <v>100</v>
      </c>
      <c r="C140" s="226">
        <v>150</v>
      </c>
      <c r="D140" s="226">
        <v>500</v>
      </c>
      <c r="E140" s="236">
        <v>15</v>
      </c>
      <c r="F140" s="226"/>
      <c r="G140" s="246" t="s">
        <v>698</v>
      </c>
      <c r="H140" s="242">
        <v>0</v>
      </c>
      <c r="I140" s="242">
        <v>0</v>
      </c>
      <c r="J140" s="229" t="s">
        <v>699</v>
      </c>
    </row>
    <row r="141" spans="1:10" s="290" customFormat="1">
      <c r="A141" s="225">
        <v>305</v>
      </c>
      <c r="B141" s="226">
        <v>100</v>
      </c>
      <c r="C141" s="226">
        <v>150</v>
      </c>
      <c r="D141" s="226">
        <v>500</v>
      </c>
      <c r="E141" s="236">
        <v>20</v>
      </c>
      <c r="F141" s="226"/>
      <c r="G141" s="246" t="s">
        <v>700</v>
      </c>
      <c r="H141" s="242">
        <v>0</v>
      </c>
      <c r="I141" s="242">
        <v>0</v>
      </c>
      <c r="J141" s="229" t="s">
        <v>701</v>
      </c>
    </row>
    <row r="142" spans="1:10" ht="27.6">
      <c r="A142" s="225">
        <v>305</v>
      </c>
      <c r="B142" s="226">
        <v>100</v>
      </c>
      <c r="C142" s="226">
        <v>150</v>
      </c>
      <c r="D142" s="226">
        <v>500</v>
      </c>
      <c r="E142" s="236">
        <v>25</v>
      </c>
      <c r="F142" s="226"/>
      <c r="G142" s="246" t="s">
        <v>702</v>
      </c>
      <c r="H142" s="242">
        <v>0</v>
      </c>
      <c r="I142" s="242">
        <v>0</v>
      </c>
      <c r="J142" s="229" t="s">
        <v>703</v>
      </c>
    </row>
    <row r="143" spans="1:10" s="290" customFormat="1">
      <c r="A143" s="225">
        <v>305</v>
      </c>
      <c r="B143" s="226">
        <v>100</v>
      </c>
      <c r="C143" s="226">
        <v>150</v>
      </c>
      <c r="D143" s="226">
        <v>500</v>
      </c>
      <c r="E143" s="236">
        <v>30</v>
      </c>
      <c r="F143" s="226"/>
      <c r="G143" s="246" t="s">
        <v>704</v>
      </c>
      <c r="H143" s="242">
        <v>0</v>
      </c>
      <c r="I143" s="242">
        <v>0</v>
      </c>
      <c r="J143" s="229" t="s">
        <v>705</v>
      </c>
    </row>
    <row r="144" spans="1:10" ht="27.6">
      <c r="A144" s="225">
        <v>305</v>
      </c>
      <c r="B144" s="226">
        <v>100</v>
      </c>
      <c r="C144" s="226">
        <v>150</v>
      </c>
      <c r="D144" s="226">
        <v>500</v>
      </c>
      <c r="E144" s="236">
        <v>35</v>
      </c>
      <c r="F144" s="226"/>
      <c r="G144" s="246" t="s">
        <v>706</v>
      </c>
      <c r="H144" s="242">
        <v>0</v>
      </c>
      <c r="I144" s="242">
        <v>0</v>
      </c>
      <c r="J144" s="229" t="s">
        <v>707</v>
      </c>
    </row>
    <row r="145" spans="1:10" s="290" customFormat="1">
      <c r="A145" s="225">
        <v>305</v>
      </c>
      <c r="B145" s="226">
        <v>100</v>
      </c>
      <c r="C145" s="226">
        <v>150</v>
      </c>
      <c r="D145" s="226">
        <v>500</v>
      </c>
      <c r="E145" s="236">
        <v>40</v>
      </c>
      <c r="F145" s="226"/>
      <c r="G145" s="246" t="s">
        <v>708</v>
      </c>
      <c r="H145" s="242">
        <v>0</v>
      </c>
      <c r="I145" s="242">
        <v>0</v>
      </c>
      <c r="J145" s="229" t="s">
        <v>709</v>
      </c>
    </row>
    <row r="146" spans="1:10" ht="27.6">
      <c r="A146" s="225">
        <v>305</v>
      </c>
      <c r="B146" s="226">
        <v>100</v>
      </c>
      <c r="C146" s="226">
        <v>150</v>
      </c>
      <c r="D146" s="226">
        <v>500</v>
      </c>
      <c r="E146" s="236">
        <v>45</v>
      </c>
      <c r="F146" s="226"/>
      <c r="G146" s="246" t="s">
        <v>710</v>
      </c>
      <c r="H146" s="242">
        <v>0</v>
      </c>
      <c r="I146" s="242">
        <v>0</v>
      </c>
      <c r="J146" s="229" t="s">
        <v>711</v>
      </c>
    </row>
    <row r="147" spans="1:10" ht="27.6">
      <c r="A147" s="225">
        <v>305</v>
      </c>
      <c r="B147" s="226">
        <v>100</v>
      </c>
      <c r="C147" s="226">
        <v>150</v>
      </c>
      <c r="D147" s="236">
        <v>600</v>
      </c>
      <c r="E147" s="236"/>
      <c r="F147" s="226"/>
      <c r="G147" s="246" t="s">
        <v>712</v>
      </c>
      <c r="H147" s="242">
        <v>0</v>
      </c>
      <c r="I147" s="242">
        <v>0</v>
      </c>
      <c r="J147" s="229" t="s">
        <v>713</v>
      </c>
    </row>
    <row r="148" spans="1:10" ht="27.6">
      <c r="A148" s="225">
        <v>305</v>
      </c>
      <c r="B148" s="226">
        <v>100</v>
      </c>
      <c r="C148" s="226">
        <v>150</v>
      </c>
      <c r="D148" s="236">
        <v>700</v>
      </c>
      <c r="E148" s="236"/>
      <c r="F148" s="226"/>
      <c r="G148" s="246" t="s">
        <v>714</v>
      </c>
      <c r="H148" s="242">
        <v>0</v>
      </c>
      <c r="I148" s="242">
        <v>0</v>
      </c>
      <c r="J148" s="229" t="s">
        <v>715</v>
      </c>
    </row>
    <row r="149" spans="1:10" s="281" customFormat="1" ht="13.8">
      <c r="A149" s="225">
        <v>305</v>
      </c>
      <c r="B149" s="226">
        <v>100</v>
      </c>
      <c r="C149" s="226">
        <v>200</v>
      </c>
      <c r="D149" s="226"/>
      <c r="E149" s="236"/>
      <c r="F149" s="226"/>
      <c r="G149" s="289" t="s">
        <v>716</v>
      </c>
      <c r="H149" s="240">
        <v>0</v>
      </c>
      <c r="I149" s="240">
        <v>0</v>
      </c>
      <c r="J149" s="280" t="s">
        <v>717</v>
      </c>
    </row>
    <row r="150" spans="1:10">
      <c r="A150" s="225">
        <v>305</v>
      </c>
      <c r="B150" s="226">
        <v>100</v>
      </c>
      <c r="C150" s="226">
        <v>200</v>
      </c>
      <c r="D150" s="226">
        <v>100</v>
      </c>
      <c r="E150" s="236"/>
      <c r="F150" s="236"/>
      <c r="G150" s="246" t="s">
        <v>675</v>
      </c>
      <c r="H150" s="242">
        <v>0</v>
      </c>
      <c r="I150" s="242">
        <v>0</v>
      </c>
      <c r="J150" s="280" t="s">
        <v>718</v>
      </c>
    </row>
    <row r="151" spans="1:10">
      <c r="A151" s="225">
        <v>305</v>
      </c>
      <c r="B151" s="226">
        <v>100</v>
      </c>
      <c r="C151" s="226">
        <v>200</v>
      </c>
      <c r="D151" s="236">
        <v>200</v>
      </c>
      <c r="E151" s="226"/>
      <c r="F151" s="226"/>
      <c r="G151" s="246" t="s">
        <v>681</v>
      </c>
      <c r="H151" s="242">
        <v>0</v>
      </c>
      <c r="I151" s="242">
        <v>0</v>
      </c>
      <c r="J151" s="229" t="s">
        <v>719</v>
      </c>
    </row>
    <row r="152" spans="1:10">
      <c r="A152" s="225">
        <v>305</v>
      </c>
      <c r="B152" s="226">
        <v>100</v>
      </c>
      <c r="C152" s="226">
        <v>200</v>
      </c>
      <c r="D152" s="236">
        <v>300</v>
      </c>
      <c r="E152" s="226"/>
      <c r="F152" s="226"/>
      <c r="G152" s="246" t="s">
        <v>720</v>
      </c>
      <c r="H152" s="242">
        <v>0</v>
      </c>
      <c r="I152" s="242">
        <v>0</v>
      </c>
      <c r="J152" s="229" t="s">
        <v>721</v>
      </c>
    </row>
    <row r="153" spans="1:10" s="281" customFormat="1" ht="13.8">
      <c r="A153" s="225">
        <v>305</v>
      </c>
      <c r="B153" s="226">
        <v>100</v>
      </c>
      <c r="C153" s="226">
        <v>200</v>
      </c>
      <c r="D153" s="226">
        <v>400</v>
      </c>
      <c r="E153" s="226"/>
      <c r="F153" s="226"/>
      <c r="G153" s="289" t="s">
        <v>722</v>
      </c>
      <c r="H153" s="240">
        <v>0</v>
      </c>
      <c r="I153" s="240">
        <v>0</v>
      </c>
      <c r="J153" s="229" t="s">
        <v>723</v>
      </c>
    </row>
    <row r="154" spans="1:10" s="281" customFormat="1" ht="13.8">
      <c r="A154" s="225">
        <v>305</v>
      </c>
      <c r="B154" s="226">
        <v>100</v>
      </c>
      <c r="C154" s="226">
        <v>200</v>
      </c>
      <c r="D154" s="226">
        <v>400</v>
      </c>
      <c r="E154" s="236">
        <v>10</v>
      </c>
      <c r="F154" s="226"/>
      <c r="G154" s="246" t="s">
        <v>724</v>
      </c>
      <c r="H154" s="242">
        <v>0</v>
      </c>
      <c r="I154" s="242">
        <v>0</v>
      </c>
      <c r="J154" s="229"/>
    </row>
    <row r="155" spans="1:10">
      <c r="A155" s="225">
        <v>305</v>
      </c>
      <c r="B155" s="226">
        <v>100</v>
      </c>
      <c r="C155" s="226">
        <v>200</v>
      </c>
      <c r="D155" s="226">
        <v>400</v>
      </c>
      <c r="E155" s="236">
        <v>20</v>
      </c>
      <c r="F155" s="226"/>
      <c r="G155" s="246" t="s">
        <v>725</v>
      </c>
      <c r="H155" s="242">
        <v>0</v>
      </c>
      <c r="I155" s="242">
        <v>0</v>
      </c>
      <c r="J155" s="229"/>
    </row>
    <row r="156" spans="1:10">
      <c r="A156" s="225">
        <v>305</v>
      </c>
      <c r="B156" s="226">
        <v>100</v>
      </c>
      <c r="C156" s="226">
        <v>200</v>
      </c>
      <c r="D156" s="226">
        <v>500</v>
      </c>
      <c r="E156" s="226"/>
      <c r="F156" s="226"/>
      <c r="G156" s="289" t="s">
        <v>726</v>
      </c>
      <c r="H156" s="240">
        <v>0</v>
      </c>
      <c r="I156" s="240">
        <v>0</v>
      </c>
      <c r="J156" s="229" t="s">
        <v>727</v>
      </c>
    </row>
    <row r="157" spans="1:10">
      <c r="A157" s="225">
        <v>305</v>
      </c>
      <c r="B157" s="226">
        <v>100</v>
      </c>
      <c r="C157" s="226">
        <v>200</v>
      </c>
      <c r="D157" s="226">
        <v>500</v>
      </c>
      <c r="E157" s="236">
        <v>10</v>
      </c>
      <c r="F157" s="226"/>
      <c r="G157" s="246" t="s">
        <v>724</v>
      </c>
      <c r="H157" s="242">
        <v>0</v>
      </c>
      <c r="I157" s="242">
        <v>0</v>
      </c>
      <c r="J157" s="229"/>
    </row>
    <row r="158" spans="1:10">
      <c r="A158" s="225">
        <v>305</v>
      </c>
      <c r="B158" s="226">
        <v>100</v>
      </c>
      <c r="C158" s="226">
        <v>200</v>
      </c>
      <c r="D158" s="226">
        <v>500</v>
      </c>
      <c r="E158" s="236">
        <v>20</v>
      </c>
      <c r="F158" s="226"/>
      <c r="G158" s="246" t="s">
        <v>725</v>
      </c>
      <c r="H158" s="242">
        <v>0</v>
      </c>
      <c r="I158" s="242">
        <v>0</v>
      </c>
      <c r="J158" s="229"/>
    </row>
    <row r="159" spans="1:10" s="281" customFormat="1" ht="13.8">
      <c r="A159" s="225">
        <v>305</v>
      </c>
      <c r="B159" s="226">
        <v>100</v>
      </c>
      <c r="C159" s="226">
        <v>250</v>
      </c>
      <c r="D159" s="226"/>
      <c r="E159" s="226"/>
      <c r="F159" s="226"/>
      <c r="G159" s="227" t="s">
        <v>728</v>
      </c>
      <c r="H159" s="240">
        <v>0</v>
      </c>
      <c r="I159" s="240">
        <v>0</v>
      </c>
      <c r="J159" s="280" t="s">
        <v>729</v>
      </c>
    </row>
    <row r="160" spans="1:10">
      <c r="A160" s="225">
        <v>305</v>
      </c>
      <c r="B160" s="226">
        <v>100</v>
      </c>
      <c r="C160" s="226">
        <v>250</v>
      </c>
      <c r="D160" s="226">
        <v>100</v>
      </c>
      <c r="E160" s="236"/>
      <c r="F160" s="236"/>
      <c r="G160" s="246" t="s">
        <v>730</v>
      </c>
      <c r="H160" s="242">
        <v>0</v>
      </c>
      <c r="I160" s="242">
        <v>0</v>
      </c>
      <c r="J160" s="280" t="s">
        <v>731</v>
      </c>
    </row>
    <row r="161" spans="1:10">
      <c r="A161" s="225">
        <v>305</v>
      </c>
      <c r="B161" s="226">
        <v>100</v>
      </c>
      <c r="C161" s="226">
        <v>250</v>
      </c>
      <c r="D161" s="236">
        <v>200</v>
      </c>
      <c r="E161" s="236"/>
      <c r="F161" s="226"/>
      <c r="G161" s="246" t="s">
        <v>681</v>
      </c>
      <c r="H161" s="242">
        <v>0</v>
      </c>
      <c r="I161" s="242">
        <v>0</v>
      </c>
      <c r="J161" s="229" t="s">
        <v>732</v>
      </c>
    </row>
    <row r="162" spans="1:10">
      <c r="A162" s="225">
        <v>305</v>
      </c>
      <c r="B162" s="226">
        <v>100</v>
      </c>
      <c r="C162" s="226">
        <v>250</v>
      </c>
      <c r="D162" s="236">
        <v>300</v>
      </c>
      <c r="E162" s="236"/>
      <c r="F162" s="226"/>
      <c r="G162" s="246" t="s">
        <v>671</v>
      </c>
      <c r="H162" s="242">
        <v>0</v>
      </c>
      <c r="I162" s="242">
        <v>0</v>
      </c>
      <c r="J162" s="229" t="s">
        <v>733</v>
      </c>
    </row>
    <row r="163" spans="1:10" s="281" customFormat="1" ht="13.8">
      <c r="A163" s="225">
        <v>305</v>
      </c>
      <c r="B163" s="226">
        <v>100</v>
      </c>
      <c r="C163" s="226">
        <v>250</v>
      </c>
      <c r="D163" s="226">
        <v>400</v>
      </c>
      <c r="E163" s="226"/>
      <c r="F163" s="226"/>
      <c r="G163" s="289" t="s">
        <v>734</v>
      </c>
      <c r="H163" s="240">
        <v>0</v>
      </c>
      <c r="I163" s="240">
        <v>0</v>
      </c>
      <c r="J163" s="229" t="s">
        <v>735</v>
      </c>
    </row>
    <row r="164" spans="1:10" s="281" customFormat="1" ht="13.8">
      <c r="A164" s="225">
        <v>305</v>
      </c>
      <c r="B164" s="226">
        <v>100</v>
      </c>
      <c r="C164" s="226">
        <v>250</v>
      </c>
      <c r="D164" s="226">
        <v>400</v>
      </c>
      <c r="E164" s="236">
        <v>10</v>
      </c>
      <c r="F164" s="226"/>
      <c r="G164" s="246" t="s">
        <v>736</v>
      </c>
      <c r="H164" s="242">
        <v>0</v>
      </c>
      <c r="I164" s="242">
        <v>0</v>
      </c>
      <c r="J164" s="229"/>
    </row>
    <row r="165" spans="1:10" s="281" customFormat="1" ht="13.8">
      <c r="A165" s="225">
        <v>305</v>
      </c>
      <c r="B165" s="226">
        <v>100</v>
      </c>
      <c r="C165" s="226">
        <v>250</v>
      </c>
      <c r="D165" s="226">
        <v>400</v>
      </c>
      <c r="E165" s="236">
        <v>20</v>
      </c>
      <c r="F165" s="226"/>
      <c r="G165" s="246" t="s">
        <v>737</v>
      </c>
      <c r="H165" s="242">
        <v>0</v>
      </c>
      <c r="I165" s="242">
        <v>0</v>
      </c>
      <c r="J165" s="229"/>
    </row>
    <row r="166" spans="1:10" s="281" customFormat="1" ht="13.8">
      <c r="A166" s="225">
        <v>305</v>
      </c>
      <c r="B166" s="226">
        <v>100</v>
      </c>
      <c r="C166" s="226">
        <v>250</v>
      </c>
      <c r="D166" s="226">
        <v>400</v>
      </c>
      <c r="E166" s="236">
        <v>30</v>
      </c>
      <c r="F166" s="226"/>
      <c r="G166" s="246" t="s">
        <v>738</v>
      </c>
      <c r="H166" s="242">
        <v>0</v>
      </c>
      <c r="I166" s="242">
        <v>0</v>
      </c>
      <c r="J166" s="229"/>
    </row>
    <row r="167" spans="1:10">
      <c r="A167" s="225">
        <v>305</v>
      </c>
      <c r="B167" s="226">
        <v>100</v>
      </c>
      <c r="C167" s="226">
        <v>250</v>
      </c>
      <c r="D167" s="226">
        <v>400</v>
      </c>
      <c r="E167" s="236">
        <v>90</v>
      </c>
      <c r="F167" s="226"/>
      <c r="G167" s="246" t="s">
        <v>739</v>
      </c>
      <c r="H167" s="242">
        <v>0</v>
      </c>
      <c r="I167" s="242">
        <v>0</v>
      </c>
      <c r="J167" s="288"/>
    </row>
    <row r="168" spans="1:10" s="281" customFormat="1" ht="13.8">
      <c r="A168" s="225">
        <v>305</v>
      </c>
      <c r="B168" s="226">
        <v>100</v>
      </c>
      <c r="C168" s="226">
        <v>300</v>
      </c>
      <c r="D168" s="226"/>
      <c r="E168" s="226"/>
      <c r="F168" s="226"/>
      <c r="G168" s="227" t="s">
        <v>740</v>
      </c>
      <c r="H168" s="240">
        <v>0</v>
      </c>
      <c r="I168" s="240">
        <v>0</v>
      </c>
      <c r="J168" s="280" t="s">
        <v>741</v>
      </c>
    </row>
    <row r="169" spans="1:10">
      <c r="A169" s="225">
        <v>305</v>
      </c>
      <c r="B169" s="226">
        <v>100</v>
      </c>
      <c r="C169" s="226">
        <v>300</v>
      </c>
      <c r="D169" s="226">
        <v>100</v>
      </c>
      <c r="E169" s="236"/>
      <c r="F169" s="236"/>
      <c r="G169" s="246" t="s">
        <v>675</v>
      </c>
      <c r="H169" s="242">
        <v>0</v>
      </c>
      <c r="I169" s="242">
        <v>0</v>
      </c>
      <c r="J169" s="280" t="s">
        <v>741</v>
      </c>
    </row>
    <row r="170" spans="1:10">
      <c r="A170" s="225">
        <v>305</v>
      </c>
      <c r="B170" s="226">
        <v>100</v>
      </c>
      <c r="C170" s="226">
        <v>300</v>
      </c>
      <c r="D170" s="236">
        <v>200</v>
      </c>
      <c r="E170" s="236"/>
      <c r="F170" s="226"/>
      <c r="G170" s="246" t="s">
        <v>681</v>
      </c>
      <c r="H170" s="242">
        <v>0</v>
      </c>
      <c r="I170" s="242">
        <v>0</v>
      </c>
      <c r="J170" s="229" t="s">
        <v>742</v>
      </c>
    </row>
    <row r="171" spans="1:10">
      <c r="A171" s="225">
        <v>305</v>
      </c>
      <c r="B171" s="226">
        <v>100</v>
      </c>
      <c r="C171" s="226">
        <v>300</v>
      </c>
      <c r="D171" s="236">
        <v>300</v>
      </c>
      <c r="E171" s="236"/>
      <c r="F171" s="226"/>
      <c r="G171" s="246" t="s">
        <v>671</v>
      </c>
      <c r="H171" s="242">
        <v>0</v>
      </c>
      <c r="I171" s="242">
        <v>0</v>
      </c>
      <c r="J171" s="229" t="s">
        <v>743</v>
      </c>
    </row>
    <row r="172" spans="1:10" s="281" customFormat="1" ht="13.8">
      <c r="A172" s="225">
        <v>305</v>
      </c>
      <c r="B172" s="226">
        <v>100</v>
      </c>
      <c r="C172" s="226">
        <v>300</v>
      </c>
      <c r="D172" s="226">
        <v>400</v>
      </c>
      <c r="E172" s="226"/>
      <c r="F172" s="226"/>
      <c r="G172" s="227" t="s">
        <v>694</v>
      </c>
      <c r="H172" s="240">
        <v>0</v>
      </c>
      <c r="I172" s="240">
        <v>0</v>
      </c>
      <c r="J172" s="229" t="s">
        <v>744</v>
      </c>
    </row>
    <row r="173" spans="1:10" s="281" customFormat="1" ht="13.8">
      <c r="A173" s="225">
        <v>305</v>
      </c>
      <c r="B173" s="226">
        <v>100</v>
      </c>
      <c r="C173" s="226">
        <v>300</v>
      </c>
      <c r="D173" s="226">
        <v>400</v>
      </c>
      <c r="E173" s="236">
        <v>10</v>
      </c>
      <c r="F173" s="226"/>
      <c r="G173" s="246" t="s">
        <v>745</v>
      </c>
      <c r="H173" s="242">
        <v>0</v>
      </c>
      <c r="I173" s="242">
        <v>0</v>
      </c>
      <c r="J173" s="229"/>
    </row>
    <row r="174" spans="1:10">
      <c r="A174" s="225">
        <v>305</v>
      </c>
      <c r="B174" s="226">
        <v>100</v>
      </c>
      <c r="C174" s="226">
        <v>300</v>
      </c>
      <c r="D174" s="226">
        <v>400</v>
      </c>
      <c r="E174" s="236">
        <v>20</v>
      </c>
      <c r="F174" s="226"/>
      <c r="G174" s="246" t="s">
        <v>746</v>
      </c>
      <c r="H174" s="242">
        <v>0</v>
      </c>
      <c r="I174" s="242">
        <v>0</v>
      </c>
      <c r="J174" s="229"/>
    </row>
    <row r="175" spans="1:10">
      <c r="A175" s="225">
        <v>305</v>
      </c>
      <c r="B175" s="226">
        <v>100</v>
      </c>
      <c r="C175" s="226">
        <v>350</v>
      </c>
      <c r="D175" s="226"/>
      <c r="E175" s="226"/>
      <c r="F175" s="226"/>
      <c r="G175" s="227" t="s">
        <v>747</v>
      </c>
      <c r="H175" s="240">
        <v>0</v>
      </c>
      <c r="I175" s="240">
        <v>0</v>
      </c>
      <c r="J175" s="229" t="s">
        <v>748</v>
      </c>
    </row>
    <row r="176" spans="1:10" s="281" customFormat="1" ht="13.8">
      <c r="A176" s="225">
        <v>305</v>
      </c>
      <c r="B176" s="226">
        <v>100</v>
      </c>
      <c r="C176" s="226">
        <v>350</v>
      </c>
      <c r="D176" s="226">
        <v>100</v>
      </c>
      <c r="E176" s="226"/>
      <c r="F176" s="226"/>
      <c r="G176" s="289" t="s">
        <v>675</v>
      </c>
      <c r="H176" s="240">
        <v>0</v>
      </c>
      <c r="I176" s="240">
        <v>0</v>
      </c>
      <c r="J176" s="229" t="s">
        <v>749</v>
      </c>
    </row>
    <row r="177" spans="1:10" s="281" customFormat="1" ht="13.8">
      <c r="A177" s="225">
        <v>305</v>
      </c>
      <c r="B177" s="226">
        <v>100</v>
      </c>
      <c r="C177" s="226">
        <v>350</v>
      </c>
      <c r="D177" s="226">
        <v>100</v>
      </c>
      <c r="E177" s="236">
        <v>10</v>
      </c>
      <c r="F177" s="226"/>
      <c r="G177" s="246" t="s">
        <v>750</v>
      </c>
      <c r="H177" s="242">
        <v>0</v>
      </c>
      <c r="I177" s="242">
        <v>0</v>
      </c>
      <c r="J177" s="229"/>
    </row>
    <row r="178" spans="1:10">
      <c r="A178" s="225">
        <v>305</v>
      </c>
      <c r="B178" s="226">
        <v>100</v>
      </c>
      <c r="C178" s="226">
        <v>350</v>
      </c>
      <c r="D178" s="226">
        <v>100</v>
      </c>
      <c r="E178" s="236">
        <v>20</v>
      </c>
      <c r="F178" s="226"/>
      <c r="G178" s="246" t="s">
        <v>751</v>
      </c>
      <c r="H178" s="242">
        <v>0</v>
      </c>
      <c r="I178" s="242">
        <v>0</v>
      </c>
      <c r="J178" s="229"/>
    </row>
    <row r="179" spans="1:10">
      <c r="A179" s="225">
        <v>305</v>
      </c>
      <c r="B179" s="226">
        <v>100</v>
      </c>
      <c r="C179" s="226">
        <v>350</v>
      </c>
      <c r="D179" s="236">
        <v>200</v>
      </c>
      <c r="E179" s="236"/>
      <c r="F179" s="226"/>
      <c r="G179" s="246" t="s">
        <v>681</v>
      </c>
      <c r="H179" s="242">
        <v>0</v>
      </c>
      <c r="I179" s="242">
        <v>0</v>
      </c>
      <c r="J179" s="229" t="s">
        <v>752</v>
      </c>
    </row>
    <row r="180" spans="1:10">
      <c r="A180" s="225">
        <v>305</v>
      </c>
      <c r="B180" s="226">
        <v>100</v>
      </c>
      <c r="C180" s="226">
        <v>350</v>
      </c>
      <c r="D180" s="226">
        <v>300</v>
      </c>
      <c r="E180" s="226"/>
      <c r="F180" s="226"/>
      <c r="G180" s="289" t="s">
        <v>671</v>
      </c>
      <c r="H180" s="240">
        <v>0</v>
      </c>
      <c r="I180" s="240">
        <v>0</v>
      </c>
      <c r="J180" s="229" t="s">
        <v>753</v>
      </c>
    </row>
    <row r="181" spans="1:10">
      <c r="A181" s="225">
        <v>305</v>
      </c>
      <c r="B181" s="226">
        <v>100</v>
      </c>
      <c r="C181" s="226">
        <v>350</v>
      </c>
      <c r="D181" s="226">
        <v>300</v>
      </c>
      <c r="E181" s="236">
        <v>10</v>
      </c>
      <c r="F181" s="226"/>
      <c r="G181" s="246" t="s">
        <v>754</v>
      </c>
      <c r="H181" s="242">
        <v>0</v>
      </c>
      <c r="I181" s="242">
        <v>0</v>
      </c>
      <c r="J181" s="229"/>
    </row>
    <row r="182" spans="1:10">
      <c r="A182" s="225">
        <v>305</v>
      </c>
      <c r="B182" s="226">
        <v>100</v>
      </c>
      <c r="C182" s="226">
        <v>350</v>
      </c>
      <c r="D182" s="226">
        <v>300</v>
      </c>
      <c r="E182" s="236">
        <v>20</v>
      </c>
      <c r="F182" s="226"/>
      <c r="G182" s="246" t="s">
        <v>755</v>
      </c>
      <c r="H182" s="242">
        <v>0</v>
      </c>
      <c r="I182" s="242">
        <v>0</v>
      </c>
      <c r="J182" s="229"/>
    </row>
    <row r="183" spans="1:10">
      <c r="A183" s="225">
        <v>305</v>
      </c>
      <c r="B183" s="226">
        <v>100</v>
      </c>
      <c r="C183" s="226">
        <v>350</v>
      </c>
      <c r="D183" s="226">
        <v>400</v>
      </c>
      <c r="E183" s="226"/>
      <c r="F183" s="226"/>
      <c r="G183" s="289" t="s">
        <v>694</v>
      </c>
      <c r="H183" s="240">
        <v>0</v>
      </c>
      <c r="I183" s="240">
        <v>0</v>
      </c>
      <c r="J183" s="229" t="s">
        <v>756</v>
      </c>
    </row>
    <row r="184" spans="1:10">
      <c r="A184" s="225">
        <v>305</v>
      </c>
      <c r="B184" s="226">
        <v>100</v>
      </c>
      <c r="C184" s="226">
        <v>350</v>
      </c>
      <c r="D184" s="226">
        <v>400</v>
      </c>
      <c r="E184" s="236">
        <v>10</v>
      </c>
      <c r="F184" s="226"/>
      <c r="G184" s="246" t="s">
        <v>757</v>
      </c>
      <c r="H184" s="242">
        <v>0</v>
      </c>
      <c r="I184" s="242">
        <v>0</v>
      </c>
      <c r="J184" s="229" t="s">
        <v>758</v>
      </c>
    </row>
    <row r="185" spans="1:10">
      <c r="A185" s="225">
        <v>305</v>
      </c>
      <c r="B185" s="226">
        <v>100</v>
      </c>
      <c r="C185" s="226">
        <v>350</v>
      </c>
      <c r="D185" s="226">
        <v>400</v>
      </c>
      <c r="E185" s="236">
        <v>20</v>
      </c>
      <c r="F185" s="226"/>
      <c r="G185" s="246" t="s">
        <v>759</v>
      </c>
      <c r="H185" s="242">
        <v>0</v>
      </c>
      <c r="I185" s="242">
        <v>0</v>
      </c>
      <c r="J185" s="229" t="s">
        <v>760</v>
      </c>
    </row>
    <row r="186" spans="1:10">
      <c r="A186" s="225">
        <v>305</v>
      </c>
      <c r="B186" s="226">
        <v>100</v>
      </c>
      <c r="C186" s="226">
        <v>350</v>
      </c>
      <c r="D186" s="226">
        <v>400</v>
      </c>
      <c r="E186" s="236">
        <v>30</v>
      </c>
      <c r="F186" s="226"/>
      <c r="G186" s="246" t="s">
        <v>761</v>
      </c>
      <c r="H186" s="242">
        <v>0</v>
      </c>
      <c r="I186" s="242">
        <v>0</v>
      </c>
      <c r="J186" s="229" t="s">
        <v>762</v>
      </c>
    </row>
    <row r="187" spans="1:10">
      <c r="A187" s="225">
        <v>305</v>
      </c>
      <c r="B187" s="226">
        <v>100</v>
      </c>
      <c r="C187" s="226">
        <v>350</v>
      </c>
      <c r="D187" s="226">
        <v>400</v>
      </c>
      <c r="E187" s="236">
        <v>40</v>
      </c>
      <c r="F187" s="226"/>
      <c r="G187" s="246" t="s">
        <v>763</v>
      </c>
      <c r="H187" s="242">
        <v>0</v>
      </c>
      <c r="I187" s="242">
        <v>0</v>
      </c>
      <c r="J187" s="229" t="s">
        <v>764</v>
      </c>
    </row>
    <row r="188" spans="1:10" ht="27.6" customHeight="1">
      <c r="A188" s="225">
        <v>305</v>
      </c>
      <c r="B188" s="226">
        <v>100</v>
      </c>
      <c r="C188" s="226">
        <v>350</v>
      </c>
      <c r="D188" s="236">
        <v>500</v>
      </c>
      <c r="E188" s="226"/>
      <c r="F188" s="226"/>
      <c r="G188" s="289" t="s">
        <v>712</v>
      </c>
      <c r="H188" s="242">
        <v>0</v>
      </c>
      <c r="I188" s="242">
        <v>0</v>
      </c>
      <c r="J188" s="229" t="s">
        <v>765</v>
      </c>
    </row>
    <row r="189" spans="1:10" s="281" customFormat="1" ht="13.8">
      <c r="A189" s="225">
        <v>305</v>
      </c>
      <c r="B189" s="226">
        <v>100</v>
      </c>
      <c r="C189" s="226">
        <v>400</v>
      </c>
      <c r="D189" s="226"/>
      <c r="E189" s="226"/>
      <c r="F189" s="226"/>
      <c r="G189" s="227" t="s">
        <v>766</v>
      </c>
      <c r="H189" s="240">
        <v>0</v>
      </c>
      <c r="I189" s="240">
        <v>0</v>
      </c>
      <c r="J189" s="229" t="s">
        <v>767</v>
      </c>
    </row>
    <row r="190" spans="1:10">
      <c r="A190" s="225">
        <v>305</v>
      </c>
      <c r="B190" s="226">
        <v>100</v>
      </c>
      <c r="C190" s="226">
        <v>400</v>
      </c>
      <c r="D190" s="226">
        <v>100</v>
      </c>
      <c r="E190" s="236"/>
      <c r="F190" s="236"/>
      <c r="G190" s="246" t="s">
        <v>675</v>
      </c>
      <c r="H190" s="242">
        <v>0</v>
      </c>
      <c r="I190" s="242">
        <v>0</v>
      </c>
      <c r="J190" s="280" t="s">
        <v>768</v>
      </c>
    </row>
    <row r="191" spans="1:10">
      <c r="A191" s="225">
        <v>305</v>
      </c>
      <c r="B191" s="226">
        <v>100</v>
      </c>
      <c r="C191" s="226">
        <v>400</v>
      </c>
      <c r="D191" s="236">
        <v>200</v>
      </c>
      <c r="E191" s="236"/>
      <c r="F191" s="226"/>
      <c r="G191" s="246" t="s">
        <v>681</v>
      </c>
      <c r="H191" s="242">
        <v>0</v>
      </c>
      <c r="I191" s="242">
        <v>0</v>
      </c>
      <c r="J191" s="229" t="s">
        <v>769</v>
      </c>
    </row>
    <row r="192" spans="1:10">
      <c r="A192" s="225">
        <v>305</v>
      </c>
      <c r="B192" s="226">
        <v>100</v>
      </c>
      <c r="C192" s="226">
        <v>400</v>
      </c>
      <c r="D192" s="236">
        <v>300</v>
      </c>
      <c r="E192" s="236"/>
      <c r="F192" s="226"/>
      <c r="G192" s="246" t="s">
        <v>770</v>
      </c>
      <c r="H192" s="242">
        <v>0</v>
      </c>
      <c r="I192" s="242">
        <v>0</v>
      </c>
      <c r="J192" s="229" t="s">
        <v>771</v>
      </c>
    </row>
    <row r="193" spans="1:10">
      <c r="A193" s="225">
        <v>305</v>
      </c>
      <c r="B193" s="226">
        <v>100</v>
      </c>
      <c r="C193" s="226">
        <v>400</v>
      </c>
      <c r="D193" s="236">
        <v>400</v>
      </c>
      <c r="E193" s="236"/>
      <c r="F193" s="226"/>
      <c r="G193" s="246" t="s">
        <v>722</v>
      </c>
      <c r="H193" s="242">
        <v>0</v>
      </c>
      <c r="I193" s="242">
        <v>0</v>
      </c>
      <c r="J193" s="229" t="s">
        <v>772</v>
      </c>
    </row>
    <row r="194" spans="1:10">
      <c r="A194" s="225">
        <v>305</v>
      </c>
      <c r="B194" s="226">
        <v>100</v>
      </c>
      <c r="C194" s="226">
        <v>400</v>
      </c>
      <c r="D194" s="236">
        <v>500</v>
      </c>
      <c r="E194" s="236"/>
      <c r="F194" s="226"/>
      <c r="G194" s="246" t="s">
        <v>726</v>
      </c>
      <c r="H194" s="242">
        <v>0</v>
      </c>
      <c r="I194" s="242">
        <v>0</v>
      </c>
      <c r="J194" s="229" t="s">
        <v>773</v>
      </c>
    </row>
    <row r="195" spans="1:10">
      <c r="A195" s="225">
        <v>305</v>
      </c>
      <c r="B195" s="226">
        <v>100</v>
      </c>
      <c r="C195" s="226">
        <v>450</v>
      </c>
      <c r="D195" s="226"/>
      <c r="E195" s="226"/>
      <c r="F195" s="226"/>
      <c r="G195" s="227" t="s">
        <v>774</v>
      </c>
      <c r="H195" s="240">
        <v>0</v>
      </c>
      <c r="I195" s="240">
        <v>0</v>
      </c>
      <c r="J195" s="229" t="s">
        <v>775</v>
      </c>
    </row>
    <row r="196" spans="1:10" s="281" customFormat="1" ht="13.8">
      <c r="A196" s="225">
        <v>305</v>
      </c>
      <c r="B196" s="226">
        <v>100</v>
      </c>
      <c r="C196" s="226">
        <v>450</v>
      </c>
      <c r="D196" s="226">
        <v>100</v>
      </c>
      <c r="E196" s="226"/>
      <c r="F196" s="226"/>
      <c r="G196" s="289" t="s">
        <v>660</v>
      </c>
      <c r="H196" s="240">
        <v>0</v>
      </c>
      <c r="I196" s="240">
        <v>0</v>
      </c>
      <c r="J196" s="229" t="s">
        <v>776</v>
      </c>
    </row>
    <row r="197" spans="1:10" s="281" customFormat="1" ht="13.8">
      <c r="A197" s="225">
        <v>305</v>
      </c>
      <c r="B197" s="226">
        <v>100</v>
      </c>
      <c r="C197" s="226">
        <v>450</v>
      </c>
      <c r="D197" s="226">
        <v>100</v>
      </c>
      <c r="E197" s="236">
        <v>10</v>
      </c>
      <c r="F197" s="236"/>
      <c r="G197" s="246" t="s">
        <v>777</v>
      </c>
      <c r="H197" s="242">
        <v>0</v>
      </c>
      <c r="I197" s="242">
        <v>0</v>
      </c>
      <c r="J197" s="288"/>
    </row>
    <row r="198" spans="1:10">
      <c r="A198" s="225">
        <v>305</v>
      </c>
      <c r="B198" s="226">
        <v>100</v>
      </c>
      <c r="C198" s="226">
        <v>450</v>
      </c>
      <c r="D198" s="226">
        <v>100</v>
      </c>
      <c r="E198" s="236">
        <v>20</v>
      </c>
      <c r="F198" s="236"/>
      <c r="G198" s="246" t="s">
        <v>778</v>
      </c>
      <c r="H198" s="242">
        <v>0</v>
      </c>
      <c r="I198" s="242">
        <v>0</v>
      </c>
      <c r="J198" s="288"/>
    </row>
    <row r="199" spans="1:10">
      <c r="A199" s="225">
        <v>305</v>
      </c>
      <c r="B199" s="226">
        <v>100</v>
      </c>
      <c r="C199" s="226">
        <v>450</v>
      </c>
      <c r="D199" s="236">
        <v>200</v>
      </c>
      <c r="E199" s="236"/>
      <c r="F199" s="226"/>
      <c r="G199" s="246" t="s">
        <v>681</v>
      </c>
      <c r="H199" s="242">
        <v>0</v>
      </c>
      <c r="I199" s="242">
        <v>0</v>
      </c>
      <c r="J199" s="229" t="s">
        <v>779</v>
      </c>
    </row>
    <row r="200" spans="1:10">
      <c r="A200" s="225">
        <v>305</v>
      </c>
      <c r="B200" s="226">
        <v>100</v>
      </c>
      <c r="C200" s="226">
        <v>450</v>
      </c>
      <c r="D200" s="236">
        <v>300</v>
      </c>
      <c r="E200" s="236"/>
      <c r="F200" s="226"/>
      <c r="G200" s="246" t="s">
        <v>671</v>
      </c>
      <c r="H200" s="242">
        <v>11357</v>
      </c>
      <c r="I200" s="242">
        <v>45428</v>
      </c>
      <c r="J200" s="229" t="s">
        <v>780</v>
      </c>
    </row>
    <row r="201" spans="1:10">
      <c r="A201" s="225">
        <v>305</v>
      </c>
      <c r="B201" s="226">
        <v>100</v>
      </c>
      <c r="C201" s="226">
        <v>450</v>
      </c>
      <c r="D201" s="226">
        <v>400</v>
      </c>
      <c r="E201" s="226"/>
      <c r="F201" s="226"/>
      <c r="G201" s="289" t="s">
        <v>722</v>
      </c>
      <c r="H201" s="240">
        <v>0</v>
      </c>
      <c r="I201" s="240">
        <v>0</v>
      </c>
      <c r="J201" s="229" t="s">
        <v>781</v>
      </c>
    </row>
    <row r="202" spans="1:10">
      <c r="A202" s="225">
        <v>305</v>
      </c>
      <c r="B202" s="226">
        <v>100</v>
      </c>
      <c r="C202" s="226">
        <v>450</v>
      </c>
      <c r="D202" s="226">
        <v>400</v>
      </c>
      <c r="E202" s="236">
        <v>10</v>
      </c>
      <c r="F202" s="236"/>
      <c r="G202" s="246" t="s">
        <v>782</v>
      </c>
      <c r="H202" s="242">
        <v>0</v>
      </c>
      <c r="I202" s="242">
        <v>0</v>
      </c>
      <c r="J202" s="229"/>
    </row>
    <row r="203" spans="1:10">
      <c r="A203" s="225">
        <v>305</v>
      </c>
      <c r="B203" s="226">
        <v>100</v>
      </c>
      <c r="C203" s="226">
        <v>450</v>
      </c>
      <c r="D203" s="226">
        <v>400</v>
      </c>
      <c r="E203" s="236">
        <v>90</v>
      </c>
      <c r="F203" s="236"/>
      <c r="G203" s="246" t="s">
        <v>783</v>
      </c>
      <c r="H203" s="242">
        <v>0</v>
      </c>
      <c r="I203" s="242">
        <v>0</v>
      </c>
      <c r="J203" s="229"/>
    </row>
    <row r="204" spans="1:10">
      <c r="A204" s="225">
        <v>305</v>
      </c>
      <c r="B204" s="226">
        <v>100</v>
      </c>
      <c r="C204" s="226">
        <v>450</v>
      </c>
      <c r="D204" s="236">
        <v>500</v>
      </c>
      <c r="E204" s="236"/>
      <c r="F204" s="226"/>
      <c r="G204" s="246" t="s">
        <v>726</v>
      </c>
      <c r="H204" s="242">
        <v>0</v>
      </c>
      <c r="I204" s="242">
        <v>0</v>
      </c>
      <c r="J204" s="229" t="s">
        <v>784</v>
      </c>
    </row>
    <row r="205" spans="1:10" ht="27.6">
      <c r="A205" s="225">
        <v>305</v>
      </c>
      <c r="B205" s="226">
        <v>100</v>
      </c>
      <c r="C205" s="226">
        <v>450</v>
      </c>
      <c r="D205" s="236">
        <v>600</v>
      </c>
      <c r="E205" s="236"/>
      <c r="F205" s="226"/>
      <c r="G205" s="246" t="s">
        <v>712</v>
      </c>
      <c r="H205" s="242">
        <v>0</v>
      </c>
      <c r="I205" s="242">
        <v>0</v>
      </c>
      <c r="J205" s="229" t="s">
        <v>785</v>
      </c>
    </row>
    <row r="206" spans="1:10" s="281" customFormat="1" ht="13.8">
      <c r="A206" s="225">
        <v>305</v>
      </c>
      <c r="B206" s="226">
        <v>100</v>
      </c>
      <c r="C206" s="226">
        <v>500</v>
      </c>
      <c r="D206" s="226"/>
      <c r="E206" s="226"/>
      <c r="F206" s="226"/>
      <c r="G206" s="227" t="s">
        <v>786</v>
      </c>
      <c r="H206" s="240">
        <v>0</v>
      </c>
      <c r="I206" s="240">
        <v>0</v>
      </c>
      <c r="J206" s="229" t="s">
        <v>787</v>
      </c>
    </row>
    <row r="207" spans="1:10">
      <c r="A207" s="225">
        <v>305</v>
      </c>
      <c r="B207" s="226">
        <v>100</v>
      </c>
      <c r="C207" s="226">
        <v>500</v>
      </c>
      <c r="D207" s="226">
        <v>100</v>
      </c>
      <c r="E207" s="236"/>
      <c r="F207" s="236"/>
      <c r="G207" s="246" t="s">
        <v>660</v>
      </c>
      <c r="H207" s="242">
        <v>0</v>
      </c>
      <c r="I207" s="242">
        <v>0</v>
      </c>
      <c r="J207" s="280" t="s">
        <v>788</v>
      </c>
    </row>
    <row r="208" spans="1:10">
      <c r="A208" s="225">
        <v>305</v>
      </c>
      <c r="B208" s="226">
        <v>100</v>
      </c>
      <c r="C208" s="226">
        <v>500</v>
      </c>
      <c r="D208" s="236">
        <v>200</v>
      </c>
      <c r="E208" s="236"/>
      <c r="F208" s="226"/>
      <c r="G208" s="246" t="s">
        <v>681</v>
      </c>
      <c r="H208" s="242">
        <v>0</v>
      </c>
      <c r="I208" s="242">
        <v>0</v>
      </c>
      <c r="J208" s="229" t="s">
        <v>789</v>
      </c>
    </row>
    <row r="209" spans="1:10">
      <c r="A209" s="225">
        <v>305</v>
      </c>
      <c r="B209" s="226">
        <v>100</v>
      </c>
      <c r="C209" s="226">
        <v>500</v>
      </c>
      <c r="D209" s="236">
        <v>300</v>
      </c>
      <c r="E209" s="236"/>
      <c r="F209" s="226"/>
      <c r="G209" s="246" t="s">
        <v>671</v>
      </c>
      <c r="H209" s="242">
        <v>0</v>
      </c>
      <c r="I209" s="242">
        <v>0</v>
      </c>
      <c r="J209" s="229" t="s">
        <v>790</v>
      </c>
    </row>
    <row r="210" spans="1:10">
      <c r="A210" s="225">
        <v>305</v>
      </c>
      <c r="B210" s="226">
        <v>100</v>
      </c>
      <c r="C210" s="226">
        <v>500</v>
      </c>
      <c r="D210" s="236">
        <v>400</v>
      </c>
      <c r="E210" s="236"/>
      <c r="F210" s="226"/>
      <c r="G210" s="246" t="s">
        <v>694</v>
      </c>
      <c r="H210" s="242">
        <v>0</v>
      </c>
      <c r="I210" s="242">
        <v>0</v>
      </c>
      <c r="J210" s="229" t="s">
        <v>791</v>
      </c>
    </row>
    <row r="211" spans="1:10" ht="27.6">
      <c r="A211" s="225">
        <v>305</v>
      </c>
      <c r="B211" s="226">
        <v>100</v>
      </c>
      <c r="C211" s="226">
        <v>500</v>
      </c>
      <c r="D211" s="236">
        <v>500</v>
      </c>
      <c r="E211" s="236"/>
      <c r="F211" s="226"/>
      <c r="G211" s="246" t="s">
        <v>712</v>
      </c>
      <c r="H211" s="242">
        <v>0</v>
      </c>
      <c r="I211" s="242">
        <v>0</v>
      </c>
      <c r="J211" s="229" t="s">
        <v>792</v>
      </c>
    </row>
    <row r="212" spans="1:10" s="281" customFormat="1" ht="13.8">
      <c r="A212" s="225">
        <v>305</v>
      </c>
      <c r="B212" s="226">
        <v>100</v>
      </c>
      <c r="C212" s="226">
        <v>550</v>
      </c>
      <c r="D212" s="226"/>
      <c r="E212" s="226"/>
      <c r="F212" s="226"/>
      <c r="G212" s="227" t="s">
        <v>793</v>
      </c>
      <c r="H212" s="240">
        <v>0</v>
      </c>
      <c r="I212" s="240">
        <v>0</v>
      </c>
      <c r="J212" s="229" t="s">
        <v>794</v>
      </c>
    </row>
    <row r="213" spans="1:10">
      <c r="A213" s="225">
        <v>305</v>
      </c>
      <c r="B213" s="226">
        <v>100</v>
      </c>
      <c r="C213" s="226">
        <v>550</v>
      </c>
      <c r="D213" s="226">
        <v>100</v>
      </c>
      <c r="E213" s="236"/>
      <c r="F213" s="236"/>
      <c r="G213" s="246" t="s">
        <v>660</v>
      </c>
      <c r="H213" s="242">
        <v>0</v>
      </c>
      <c r="I213" s="242">
        <v>0</v>
      </c>
      <c r="J213" s="280" t="s">
        <v>795</v>
      </c>
    </row>
    <row r="214" spans="1:10">
      <c r="A214" s="225">
        <v>305</v>
      </c>
      <c r="B214" s="226">
        <v>100</v>
      </c>
      <c r="C214" s="226">
        <v>550</v>
      </c>
      <c r="D214" s="236">
        <v>200</v>
      </c>
      <c r="E214" s="236"/>
      <c r="F214" s="226"/>
      <c r="G214" s="246" t="s">
        <v>681</v>
      </c>
      <c r="H214" s="242">
        <v>0</v>
      </c>
      <c r="I214" s="242">
        <v>0</v>
      </c>
      <c r="J214" s="229" t="s">
        <v>796</v>
      </c>
    </row>
    <row r="215" spans="1:10">
      <c r="A215" s="225">
        <v>305</v>
      </c>
      <c r="B215" s="226">
        <v>100</v>
      </c>
      <c r="C215" s="226">
        <v>550</v>
      </c>
      <c r="D215" s="236">
        <v>300</v>
      </c>
      <c r="E215" s="236"/>
      <c r="F215" s="226"/>
      <c r="G215" s="246" t="s">
        <v>671</v>
      </c>
      <c r="H215" s="242">
        <v>0</v>
      </c>
      <c r="I215" s="242">
        <v>0</v>
      </c>
      <c r="J215" s="229" t="s">
        <v>797</v>
      </c>
    </row>
    <row r="216" spans="1:10">
      <c r="A216" s="225">
        <v>305</v>
      </c>
      <c r="B216" s="226">
        <v>100</v>
      </c>
      <c r="C216" s="226">
        <v>550</v>
      </c>
      <c r="D216" s="226">
        <v>400</v>
      </c>
      <c r="E216" s="226"/>
      <c r="F216" s="226"/>
      <c r="G216" s="227" t="s">
        <v>694</v>
      </c>
      <c r="H216" s="240">
        <v>0</v>
      </c>
      <c r="I216" s="240">
        <v>0</v>
      </c>
      <c r="J216" s="229" t="s">
        <v>798</v>
      </c>
    </row>
    <row r="217" spans="1:10">
      <c r="A217" s="225">
        <v>305</v>
      </c>
      <c r="B217" s="226">
        <v>100</v>
      </c>
      <c r="C217" s="226">
        <v>550</v>
      </c>
      <c r="D217" s="226">
        <v>400</v>
      </c>
      <c r="E217" s="236">
        <v>10</v>
      </c>
      <c r="F217" s="243"/>
      <c r="G217" s="246" t="s">
        <v>799</v>
      </c>
      <c r="H217" s="242">
        <v>0</v>
      </c>
      <c r="I217" s="242">
        <v>0</v>
      </c>
      <c r="J217" s="229"/>
    </row>
    <row r="218" spans="1:10">
      <c r="A218" s="225">
        <v>305</v>
      </c>
      <c r="B218" s="226">
        <v>100</v>
      </c>
      <c r="C218" s="226">
        <v>550</v>
      </c>
      <c r="D218" s="226">
        <v>400</v>
      </c>
      <c r="E218" s="236">
        <v>20</v>
      </c>
      <c r="F218" s="243"/>
      <c r="G218" s="246" t="s">
        <v>800</v>
      </c>
      <c r="H218" s="242">
        <v>3750</v>
      </c>
      <c r="I218" s="242">
        <v>15000</v>
      </c>
      <c r="J218" s="229"/>
    </row>
    <row r="219" spans="1:10">
      <c r="A219" s="225">
        <v>305</v>
      </c>
      <c r="B219" s="226">
        <v>100</v>
      </c>
      <c r="C219" s="226">
        <v>550</v>
      </c>
      <c r="D219" s="226">
        <v>400</v>
      </c>
      <c r="E219" s="236">
        <v>30</v>
      </c>
      <c r="F219" s="243"/>
      <c r="G219" s="246" t="s">
        <v>801</v>
      </c>
      <c r="H219" s="242">
        <v>0</v>
      </c>
      <c r="I219" s="242">
        <v>0</v>
      </c>
      <c r="J219" s="229"/>
    </row>
    <row r="220" spans="1:10">
      <c r="A220" s="225">
        <v>305</v>
      </c>
      <c r="B220" s="226">
        <v>100</v>
      </c>
      <c r="C220" s="226">
        <v>550</v>
      </c>
      <c r="D220" s="226">
        <v>400</v>
      </c>
      <c r="E220" s="236">
        <v>40</v>
      </c>
      <c r="F220" s="243"/>
      <c r="G220" s="246" t="s">
        <v>802</v>
      </c>
      <c r="H220" s="242">
        <v>0</v>
      </c>
      <c r="I220" s="242">
        <v>0</v>
      </c>
      <c r="J220" s="229"/>
    </row>
    <row r="221" spans="1:10" s="281" customFormat="1" ht="13.8">
      <c r="A221" s="225">
        <v>305</v>
      </c>
      <c r="B221" s="226">
        <v>100</v>
      </c>
      <c r="C221" s="226">
        <v>600</v>
      </c>
      <c r="D221" s="226"/>
      <c r="E221" s="226"/>
      <c r="F221" s="226"/>
      <c r="G221" s="227" t="s">
        <v>803</v>
      </c>
      <c r="H221" s="240">
        <v>0</v>
      </c>
      <c r="I221" s="240">
        <v>0</v>
      </c>
      <c r="J221" s="280" t="s">
        <v>804</v>
      </c>
    </row>
    <row r="222" spans="1:10" s="281" customFormat="1" ht="13.8">
      <c r="A222" s="225">
        <v>305</v>
      </c>
      <c r="B222" s="226">
        <v>100</v>
      </c>
      <c r="C222" s="226">
        <v>600</v>
      </c>
      <c r="D222" s="226">
        <v>100</v>
      </c>
      <c r="E222" s="236"/>
      <c r="F222" s="236"/>
      <c r="G222" s="279" t="s">
        <v>660</v>
      </c>
      <c r="H222" s="240">
        <v>0</v>
      </c>
      <c r="I222" s="240">
        <v>0</v>
      </c>
      <c r="J222" s="280" t="s">
        <v>805</v>
      </c>
    </row>
    <row r="223" spans="1:10" s="281" customFormat="1" ht="13.8">
      <c r="A223" s="225">
        <v>305</v>
      </c>
      <c r="B223" s="226">
        <v>100</v>
      </c>
      <c r="C223" s="226">
        <v>600</v>
      </c>
      <c r="D223" s="226">
        <v>100</v>
      </c>
      <c r="E223" s="236">
        <v>10</v>
      </c>
      <c r="F223" s="236"/>
      <c r="G223" s="231" t="s">
        <v>806</v>
      </c>
      <c r="H223" s="286">
        <v>0</v>
      </c>
      <c r="I223" s="286">
        <v>0</v>
      </c>
      <c r="J223" s="280" t="s">
        <v>807</v>
      </c>
    </row>
    <row r="224" spans="1:10">
      <c r="A224" s="225">
        <v>305</v>
      </c>
      <c r="B224" s="226">
        <v>100</v>
      </c>
      <c r="C224" s="226">
        <v>600</v>
      </c>
      <c r="D224" s="226">
        <v>100</v>
      </c>
      <c r="E224" s="236">
        <v>20</v>
      </c>
      <c r="F224" s="236"/>
      <c r="G224" s="231" t="s">
        <v>808</v>
      </c>
      <c r="H224" s="286">
        <v>0</v>
      </c>
      <c r="I224" s="286">
        <v>0</v>
      </c>
      <c r="J224" s="280" t="s">
        <v>809</v>
      </c>
    </row>
    <row r="225" spans="1:10">
      <c r="A225" s="225">
        <v>305</v>
      </c>
      <c r="B225" s="226">
        <v>100</v>
      </c>
      <c r="C225" s="226">
        <v>600</v>
      </c>
      <c r="D225" s="226">
        <v>200</v>
      </c>
      <c r="E225" s="226"/>
      <c r="F225" s="226"/>
      <c r="G225" s="289" t="s">
        <v>810</v>
      </c>
      <c r="H225" s="240">
        <v>0</v>
      </c>
      <c r="I225" s="240">
        <v>0</v>
      </c>
      <c r="J225" s="229" t="s">
        <v>811</v>
      </c>
    </row>
    <row r="226" spans="1:10">
      <c r="A226" s="225">
        <v>305</v>
      </c>
      <c r="B226" s="226">
        <v>100</v>
      </c>
      <c r="C226" s="226">
        <v>600</v>
      </c>
      <c r="D226" s="226">
        <v>200</v>
      </c>
      <c r="E226" s="236">
        <v>10</v>
      </c>
      <c r="F226" s="243"/>
      <c r="G226" s="246" t="s">
        <v>812</v>
      </c>
      <c r="H226" s="242">
        <v>0</v>
      </c>
      <c r="I226" s="242">
        <v>0</v>
      </c>
      <c r="J226" s="229"/>
    </row>
    <row r="227" spans="1:10" ht="27.6">
      <c r="A227" s="225">
        <v>305</v>
      </c>
      <c r="B227" s="226">
        <v>100</v>
      </c>
      <c r="C227" s="226">
        <v>600</v>
      </c>
      <c r="D227" s="226">
        <v>200</v>
      </c>
      <c r="E227" s="236">
        <v>20</v>
      </c>
      <c r="F227" s="243"/>
      <c r="G227" s="246" t="s">
        <v>813</v>
      </c>
      <c r="H227" s="242">
        <v>0</v>
      </c>
      <c r="I227" s="242">
        <v>0</v>
      </c>
      <c r="J227" s="229"/>
    </row>
    <row r="228" spans="1:10">
      <c r="A228" s="225">
        <v>305</v>
      </c>
      <c r="B228" s="226">
        <v>100</v>
      </c>
      <c r="C228" s="226">
        <v>600</v>
      </c>
      <c r="D228" s="226">
        <v>200</v>
      </c>
      <c r="E228" s="236">
        <v>30</v>
      </c>
      <c r="F228" s="243"/>
      <c r="G228" s="246" t="s">
        <v>814</v>
      </c>
      <c r="H228" s="242">
        <v>0</v>
      </c>
      <c r="I228" s="242">
        <v>0</v>
      </c>
      <c r="J228" s="229"/>
    </row>
    <row r="229" spans="1:10" s="290" customFormat="1">
      <c r="A229" s="225">
        <v>305</v>
      </c>
      <c r="B229" s="226">
        <v>100</v>
      </c>
      <c r="C229" s="226">
        <v>600</v>
      </c>
      <c r="D229" s="226">
        <v>200</v>
      </c>
      <c r="E229" s="236">
        <v>90</v>
      </c>
      <c r="F229" s="243"/>
      <c r="G229" s="246" t="s">
        <v>815</v>
      </c>
      <c r="H229" s="242">
        <v>0</v>
      </c>
      <c r="I229" s="242">
        <v>0</v>
      </c>
      <c r="J229" s="229"/>
    </row>
    <row r="230" spans="1:10" ht="27.6">
      <c r="A230" s="225">
        <v>305</v>
      </c>
      <c r="B230" s="226">
        <v>100</v>
      </c>
      <c r="C230" s="226">
        <v>600</v>
      </c>
      <c r="D230" s="226">
        <v>250</v>
      </c>
      <c r="E230" s="236"/>
      <c r="F230" s="243"/>
      <c r="G230" s="246" t="s">
        <v>816</v>
      </c>
      <c r="H230" s="242">
        <v>0</v>
      </c>
      <c r="I230" s="242">
        <v>0</v>
      </c>
      <c r="J230" s="229" t="s">
        <v>817</v>
      </c>
    </row>
    <row r="231" spans="1:10">
      <c r="A231" s="225">
        <v>305</v>
      </c>
      <c r="B231" s="226">
        <v>100</v>
      </c>
      <c r="C231" s="226">
        <v>600</v>
      </c>
      <c r="D231" s="236">
        <v>300</v>
      </c>
      <c r="E231" s="236"/>
      <c r="F231" s="226"/>
      <c r="G231" s="246" t="s">
        <v>818</v>
      </c>
      <c r="H231" s="242">
        <v>0</v>
      </c>
      <c r="I231" s="242">
        <v>0</v>
      </c>
      <c r="J231" s="229" t="s">
        <v>819</v>
      </c>
    </row>
    <row r="232" spans="1:10" s="281" customFormat="1" ht="13.8">
      <c r="A232" s="225">
        <v>305</v>
      </c>
      <c r="B232" s="226">
        <v>100</v>
      </c>
      <c r="C232" s="226">
        <v>600</v>
      </c>
      <c r="D232" s="226">
        <v>400</v>
      </c>
      <c r="E232" s="226"/>
      <c r="F232" s="226"/>
      <c r="G232" s="289" t="s">
        <v>722</v>
      </c>
      <c r="H232" s="240">
        <v>0</v>
      </c>
      <c r="I232" s="240">
        <v>0</v>
      </c>
      <c r="J232" s="229" t="s">
        <v>820</v>
      </c>
    </row>
    <row r="233" spans="1:10" s="281" customFormat="1" ht="13.8">
      <c r="A233" s="225">
        <v>305</v>
      </c>
      <c r="B233" s="226">
        <v>100</v>
      </c>
      <c r="C233" s="226">
        <v>600</v>
      </c>
      <c r="D233" s="226">
        <v>400</v>
      </c>
      <c r="E233" s="236">
        <v>10</v>
      </c>
      <c r="F233" s="243"/>
      <c r="G233" s="246" t="s">
        <v>821</v>
      </c>
      <c r="H233" s="242">
        <v>0</v>
      </c>
      <c r="I233" s="242">
        <v>0</v>
      </c>
      <c r="J233" s="229"/>
    </row>
    <row r="234" spans="1:10" s="281" customFormat="1" ht="13.8">
      <c r="A234" s="225">
        <v>305</v>
      </c>
      <c r="B234" s="226">
        <v>100</v>
      </c>
      <c r="C234" s="226">
        <v>600</v>
      </c>
      <c r="D234" s="226">
        <v>400</v>
      </c>
      <c r="E234" s="236">
        <v>20</v>
      </c>
      <c r="F234" s="243"/>
      <c r="G234" s="246" t="s">
        <v>822</v>
      </c>
      <c r="H234" s="242">
        <v>0</v>
      </c>
      <c r="I234" s="242">
        <v>0</v>
      </c>
      <c r="J234" s="229"/>
    </row>
    <row r="235" spans="1:10" s="281" customFormat="1" ht="13.8">
      <c r="A235" s="225">
        <v>305</v>
      </c>
      <c r="B235" s="226">
        <v>100</v>
      </c>
      <c r="C235" s="226">
        <v>600</v>
      </c>
      <c r="D235" s="226">
        <v>400</v>
      </c>
      <c r="E235" s="236">
        <v>30</v>
      </c>
      <c r="F235" s="243"/>
      <c r="G235" s="246" t="s">
        <v>812</v>
      </c>
      <c r="H235" s="242">
        <v>0</v>
      </c>
      <c r="I235" s="242">
        <v>0</v>
      </c>
      <c r="J235" s="229"/>
    </row>
    <row r="236" spans="1:10" s="281" customFormat="1" ht="27.6">
      <c r="A236" s="225">
        <v>305</v>
      </c>
      <c r="B236" s="226">
        <v>100</v>
      </c>
      <c r="C236" s="226">
        <v>600</v>
      </c>
      <c r="D236" s="226">
        <v>400</v>
      </c>
      <c r="E236" s="236">
        <v>40</v>
      </c>
      <c r="F236" s="243"/>
      <c r="G236" s="246" t="s">
        <v>813</v>
      </c>
      <c r="H236" s="242">
        <v>0</v>
      </c>
      <c r="I236" s="242">
        <v>0</v>
      </c>
      <c r="J236" s="229"/>
    </row>
    <row r="237" spans="1:10" s="281" customFormat="1" ht="13.8">
      <c r="A237" s="225">
        <v>305</v>
      </c>
      <c r="B237" s="226">
        <v>100</v>
      </c>
      <c r="C237" s="226">
        <v>600</v>
      </c>
      <c r="D237" s="226">
        <v>400</v>
      </c>
      <c r="E237" s="236">
        <v>50</v>
      </c>
      <c r="F237" s="243"/>
      <c r="G237" s="246" t="s">
        <v>814</v>
      </c>
      <c r="H237" s="242">
        <v>0</v>
      </c>
      <c r="I237" s="242">
        <v>0</v>
      </c>
      <c r="J237" s="229"/>
    </row>
    <row r="238" spans="1:10" s="281" customFormat="1" ht="13.8">
      <c r="A238" s="225">
        <v>305</v>
      </c>
      <c r="B238" s="226">
        <v>100</v>
      </c>
      <c r="C238" s="226">
        <v>600</v>
      </c>
      <c r="D238" s="226">
        <v>400</v>
      </c>
      <c r="E238" s="236">
        <v>60</v>
      </c>
      <c r="F238" s="243"/>
      <c r="G238" s="246" t="s">
        <v>823</v>
      </c>
      <c r="H238" s="242">
        <v>0</v>
      </c>
      <c r="I238" s="242">
        <v>0</v>
      </c>
      <c r="J238" s="229"/>
    </row>
    <row r="239" spans="1:10" s="281" customFormat="1" ht="13.8">
      <c r="A239" s="225">
        <v>305</v>
      </c>
      <c r="B239" s="226">
        <v>100</v>
      </c>
      <c r="C239" s="226">
        <v>600</v>
      </c>
      <c r="D239" s="226">
        <v>400</v>
      </c>
      <c r="E239" s="236">
        <v>70</v>
      </c>
      <c r="F239" s="243"/>
      <c r="G239" s="246" t="s">
        <v>824</v>
      </c>
      <c r="H239" s="242">
        <v>0</v>
      </c>
      <c r="I239" s="242">
        <v>0</v>
      </c>
      <c r="J239" s="229"/>
    </row>
    <row r="240" spans="1:10">
      <c r="A240" s="225">
        <v>305</v>
      </c>
      <c r="B240" s="226">
        <v>100</v>
      </c>
      <c r="C240" s="226">
        <v>600</v>
      </c>
      <c r="D240" s="226">
        <v>400</v>
      </c>
      <c r="E240" s="236">
        <v>90</v>
      </c>
      <c r="F240" s="243"/>
      <c r="G240" s="246" t="s">
        <v>825</v>
      </c>
      <c r="H240" s="242">
        <v>0</v>
      </c>
      <c r="I240" s="242">
        <v>0</v>
      </c>
      <c r="J240" s="229"/>
    </row>
    <row r="241" spans="1:10">
      <c r="A241" s="225">
        <v>305</v>
      </c>
      <c r="B241" s="226">
        <v>100</v>
      </c>
      <c r="C241" s="226">
        <v>600</v>
      </c>
      <c r="D241" s="226">
        <v>500</v>
      </c>
      <c r="E241" s="226"/>
      <c r="F241" s="226"/>
      <c r="G241" s="289" t="s">
        <v>726</v>
      </c>
      <c r="H241" s="240">
        <v>0</v>
      </c>
      <c r="I241" s="240">
        <v>0</v>
      </c>
      <c r="J241" s="229" t="s">
        <v>826</v>
      </c>
    </row>
    <row r="242" spans="1:10">
      <c r="A242" s="225">
        <v>305</v>
      </c>
      <c r="B242" s="226">
        <v>100</v>
      </c>
      <c r="C242" s="226">
        <v>600</v>
      </c>
      <c r="D242" s="226">
        <v>500</v>
      </c>
      <c r="E242" s="236">
        <v>10</v>
      </c>
      <c r="F242" s="243"/>
      <c r="G242" s="246" t="s">
        <v>823</v>
      </c>
      <c r="H242" s="242">
        <v>0</v>
      </c>
      <c r="I242" s="242">
        <v>0</v>
      </c>
      <c r="J242" s="229"/>
    </row>
    <row r="243" spans="1:10">
      <c r="A243" s="225">
        <v>305</v>
      </c>
      <c r="B243" s="226">
        <v>100</v>
      </c>
      <c r="C243" s="226">
        <v>600</v>
      </c>
      <c r="D243" s="226">
        <v>500</v>
      </c>
      <c r="E243" s="236">
        <v>90</v>
      </c>
      <c r="F243" s="243"/>
      <c r="G243" s="246" t="s">
        <v>827</v>
      </c>
      <c r="H243" s="242">
        <v>0</v>
      </c>
      <c r="I243" s="242">
        <v>0</v>
      </c>
      <c r="J243" s="229"/>
    </row>
    <row r="244" spans="1:10">
      <c r="A244" s="225">
        <v>305</v>
      </c>
      <c r="B244" s="226">
        <v>100</v>
      </c>
      <c r="C244" s="226">
        <v>650</v>
      </c>
      <c r="D244" s="226"/>
      <c r="E244" s="226"/>
      <c r="F244" s="226"/>
      <c r="G244" s="227" t="s">
        <v>828</v>
      </c>
      <c r="H244" s="240">
        <v>0</v>
      </c>
      <c r="I244" s="240">
        <v>0</v>
      </c>
      <c r="J244" s="229" t="s">
        <v>829</v>
      </c>
    </row>
    <row r="245" spans="1:10" ht="27.6">
      <c r="A245" s="225">
        <v>305</v>
      </c>
      <c r="B245" s="226">
        <v>100</v>
      </c>
      <c r="C245" s="226">
        <v>650</v>
      </c>
      <c r="D245" s="236">
        <v>100</v>
      </c>
      <c r="E245" s="236"/>
      <c r="F245" s="226"/>
      <c r="G245" s="246" t="s">
        <v>830</v>
      </c>
      <c r="H245" s="242">
        <v>5802</v>
      </c>
      <c r="I245" s="242">
        <v>23209</v>
      </c>
      <c r="J245" s="229" t="s">
        <v>831</v>
      </c>
    </row>
    <row r="246" spans="1:10" ht="27.6">
      <c r="A246" s="225">
        <v>305</v>
      </c>
      <c r="B246" s="226">
        <v>100</v>
      </c>
      <c r="C246" s="226">
        <v>650</v>
      </c>
      <c r="D246" s="236">
        <v>200</v>
      </c>
      <c r="E246" s="236"/>
      <c r="F246" s="226"/>
      <c r="G246" s="246" t="s">
        <v>832</v>
      </c>
      <c r="H246" s="242">
        <v>112168</v>
      </c>
      <c r="I246" s="242">
        <v>448671</v>
      </c>
      <c r="J246" s="229" t="s">
        <v>833</v>
      </c>
    </row>
    <row r="247" spans="1:10" ht="27.6">
      <c r="A247" s="225">
        <v>305</v>
      </c>
      <c r="B247" s="226">
        <v>100</v>
      </c>
      <c r="C247" s="226">
        <v>650</v>
      </c>
      <c r="D247" s="236">
        <v>300</v>
      </c>
      <c r="E247" s="236"/>
      <c r="F247" s="226"/>
      <c r="G247" s="246" t="s">
        <v>834</v>
      </c>
      <c r="H247" s="242">
        <v>0</v>
      </c>
      <c r="I247" s="242">
        <v>0</v>
      </c>
      <c r="J247" s="229" t="s">
        <v>835</v>
      </c>
    </row>
    <row r="248" spans="1:10" ht="27.6">
      <c r="A248" s="225">
        <v>305</v>
      </c>
      <c r="B248" s="226">
        <v>100</v>
      </c>
      <c r="C248" s="226">
        <v>650</v>
      </c>
      <c r="D248" s="226">
        <v>400</v>
      </c>
      <c r="E248" s="226"/>
      <c r="F248" s="226"/>
      <c r="G248" s="227" t="s">
        <v>836</v>
      </c>
      <c r="H248" s="240">
        <v>0</v>
      </c>
      <c r="I248" s="240">
        <v>0</v>
      </c>
      <c r="J248" s="229" t="s">
        <v>837</v>
      </c>
    </row>
    <row r="249" spans="1:10">
      <c r="A249" s="225">
        <v>305</v>
      </c>
      <c r="B249" s="226">
        <v>100</v>
      </c>
      <c r="C249" s="226">
        <v>650</v>
      </c>
      <c r="D249" s="226">
        <v>400</v>
      </c>
      <c r="E249" s="236">
        <v>10</v>
      </c>
      <c r="F249" s="243"/>
      <c r="G249" s="246" t="s">
        <v>838</v>
      </c>
      <c r="H249" s="242">
        <v>229</v>
      </c>
      <c r="I249" s="242">
        <v>915</v>
      </c>
      <c r="J249" s="229"/>
    </row>
    <row r="250" spans="1:10" ht="27.6">
      <c r="A250" s="225">
        <v>305</v>
      </c>
      <c r="B250" s="226">
        <v>100</v>
      </c>
      <c r="C250" s="226">
        <v>650</v>
      </c>
      <c r="D250" s="226">
        <v>400</v>
      </c>
      <c r="E250" s="236">
        <v>20</v>
      </c>
      <c r="F250" s="243"/>
      <c r="G250" s="246" t="s">
        <v>839</v>
      </c>
      <c r="H250" s="242">
        <v>10994</v>
      </c>
      <c r="I250" s="242">
        <v>43977</v>
      </c>
      <c r="J250" s="229"/>
    </row>
    <row r="251" spans="1:10">
      <c r="A251" s="225">
        <v>305</v>
      </c>
      <c r="B251" s="226">
        <v>100</v>
      </c>
      <c r="C251" s="226">
        <v>650</v>
      </c>
      <c r="D251" s="226">
        <v>400</v>
      </c>
      <c r="E251" s="236">
        <v>30</v>
      </c>
      <c r="F251" s="243"/>
      <c r="G251" s="246" t="s">
        <v>840</v>
      </c>
      <c r="H251" s="242">
        <v>9683</v>
      </c>
      <c r="I251" s="242">
        <v>38733</v>
      </c>
      <c r="J251" s="229"/>
    </row>
    <row r="252" spans="1:10" ht="27.6">
      <c r="A252" s="225">
        <v>305</v>
      </c>
      <c r="B252" s="226">
        <v>100</v>
      </c>
      <c r="C252" s="226">
        <v>650</v>
      </c>
      <c r="D252" s="226">
        <v>400</v>
      </c>
      <c r="E252" s="236">
        <v>90</v>
      </c>
      <c r="F252" s="243"/>
      <c r="G252" s="246" t="s">
        <v>841</v>
      </c>
      <c r="H252" s="242">
        <v>0</v>
      </c>
      <c r="I252" s="242">
        <v>0</v>
      </c>
      <c r="J252" s="229"/>
    </row>
    <row r="253" spans="1:10" s="281" customFormat="1" ht="27.6">
      <c r="A253" s="225">
        <v>305</v>
      </c>
      <c r="B253" s="226">
        <v>100</v>
      </c>
      <c r="C253" s="226">
        <v>650</v>
      </c>
      <c r="D253" s="226">
        <v>500</v>
      </c>
      <c r="E253" s="226"/>
      <c r="F253" s="226"/>
      <c r="G253" s="227" t="s">
        <v>842</v>
      </c>
      <c r="H253" s="240">
        <v>0</v>
      </c>
      <c r="I253" s="240">
        <v>0</v>
      </c>
      <c r="J253" s="229" t="s">
        <v>843</v>
      </c>
    </row>
    <row r="254" spans="1:10" s="281" customFormat="1" ht="13.8">
      <c r="A254" s="225">
        <v>305</v>
      </c>
      <c r="B254" s="226">
        <v>100</v>
      </c>
      <c r="C254" s="226">
        <v>650</v>
      </c>
      <c r="D254" s="226">
        <v>500</v>
      </c>
      <c r="E254" s="236">
        <v>10</v>
      </c>
      <c r="F254" s="236"/>
      <c r="G254" s="246" t="s">
        <v>838</v>
      </c>
      <c r="H254" s="242">
        <v>25581</v>
      </c>
      <c r="I254" s="242">
        <v>102323</v>
      </c>
      <c r="J254" s="280"/>
    </row>
    <row r="255" spans="1:10" s="281" customFormat="1" ht="27.6">
      <c r="A255" s="225">
        <v>305</v>
      </c>
      <c r="B255" s="226">
        <v>100</v>
      </c>
      <c r="C255" s="226">
        <v>650</v>
      </c>
      <c r="D255" s="226">
        <v>500</v>
      </c>
      <c r="E255" s="236">
        <v>20</v>
      </c>
      <c r="F255" s="236"/>
      <c r="G255" s="246" t="s">
        <v>839</v>
      </c>
      <c r="H255" s="242">
        <v>0</v>
      </c>
      <c r="I255" s="242">
        <v>0</v>
      </c>
      <c r="J255" s="280"/>
    </row>
    <row r="256" spans="1:10" s="281" customFormat="1" ht="13.8">
      <c r="A256" s="225">
        <v>305</v>
      </c>
      <c r="B256" s="226">
        <v>100</v>
      </c>
      <c r="C256" s="226">
        <v>650</v>
      </c>
      <c r="D256" s="226">
        <v>500</v>
      </c>
      <c r="E256" s="236">
        <v>30</v>
      </c>
      <c r="F256" s="236"/>
      <c r="G256" s="246" t="s">
        <v>840</v>
      </c>
      <c r="H256" s="242">
        <v>175</v>
      </c>
      <c r="I256" s="242">
        <v>700</v>
      </c>
      <c r="J256" s="280"/>
    </row>
    <row r="257" spans="1:10" ht="27.6">
      <c r="A257" s="225">
        <v>305</v>
      </c>
      <c r="B257" s="226">
        <v>100</v>
      </c>
      <c r="C257" s="226">
        <v>650</v>
      </c>
      <c r="D257" s="226">
        <v>500</v>
      </c>
      <c r="E257" s="236">
        <v>90</v>
      </c>
      <c r="F257" s="236"/>
      <c r="G257" s="246" t="s">
        <v>841</v>
      </c>
      <c r="H257" s="242">
        <v>0</v>
      </c>
      <c r="I257" s="242">
        <v>0</v>
      </c>
      <c r="J257" s="280"/>
    </row>
    <row r="258" spans="1:10">
      <c r="A258" s="225">
        <v>305</v>
      </c>
      <c r="B258" s="226">
        <v>100</v>
      </c>
      <c r="C258" s="226">
        <v>650</v>
      </c>
      <c r="D258" s="226">
        <v>600</v>
      </c>
      <c r="E258" s="226"/>
      <c r="F258" s="226"/>
      <c r="G258" s="227" t="s">
        <v>844</v>
      </c>
      <c r="H258" s="240">
        <v>0</v>
      </c>
      <c r="I258" s="240">
        <v>0</v>
      </c>
      <c r="J258" s="229" t="s">
        <v>845</v>
      </c>
    </row>
    <row r="259" spans="1:10">
      <c r="A259" s="225">
        <v>305</v>
      </c>
      <c r="B259" s="226">
        <v>100</v>
      </c>
      <c r="C259" s="226">
        <v>650</v>
      </c>
      <c r="D259" s="226">
        <v>600</v>
      </c>
      <c r="E259" s="236">
        <v>5</v>
      </c>
      <c r="F259" s="243"/>
      <c r="G259" s="246" t="s">
        <v>846</v>
      </c>
      <c r="H259" s="242">
        <v>0</v>
      </c>
      <c r="I259" s="242">
        <v>0</v>
      </c>
      <c r="J259" s="229"/>
    </row>
    <row r="260" spans="1:10">
      <c r="A260" s="225">
        <v>305</v>
      </c>
      <c r="B260" s="226">
        <v>100</v>
      </c>
      <c r="C260" s="226">
        <v>650</v>
      </c>
      <c r="D260" s="226">
        <v>600</v>
      </c>
      <c r="E260" s="236">
        <v>10</v>
      </c>
      <c r="F260" s="243"/>
      <c r="G260" s="246" t="s">
        <v>847</v>
      </c>
      <c r="H260" s="242">
        <v>0</v>
      </c>
      <c r="I260" s="242">
        <v>0</v>
      </c>
      <c r="J260" s="229"/>
    </row>
    <row r="261" spans="1:10">
      <c r="A261" s="225">
        <v>305</v>
      </c>
      <c r="B261" s="226">
        <v>100</v>
      </c>
      <c r="C261" s="226">
        <v>650</v>
      </c>
      <c r="D261" s="226">
        <v>600</v>
      </c>
      <c r="E261" s="236">
        <v>15</v>
      </c>
      <c r="F261" s="243"/>
      <c r="G261" s="246" t="s">
        <v>848</v>
      </c>
      <c r="H261" s="242">
        <v>0</v>
      </c>
      <c r="I261" s="242">
        <v>0</v>
      </c>
      <c r="J261" s="229"/>
    </row>
    <row r="262" spans="1:10">
      <c r="A262" s="225">
        <v>305</v>
      </c>
      <c r="B262" s="226">
        <v>100</v>
      </c>
      <c r="C262" s="226">
        <v>650</v>
      </c>
      <c r="D262" s="226">
        <v>600</v>
      </c>
      <c r="E262" s="236">
        <v>20</v>
      </c>
      <c r="F262" s="243"/>
      <c r="G262" s="246" t="s">
        <v>849</v>
      </c>
      <c r="H262" s="242">
        <v>0</v>
      </c>
      <c r="I262" s="242">
        <v>0</v>
      </c>
      <c r="J262" s="229"/>
    </row>
    <row r="263" spans="1:10">
      <c r="A263" s="225">
        <v>305</v>
      </c>
      <c r="B263" s="226">
        <v>100</v>
      </c>
      <c r="C263" s="226">
        <v>650</v>
      </c>
      <c r="D263" s="226">
        <v>600</v>
      </c>
      <c r="E263" s="236">
        <v>25</v>
      </c>
      <c r="F263" s="243"/>
      <c r="G263" s="246" t="s">
        <v>850</v>
      </c>
      <c r="H263" s="242">
        <v>0</v>
      </c>
      <c r="I263" s="242">
        <v>0</v>
      </c>
      <c r="J263" s="229"/>
    </row>
    <row r="264" spans="1:10">
      <c r="A264" s="225">
        <v>305</v>
      </c>
      <c r="B264" s="226">
        <v>100</v>
      </c>
      <c r="C264" s="226">
        <v>650</v>
      </c>
      <c r="D264" s="226">
        <v>600</v>
      </c>
      <c r="E264" s="236">
        <v>30</v>
      </c>
      <c r="F264" s="243"/>
      <c r="G264" s="246" t="s">
        <v>851</v>
      </c>
      <c r="H264" s="242">
        <v>0</v>
      </c>
      <c r="I264" s="242">
        <v>0</v>
      </c>
      <c r="J264" s="229"/>
    </row>
    <row r="265" spans="1:10">
      <c r="A265" s="225">
        <v>305</v>
      </c>
      <c r="B265" s="226">
        <v>100</v>
      </c>
      <c r="C265" s="226">
        <v>650</v>
      </c>
      <c r="D265" s="226">
        <v>600</v>
      </c>
      <c r="E265" s="236">
        <v>35</v>
      </c>
      <c r="F265" s="243"/>
      <c r="G265" s="246" t="s">
        <v>852</v>
      </c>
      <c r="H265" s="242">
        <v>0</v>
      </c>
      <c r="I265" s="242">
        <v>0</v>
      </c>
      <c r="J265" s="229"/>
    </row>
    <row r="266" spans="1:10">
      <c r="A266" s="225">
        <v>305</v>
      </c>
      <c r="B266" s="226">
        <v>100</v>
      </c>
      <c r="C266" s="226">
        <v>650</v>
      </c>
      <c r="D266" s="226">
        <v>600</v>
      </c>
      <c r="E266" s="236">
        <v>40</v>
      </c>
      <c r="F266" s="243"/>
      <c r="G266" s="246" t="s">
        <v>853</v>
      </c>
      <c r="H266" s="242">
        <v>4969</v>
      </c>
      <c r="I266" s="242">
        <v>19875</v>
      </c>
      <c r="J266" s="229"/>
    </row>
    <row r="267" spans="1:10">
      <c r="A267" s="225">
        <v>305</v>
      </c>
      <c r="B267" s="226">
        <v>100</v>
      </c>
      <c r="C267" s="226">
        <v>650</v>
      </c>
      <c r="D267" s="226">
        <v>600</v>
      </c>
      <c r="E267" s="236">
        <v>45</v>
      </c>
      <c r="F267" s="243"/>
      <c r="G267" s="246" t="s">
        <v>854</v>
      </c>
      <c r="H267" s="242">
        <v>9490</v>
      </c>
      <c r="I267" s="242">
        <v>37961</v>
      </c>
      <c r="J267" s="229"/>
    </row>
    <row r="268" spans="1:10">
      <c r="A268" s="225">
        <v>305</v>
      </c>
      <c r="B268" s="226">
        <v>100</v>
      </c>
      <c r="C268" s="226">
        <v>650</v>
      </c>
      <c r="D268" s="226">
        <v>600</v>
      </c>
      <c r="E268" s="236">
        <v>50</v>
      </c>
      <c r="F268" s="243"/>
      <c r="G268" s="246" t="s">
        <v>844</v>
      </c>
      <c r="H268" s="242">
        <v>0</v>
      </c>
      <c r="I268" s="242">
        <v>0</v>
      </c>
      <c r="J268" s="229"/>
    </row>
    <row r="269" spans="1:10" ht="27.6">
      <c r="A269" s="225">
        <v>305</v>
      </c>
      <c r="B269" s="226">
        <v>100</v>
      </c>
      <c r="C269" s="226">
        <v>650</v>
      </c>
      <c r="D269" s="226">
        <v>600</v>
      </c>
      <c r="E269" s="236">
        <v>90</v>
      </c>
      <c r="F269" s="243"/>
      <c r="G269" s="246" t="s">
        <v>841</v>
      </c>
      <c r="H269" s="242">
        <v>0</v>
      </c>
      <c r="I269" s="242">
        <v>0</v>
      </c>
      <c r="J269" s="229"/>
    </row>
    <row r="270" spans="1:10" s="281" customFormat="1" ht="27.6">
      <c r="A270" s="225">
        <v>305</v>
      </c>
      <c r="B270" s="226">
        <v>100</v>
      </c>
      <c r="C270" s="226">
        <v>650</v>
      </c>
      <c r="D270" s="226">
        <v>700</v>
      </c>
      <c r="E270" s="226"/>
      <c r="F270" s="226"/>
      <c r="G270" s="227" t="s">
        <v>855</v>
      </c>
      <c r="H270" s="240">
        <v>0</v>
      </c>
      <c r="I270" s="240">
        <v>0</v>
      </c>
      <c r="J270" s="229" t="s">
        <v>856</v>
      </c>
    </row>
    <row r="271" spans="1:10" s="281" customFormat="1" ht="13.8">
      <c r="A271" s="225">
        <v>305</v>
      </c>
      <c r="B271" s="226">
        <v>100</v>
      </c>
      <c r="C271" s="226">
        <v>650</v>
      </c>
      <c r="D271" s="226">
        <v>700</v>
      </c>
      <c r="E271" s="236">
        <v>5</v>
      </c>
      <c r="F271" s="236"/>
      <c r="G271" s="246" t="s">
        <v>846</v>
      </c>
      <c r="H271" s="242">
        <v>0</v>
      </c>
      <c r="I271" s="242">
        <v>0</v>
      </c>
      <c r="J271" s="280"/>
    </row>
    <row r="272" spans="1:10" s="281" customFormat="1" ht="13.8">
      <c r="A272" s="225">
        <v>305</v>
      </c>
      <c r="B272" s="226">
        <v>100</v>
      </c>
      <c r="C272" s="226">
        <v>650</v>
      </c>
      <c r="D272" s="226">
        <v>700</v>
      </c>
      <c r="E272" s="236">
        <v>10</v>
      </c>
      <c r="F272" s="236"/>
      <c r="G272" s="246" t="s">
        <v>847</v>
      </c>
      <c r="H272" s="242">
        <v>0</v>
      </c>
      <c r="I272" s="242">
        <v>0</v>
      </c>
      <c r="J272" s="280"/>
    </row>
    <row r="273" spans="1:10" s="281" customFormat="1" ht="13.8">
      <c r="A273" s="225">
        <v>305</v>
      </c>
      <c r="B273" s="226">
        <v>100</v>
      </c>
      <c r="C273" s="226">
        <v>650</v>
      </c>
      <c r="D273" s="226">
        <v>700</v>
      </c>
      <c r="E273" s="236">
        <v>15</v>
      </c>
      <c r="F273" s="236"/>
      <c r="G273" s="246" t="s">
        <v>848</v>
      </c>
      <c r="H273" s="242">
        <v>0</v>
      </c>
      <c r="I273" s="242">
        <v>0</v>
      </c>
      <c r="J273" s="280"/>
    </row>
    <row r="274" spans="1:10" s="281" customFormat="1" ht="13.8">
      <c r="A274" s="225">
        <v>305</v>
      </c>
      <c r="B274" s="226">
        <v>100</v>
      </c>
      <c r="C274" s="226">
        <v>650</v>
      </c>
      <c r="D274" s="226">
        <v>700</v>
      </c>
      <c r="E274" s="236">
        <v>20</v>
      </c>
      <c r="F274" s="236"/>
      <c r="G274" s="246" t="s">
        <v>849</v>
      </c>
      <c r="H274" s="242">
        <v>0</v>
      </c>
      <c r="I274" s="242">
        <v>0</v>
      </c>
      <c r="J274" s="280"/>
    </row>
    <row r="275" spans="1:10" s="281" customFormat="1" ht="13.8">
      <c r="A275" s="225">
        <v>305</v>
      </c>
      <c r="B275" s="226">
        <v>100</v>
      </c>
      <c r="C275" s="226">
        <v>650</v>
      </c>
      <c r="D275" s="226">
        <v>700</v>
      </c>
      <c r="E275" s="236">
        <v>25</v>
      </c>
      <c r="F275" s="236"/>
      <c r="G275" s="246" t="s">
        <v>850</v>
      </c>
      <c r="H275" s="242">
        <v>0</v>
      </c>
      <c r="I275" s="242">
        <v>0</v>
      </c>
      <c r="J275" s="280"/>
    </row>
    <row r="276" spans="1:10" s="281" customFormat="1" ht="13.8">
      <c r="A276" s="225">
        <v>305</v>
      </c>
      <c r="B276" s="226">
        <v>100</v>
      </c>
      <c r="C276" s="226">
        <v>650</v>
      </c>
      <c r="D276" s="226">
        <v>700</v>
      </c>
      <c r="E276" s="236">
        <v>30</v>
      </c>
      <c r="F276" s="236"/>
      <c r="G276" s="246" t="s">
        <v>851</v>
      </c>
      <c r="H276" s="242">
        <v>0</v>
      </c>
      <c r="I276" s="242">
        <v>0</v>
      </c>
      <c r="J276" s="280"/>
    </row>
    <row r="277" spans="1:10" s="281" customFormat="1" ht="13.8">
      <c r="A277" s="225">
        <v>305</v>
      </c>
      <c r="B277" s="226">
        <v>100</v>
      </c>
      <c r="C277" s="226">
        <v>650</v>
      </c>
      <c r="D277" s="226">
        <v>700</v>
      </c>
      <c r="E277" s="236">
        <v>35</v>
      </c>
      <c r="F277" s="236"/>
      <c r="G277" s="246" t="s">
        <v>852</v>
      </c>
      <c r="H277" s="242">
        <v>0</v>
      </c>
      <c r="I277" s="242">
        <v>0</v>
      </c>
      <c r="J277" s="280"/>
    </row>
    <row r="278" spans="1:10" s="281" customFormat="1" ht="13.8">
      <c r="A278" s="225">
        <v>305</v>
      </c>
      <c r="B278" s="226">
        <v>100</v>
      </c>
      <c r="C278" s="226">
        <v>650</v>
      </c>
      <c r="D278" s="226">
        <v>700</v>
      </c>
      <c r="E278" s="236">
        <v>40</v>
      </c>
      <c r="F278" s="236"/>
      <c r="G278" s="246" t="s">
        <v>844</v>
      </c>
      <c r="H278" s="242">
        <v>0</v>
      </c>
      <c r="I278" s="242">
        <v>0</v>
      </c>
      <c r="J278" s="280"/>
    </row>
    <row r="279" spans="1:10" ht="27.6">
      <c r="A279" s="225">
        <v>305</v>
      </c>
      <c r="B279" s="226">
        <v>100</v>
      </c>
      <c r="C279" s="226">
        <v>650</v>
      </c>
      <c r="D279" s="226">
        <v>700</v>
      </c>
      <c r="E279" s="236">
        <v>90</v>
      </c>
      <c r="F279" s="236"/>
      <c r="G279" s="246" t="s">
        <v>841</v>
      </c>
      <c r="H279" s="242">
        <v>0</v>
      </c>
      <c r="I279" s="242">
        <v>0</v>
      </c>
      <c r="J279" s="280"/>
    </row>
    <row r="280" spans="1:10">
      <c r="A280" s="225">
        <v>305</v>
      </c>
      <c r="B280" s="226">
        <v>100</v>
      </c>
      <c r="C280" s="226">
        <v>700</v>
      </c>
      <c r="D280" s="226"/>
      <c r="E280" s="226"/>
      <c r="F280" s="226"/>
      <c r="G280" s="227" t="s">
        <v>857</v>
      </c>
      <c r="H280" s="240">
        <v>0</v>
      </c>
      <c r="I280" s="240">
        <v>0</v>
      </c>
      <c r="J280" s="229" t="s">
        <v>858</v>
      </c>
    </row>
    <row r="281" spans="1:10">
      <c r="A281" s="225">
        <v>305</v>
      </c>
      <c r="B281" s="226">
        <v>100</v>
      </c>
      <c r="C281" s="226">
        <v>700</v>
      </c>
      <c r="D281" s="236">
        <v>100</v>
      </c>
      <c r="E281" s="236"/>
      <c r="F281" s="226"/>
      <c r="G281" s="246" t="s">
        <v>859</v>
      </c>
      <c r="H281" s="242">
        <v>0</v>
      </c>
      <c r="I281" s="242">
        <v>0</v>
      </c>
      <c r="J281" s="229" t="s">
        <v>860</v>
      </c>
    </row>
    <row r="282" spans="1:10">
      <c r="A282" s="225">
        <v>305</v>
      </c>
      <c r="B282" s="226">
        <v>100</v>
      </c>
      <c r="C282" s="226">
        <v>700</v>
      </c>
      <c r="D282" s="236">
        <v>200</v>
      </c>
      <c r="E282" s="236"/>
      <c r="F282" s="226"/>
      <c r="G282" s="246" t="s">
        <v>861</v>
      </c>
      <c r="H282" s="242">
        <v>0</v>
      </c>
      <c r="I282" s="242">
        <v>0</v>
      </c>
      <c r="J282" s="229" t="s">
        <v>862</v>
      </c>
    </row>
    <row r="283" spans="1:10">
      <c r="A283" s="225">
        <v>305</v>
      </c>
      <c r="B283" s="226">
        <v>100</v>
      </c>
      <c r="C283" s="226">
        <v>700</v>
      </c>
      <c r="D283" s="236">
        <v>300</v>
      </c>
      <c r="E283" s="236"/>
      <c r="F283" s="226"/>
      <c r="G283" s="246" t="s">
        <v>863</v>
      </c>
      <c r="H283" s="242">
        <v>0</v>
      </c>
      <c r="I283" s="242">
        <v>0</v>
      </c>
      <c r="J283" s="229" t="s">
        <v>864</v>
      </c>
    </row>
    <row r="284" spans="1:10">
      <c r="A284" s="225">
        <v>305</v>
      </c>
      <c r="B284" s="226">
        <v>100</v>
      </c>
      <c r="C284" s="226">
        <v>700</v>
      </c>
      <c r="D284" s="236">
        <v>400</v>
      </c>
      <c r="E284" s="236"/>
      <c r="F284" s="226"/>
      <c r="G284" s="246" t="s">
        <v>865</v>
      </c>
      <c r="H284" s="242">
        <v>0</v>
      </c>
      <c r="I284" s="242">
        <v>0</v>
      </c>
      <c r="J284" s="229" t="s">
        <v>866</v>
      </c>
    </row>
    <row r="285" spans="1:10" s="281" customFormat="1" ht="13.8">
      <c r="A285" s="225">
        <v>305</v>
      </c>
      <c r="B285" s="226">
        <v>100</v>
      </c>
      <c r="C285" s="226">
        <v>700</v>
      </c>
      <c r="D285" s="226">
        <v>500</v>
      </c>
      <c r="E285" s="226"/>
      <c r="F285" s="226"/>
      <c r="G285" s="279" t="s">
        <v>867</v>
      </c>
      <c r="H285" s="240">
        <v>0</v>
      </c>
      <c r="I285" s="240">
        <v>0</v>
      </c>
      <c r="J285" s="291" t="s">
        <v>868</v>
      </c>
    </row>
    <row r="286" spans="1:10" s="281" customFormat="1" ht="13.8">
      <c r="A286" s="225">
        <v>305</v>
      </c>
      <c r="B286" s="226">
        <v>100</v>
      </c>
      <c r="C286" s="226">
        <v>700</v>
      </c>
      <c r="D286" s="226">
        <v>500</v>
      </c>
      <c r="E286" s="236">
        <v>5</v>
      </c>
      <c r="F286" s="243"/>
      <c r="G286" s="246" t="s">
        <v>869</v>
      </c>
      <c r="H286" s="242">
        <v>0</v>
      </c>
      <c r="I286" s="242">
        <v>0</v>
      </c>
      <c r="J286" s="229"/>
    </row>
    <row r="287" spans="1:10" s="281" customFormat="1" ht="13.8">
      <c r="A287" s="225">
        <v>305</v>
      </c>
      <c r="B287" s="226">
        <v>100</v>
      </c>
      <c r="C287" s="226">
        <v>700</v>
      </c>
      <c r="D287" s="226">
        <v>500</v>
      </c>
      <c r="E287" s="236">
        <v>10</v>
      </c>
      <c r="F287" s="243"/>
      <c r="G287" s="246" t="s">
        <v>870</v>
      </c>
      <c r="H287" s="242">
        <v>0</v>
      </c>
      <c r="I287" s="242">
        <v>0</v>
      </c>
      <c r="J287" s="229"/>
    </row>
    <row r="288" spans="1:10" s="281" customFormat="1" ht="13.8">
      <c r="A288" s="225">
        <v>305</v>
      </c>
      <c r="B288" s="226">
        <v>100</v>
      </c>
      <c r="C288" s="226">
        <v>700</v>
      </c>
      <c r="D288" s="226">
        <v>500</v>
      </c>
      <c r="E288" s="236">
        <v>15</v>
      </c>
      <c r="F288" s="243"/>
      <c r="G288" s="246" t="s">
        <v>871</v>
      </c>
      <c r="H288" s="242">
        <v>0</v>
      </c>
      <c r="I288" s="242">
        <v>0</v>
      </c>
      <c r="J288" s="229"/>
    </row>
    <row r="289" spans="1:10" s="281" customFormat="1" ht="13.8">
      <c r="A289" s="225">
        <v>305</v>
      </c>
      <c r="B289" s="226">
        <v>100</v>
      </c>
      <c r="C289" s="226">
        <v>700</v>
      </c>
      <c r="D289" s="226">
        <v>500</v>
      </c>
      <c r="E289" s="236">
        <v>20</v>
      </c>
      <c r="F289" s="226"/>
      <c r="G289" s="246" t="s">
        <v>872</v>
      </c>
      <c r="H289" s="242">
        <v>0</v>
      </c>
      <c r="I289" s="242">
        <v>0</v>
      </c>
      <c r="J289" s="229"/>
    </row>
    <row r="290" spans="1:10" s="281" customFormat="1" ht="13.8">
      <c r="A290" s="225">
        <v>305</v>
      </c>
      <c r="B290" s="226">
        <v>100</v>
      </c>
      <c r="C290" s="226">
        <v>700</v>
      </c>
      <c r="D290" s="226">
        <v>500</v>
      </c>
      <c r="E290" s="236">
        <v>25</v>
      </c>
      <c r="F290" s="243"/>
      <c r="G290" s="246" t="s">
        <v>873</v>
      </c>
      <c r="H290" s="242">
        <v>0</v>
      </c>
      <c r="I290" s="242">
        <v>0</v>
      </c>
      <c r="J290" s="229"/>
    </row>
    <row r="291" spans="1:10" s="281" customFormat="1" ht="13.8">
      <c r="A291" s="225">
        <v>305</v>
      </c>
      <c r="B291" s="226">
        <v>100</v>
      </c>
      <c r="C291" s="226">
        <v>700</v>
      </c>
      <c r="D291" s="226">
        <v>500</v>
      </c>
      <c r="E291" s="236">
        <v>30</v>
      </c>
      <c r="F291" s="243"/>
      <c r="G291" s="246" t="s">
        <v>874</v>
      </c>
      <c r="H291" s="242">
        <v>0</v>
      </c>
      <c r="I291" s="242">
        <v>0</v>
      </c>
      <c r="J291" s="229"/>
    </row>
    <row r="292" spans="1:10" s="281" customFormat="1" ht="13.8">
      <c r="A292" s="225">
        <v>305</v>
      </c>
      <c r="B292" s="226">
        <v>100</v>
      </c>
      <c r="C292" s="226">
        <v>700</v>
      </c>
      <c r="D292" s="226">
        <v>500</v>
      </c>
      <c r="E292" s="236">
        <v>35</v>
      </c>
      <c r="F292" s="243"/>
      <c r="G292" s="246" t="s">
        <v>875</v>
      </c>
      <c r="H292" s="242">
        <v>260633</v>
      </c>
      <c r="I292" s="242">
        <v>1042532</v>
      </c>
      <c r="J292" s="229"/>
    </row>
    <row r="293" spans="1:10" s="281" customFormat="1" ht="13.8">
      <c r="A293" s="225">
        <v>305</v>
      </c>
      <c r="B293" s="226">
        <v>100</v>
      </c>
      <c r="C293" s="226">
        <v>700</v>
      </c>
      <c r="D293" s="226">
        <v>500</v>
      </c>
      <c r="E293" s="236">
        <v>40</v>
      </c>
      <c r="F293" s="243"/>
      <c r="G293" s="246" t="s">
        <v>876</v>
      </c>
      <c r="H293" s="242">
        <v>0</v>
      </c>
      <c r="I293" s="242">
        <v>0</v>
      </c>
      <c r="J293" s="229"/>
    </row>
    <row r="294" spans="1:10" s="281" customFormat="1" ht="13.8">
      <c r="A294" s="225">
        <v>305</v>
      </c>
      <c r="B294" s="226">
        <v>100</v>
      </c>
      <c r="C294" s="226">
        <v>700</v>
      </c>
      <c r="D294" s="226">
        <v>500</v>
      </c>
      <c r="E294" s="236">
        <v>45</v>
      </c>
      <c r="F294" s="243"/>
      <c r="G294" s="246" t="s">
        <v>877</v>
      </c>
      <c r="H294" s="242">
        <v>0</v>
      </c>
      <c r="I294" s="242">
        <v>0</v>
      </c>
      <c r="J294" s="229"/>
    </row>
    <row r="295" spans="1:10">
      <c r="A295" s="225">
        <v>305</v>
      </c>
      <c r="B295" s="226">
        <v>100</v>
      </c>
      <c r="C295" s="226">
        <v>700</v>
      </c>
      <c r="D295" s="226">
        <v>500</v>
      </c>
      <c r="E295" s="236">
        <v>90</v>
      </c>
      <c r="F295" s="226"/>
      <c r="G295" s="246" t="s">
        <v>867</v>
      </c>
      <c r="H295" s="242">
        <v>7500</v>
      </c>
      <c r="I295" s="242">
        <v>30000</v>
      </c>
      <c r="J295" s="229"/>
    </row>
    <row r="296" spans="1:10" s="281" customFormat="1" ht="13.8">
      <c r="A296" s="225">
        <v>305</v>
      </c>
      <c r="B296" s="226">
        <v>100</v>
      </c>
      <c r="C296" s="226">
        <v>700</v>
      </c>
      <c r="D296" s="226">
        <v>600</v>
      </c>
      <c r="E296" s="226"/>
      <c r="F296" s="226"/>
      <c r="G296" s="227" t="s">
        <v>878</v>
      </c>
      <c r="H296" s="292">
        <v>0</v>
      </c>
      <c r="I296" s="292">
        <v>0</v>
      </c>
      <c r="J296" s="229" t="s">
        <v>879</v>
      </c>
    </row>
    <row r="297" spans="1:10" s="281" customFormat="1" ht="13.8">
      <c r="A297" s="225">
        <v>305</v>
      </c>
      <c r="B297" s="226">
        <v>100</v>
      </c>
      <c r="C297" s="226">
        <v>700</v>
      </c>
      <c r="D297" s="226">
        <v>600</v>
      </c>
      <c r="E297" s="236">
        <v>10</v>
      </c>
      <c r="F297" s="236"/>
      <c r="G297" s="246" t="s">
        <v>880</v>
      </c>
      <c r="H297" s="242">
        <v>0</v>
      </c>
      <c r="I297" s="242">
        <v>0</v>
      </c>
      <c r="J297" s="280"/>
    </row>
    <row r="298" spans="1:10" s="293" customFormat="1" ht="13.8">
      <c r="A298" s="225">
        <v>305</v>
      </c>
      <c r="B298" s="226">
        <v>100</v>
      </c>
      <c r="C298" s="226">
        <v>700</v>
      </c>
      <c r="D298" s="226">
        <v>600</v>
      </c>
      <c r="E298" s="236">
        <v>90</v>
      </c>
      <c r="F298" s="236"/>
      <c r="G298" s="246" t="s">
        <v>881</v>
      </c>
      <c r="H298" s="242">
        <v>255168</v>
      </c>
      <c r="I298" s="242">
        <v>1020671</v>
      </c>
      <c r="J298" s="280"/>
    </row>
    <row r="299" spans="1:10">
      <c r="A299" s="225">
        <v>305</v>
      </c>
      <c r="B299" s="226">
        <v>100</v>
      </c>
      <c r="C299" s="226">
        <v>700</v>
      </c>
      <c r="D299" s="226">
        <v>700</v>
      </c>
      <c r="E299" s="236"/>
      <c r="F299" s="236"/>
      <c r="G299" s="231" t="s">
        <v>882</v>
      </c>
      <c r="H299" s="286">
        <v>0</v>
      </c>
      <c r="I299" s="286">
        <v>0</v>
      </c>
      <c r="J299" s="280" t="s">
        <v>883</v>
      </c>
    </row>
    <row r="300" spans="1:10" s="281" customFormat="1" ht="27.6">
      <c r="A300" s="225">
        <v>305</v>
      </c>
      <c r="B300" s="226">
        <v>100</v>
      </c>
      <c r="C300" s="226">
        <v>750</v>
      </c>
      <c r="D300" s="226"/>
      <c r="E300" s="226"/>
      <c r="F300" s="226"/>
      <c r="G300" s="227" t="s">
        <v>884</v>
      </c>
      <c r="H300" s="240">
        <v>0</v>
      </c>
      <c r="I300" s="240">
        <v>0</v>
      </c>
      <c r="J300" s="280" t="s">
        <v>885</v>
      </c>
    </row>
    <row r="301" spans="1:10">
      <c r="A301" s="225">
        <v>305</v>
      </c>
      <c r="B301" s="226">
        <v>100</v>
      </c>
      <c r="C301" s="226">
        <v>750</v>
      </c>
      <c r="D301" s="226">
        <v>100</v>
      </c>
      <c r="E301" s="236"/>
      <c r="F301" s="236"/>
      <c r="G301" s="246" t="s">
        <v>886</v>
      </c>
      <c r="H301" s="242">
        <v>27500</v>
      </c>
      <c r="I301" s="242">
        <v>110000</v>
      </c>
      <c r="J301" s="280" t="s">
        <v>887</v>
      </c>
    </row>
    <row r="302" spans="1:10">
      <c r="A302" s="225">
        <v>305</v>
      </c>
      <c r="B302" s="226">
        <v>100</v>
      </c>
      <c r="C302" s="226">
        <v>750</v>
      </c>
      <c r="D302" s="226">
        <v>200</v>
      </c>
      <c r="E302" s="236"/>
      <c r="F302" s="226"/>
      <c r="G302" s="246" t="s">
        <v>888</v>
      </c>
      <c r="H302" s="242">
        <v>3750</v>
      </c>
      <c r="I302" s="242">
        <v>15000</v>
      </c>
      <c r="J302" s="229" t="s">
        <v>889</v>
      </c>
    </row>
    <row r="303" spans="1:10" ht="27.6">
      <c r="A303" s="225">
        <v>305</v>
      </c>
      <c r="B303" s="226">
        <v>100</v>
      </c>
      <c r="C303" s="226">
        <v>750</v>
      </c>
      <c r="D303" s="226">
        <v>300</v>
      </c>
      <c r="E303" s="226"/>
      <c r="F303" s="226"/>
      <c r="G303" s="227" t="s">
        <v>890</v>
      </c>
      <c r="H303" s="240">
        <v>0</v>
      </c>
      <c r="I303" s="240">
        <v>0</v>
      </c>
      <c r="J303" s="229" t="s">
        <v>891</v>
      </c>
    </row>
    <row r="304" spans="1:10">
      <c r="A304" s="225">
        <v>305</v>
      </c>
      <c r="B304" s="226">
        <v>100</v>
      </c>
      <c r="C304" s="226">
        <v>750</v>
      </c>
      <c r="D304" s="226">
        <v>300</v>
      </c>
      <c r="E304" s="236">
        <v>10</v>
      </c>
      <c r="F304" s="226"/>
      <c r="G304" s="246" t="s">
        <v>892</v>
      </c>
      <c r="H304" s="242">
        <v>0</v>
      </c>
      <c r="I304" s="242">
        <v>0</v>
      </c>
      <c r="J304" s="229" t="s">
        <v>893</v>
      </c>
    </row>
    <row r="305" spans="1:10" s="281" customFormat="1" ht="13.8">
      <c r="A305" s="225">
        <v>305</v>
      </c>
      <c r="B305" s="226">
        <v>100</v>
      </c>
      <c r="C305" s="226">
        <v>750</v>
      </c>
      <c r="D305" s="226">
        <v>300</v>
      </c>
      <c r="E305" s="226">
        <v>20</v>
      </c>
      <c r="F305" s="226"/>
      <c r="G305" s="227" t="s">
        <v>894</v>
      </c>
      <c r="H305" s="240">
        <v>0</v>
      </c>
      <c r="I305" s="240">
        <v>0</v>
      </c>
      <c r="J305" s="229" t="s">
        <v>895</v>
      </c>
    </row>
    <row r="306" spans="1:10" s="281" customFormat="1" ht="13.8">
      <c r="A306" s="225">
        <v>305</v>
      </c>
      <c r="B306" s="226">
        <v>100</v>
      </c>
      <c r="C306" s="226">
        <v>750</v>
      </c>
      <c r="D306" s="226">
        <v>300</v>
      </c>
      <c r="E306" s="226">
        <v>20</v>
      </c>
      <c r="F306" s="236">
        <v>5</v>
      </c>
      <c r="G306" s="246" t="s">
        <v>896</v>
      </c>
      <c r="H306" s="242">
        <v>0</v>
      </c>
      <c r="I306" s="242">
        <v>0</v>
      </c>
      <c r="J306" s="229"/>
    </row>
    <row r="307" spans="1:10" s="281" customFormat="1" ht="13.8">
      <c r="A307" s="225">
        <v>305</v>
      </c>
      <c r="B307" s="226">
        <v>100</v>
      </c>
      <c r="C307" s="226">
        <v>750</v>
      </c>
      <c r="D307" s="226">
        <v>300</v>
      </c>
      <c r="E307" s="226">
        <v>20</v>
      </c>
      <c r="F307" s="236">
        <v>10</v>
      </c>
      <c r="G307" s="246" t="s">
        <v>897</v>
      </c>
      <c r="H307" s="242">
        <v>25000</v>
      </c>
      <c r="I307" s="242">
        <v>100000</v>
      </c>
      <c r="J307" s="229"/>
    </row>
    <row r="308" spans="1:10">
      <c r="A308" s="225">
        <v>305</v>
      </c>
      <c r="B308" s="226">
        <v>100</v>
      </c>
      <c r="C308" s="226">
        <v>750</v>
      </c>
      <c r="D308" s="226">
        <v>300</v>
      </c>
      <c r="E308" s="226">
        <v>20</v>
      </c>
      <c r="F308" s="236">
        <v>15</v>
      </c>
      <c r="G308" s="246" t="s">
        <v>898</v>
      </c>
      <c r="H308" s="242">
        <v>0</v>
      </c>
      <c r="I308" s="242">
        <v>0</v>
      </c>
      <c r="J308" s="229"/>
    </row>
    <row r="309" spans="1:10" s="281" customFormat="1" ht="13.8">
      <c r="A309" s="225">
        <v>305</v>
      </c>
      <c r="B309" s="226">
        <v>100</v>
      </c>
      <c r="C309" s="226">
        <v>750</v>
      </c>
      <c r="D309" s="226">
        <v>300</v>
      </c>
      <c r="E309" s="226">
        <v>30</v>
      </c>
      <c r="F309" s="226"/>
      <c r="G309" s="227" t="s">
        <v>899</v>
      </c>
      <c r="H309" s="240">
        <v>0</v>
      </c>
      <c r="I309" s="240">
        <v>0</v>
      </c>
      <c r="J309" s="229" t="s">
        <v>900</v>
      </c>
    </row>
    <row r="310" spans="1:10" s="281" customFormat="1" ht="13.8">
      <c r="A310" s="225">
        <v>305</v>
      </c>
      <c r="B310" s="226">
        <v>100</v>
      </c>
      <c r="C310" s="226">
        <v>750</v>
      </c>
      <c r="D310" s="226">
        <v>300</v>
      </c>
      <c r="E310" s="226">
        <v>30</v>
      </c>
      <c r="F310" s="236">
        <v>5</v>
      </c>
      <c r="G310" s="246" t="s">
        <v>901</v>
      </c>
      <c r="H310" s="242">
        <v>0</v>
      </c>
      <c r="I310" s="242">
        <v>0</v>
      </c>
      <c r="J310" s="229"/>
    </row>
    <row r="311" spans="1:10" s="281" customFormat="1" ht="13.8">
      <c r="A311" s="225">
        <v>305</v>
      </c>
      <c r="B311" s="226">
        <v>100</v>
      </c>
      <c r="C311" s="226">
        <v>750</v>
      </c>
      <c r="D311" s="226">
        <v>300</v>
      </c>
      <c r="E311" s="226">
        <v>30</v>
      </c>
      <c r="F311" s="236">
        <v>10</v>
      </c>
      <c r="G311" s="246" t="s">
        <v>902</v>
      </c>
      <c r="H311" s="242">
        <v>8250</v>
      </c>
      <c r="I311" s="242">
        <v>33000</v>
      </c>
      <c r="J311" s="229"/>
    </row>
    <row r="312" spans="1:10" s="281" customFormat="1" ht="13.8">
      <c r="A312" s="225">
        <v>305</v>
      </c>
      <c r="B312" s="226">
        <v>100</v>
      </c>
      <c r="C312" s="226">
        <v>750</v>
      </c>
      <c r="D312" s="226">
        <v>300</v>
      </c>
      <c r="E312" s="226">
        <v>30</v>
      </c>
      <c r="F312" s="236">
        <v>15</v>
      </c>
      <c r="G312" s="246" t="s">
        <v>903</v>
      </c>
      <c r="H312" s="242">
        <v>97219</v>
      </c>
      <c r="I312" s="242">
        <v>388875</v>
      </c>
      <c r="J312" s="229"/>
    </row>
    <row r="313" spans="1:10">
      <c r="A313" s="225">
        <v>305</v>
      </c>
      <c r="B313" s="226">
        <v>100</v>
      </c>
      <c r="C313" s="226">
        <v>750</v>
      </c>
      <c r="D313" s="226">
        <v>300</v>
      </c>
      <c r="E313" s="226">
        <v>30</v>
      </c>
      <c r="F313" s="236">
        <v>20</v>
      </c>
      <c r="G313" s="246" t="s">
        <v>904</v>
      </c>
      <c r="H313" s="242">
        <v>141113</v>
      </c>
      <c r="I313" s="242">
        <v>564454</v>
      </c>
      <c r="J313" s="229"/>
    </row>
    <row r="314" spans="1:10" s="281" customFormat="1" ht="13.8">
      <c r="A314" s="225">
        <v>305</v>
      </c>
      <c r="B314" s="226">
        <v>100</v>
      </c>
      <c r="C314" s="226">
        <v>750</v>
      </c>
      <c r="D314" s="226">
        <v>300</v>
      </c>
      <c r="E314" s="226">
        <v>40</v>
      </c>
      <c r="F314" s="226"/>
      <c r="G314" s="227" t="s">
        <v>905</v>
      </c>
      <c r="H314" s="240">
        <v>0</v>
      </c>
      <c r="I314" s="240">
        <v>0</v>
      </c>
      <c r="J314" s="229" t="s">
        <v>906</v>
      </c>
    </row>
    <row r="315" spans="1:10" s="281" customFormat="1" ht="13.8">
      <c r="A315" s="225">
        <v>305</v>
      </c>
      <c r="B315" s="226">
        <v>100</v>
      </c>
      <c r="C315" s="226">
        <v>750</v>
      </c>
      <c r="D315" s="226">
        <v>300</v>
      </c>
      <c r="E315" s="226">
        <v>40</v>
      </c>
      <c r="F315" s="236">
        <v>5</v>
      </c>
      <c r="G315" s="246" t="s">
        <v>907</v>
      </c>
      <c r="H315" s="242">
        <v>106250</v>
      </c>
      <c r="I315" s="242">
        <v>425000</v>
      </c>
      <c r="J315" s="229"/>
    </row>
    <row r="316" spans="1:10">
      <c r="A316" s="225">
        <v>305</v>
      </c>
      <c r="B316" s="226">
        <v>100</v>
      </c>
      <c r="C316" s="226">
        <v>750</v>
      </c>
      <c r="D316" s="226">
        <v>300</v>
      </c>
      <c r="E316" s="226">
        <v>40</v>
      </c>
      <c r="F316" s="236">
        <v>10</v>
      </c>
      <c r="G316" s="246" t="s">
        <v>637</v>
      </c>
      <c r="H316" s="242">
        <v>39250</v>
      </c>
      <c r="I316" s="242">
        <v>157000</v>
      </c>
      <c r="J316" s="288"/>
    </row>
    <row r="317" spans="1:10">
      <c r="A317" s="225">
        <v>305</v>
      </c>
      <c r="B317" s="226">
        <v>100</v>
      </c>
      <c r="C317" s="226">
        <v>750</v>
      </c>
      <c r="D317" s="226">
        <v>300</v>
      </c>
      <c r="E317" s="236">
        <v>50</v>
      </c>
      <c r="F317" s="226"/>
      <c r="G317" s="246" t="s">
        <v>908</v>
      </c>
      <c r="H317" s="242">
        <v>63882</v>
      </c>
      <c r="I317" s="242">
        <v>255529</v>
      </c>
      <c r="J317" s="229" t="s">
        <v>909</v>
      </c>
    </row>
    <row r="318" spans="1:10" s="281" customFormat="1" ht="13.8">
      <c r="A318" s="225">
        <v>305</v>
      </c>
      <c r="B318" s="226">
        <v>100</v>
      </c>
      <c r="C318" s="226">
        <v>750</v>
      </c>
      <c r="D318" s="226">
        <v>300</v>
      </c>
      <c r="E318" s="226">
        <v>60</v>
      </c>
      <c r="F318" s="226"/>
      <c r="G318" s="227" t="s">
        <v>910</v>
      </c>
      <c r="H318" s="240">
        <v>0</v>
      </c>
      <c r="I318" s="240">
        <v>0</v>
      </c>
      <c r="J318" s="229" t="s">
        <v>911</v>
      </c>
    </row>
    <row r="319" spans="1:10" s="281" customFormat="1" ht="13.8">
      <c r="A319" s="225">
        <v>305</v>
      </c>
      <c r="B319" s="226">
        <v>100</v>
      </c>
      <c r="C319" s="226">
        <v>750</v>
      </c>
      <c r="D319" s="226">
        <v>300</v>
      </c>
      <c r="E319" s="226">
        <v>60</v>
      </c>
      <c r="F319" s="236">
        <v>5</v>
      </c>
      <c r="G319" s="246" t="s">
        <v>912</v>
      </c>
      <c r="H319" s="242">
        <v>0</v>
      </c>
      <c r="I319" s="242">
        <v>0</v>
      </c>
      <c r="J319" s="229"/>
    </row>
    <row r="320" spans="1:10" s="281" customFormat="1" ht="13.8">
      <c r="A320" s="225">
        <v>305</v>
      </c>
      <c r="B320" s="226">
        <v>100</v>
      </c>
      <c r="C320" s="226">
        <v>750</v>
      </c>
      <c r="D320" s="226">
        <v>300</v>
      </c>
      <c r="E320" s="226">
        <v>60</v>
      </c>
      <c r="F320" s="236">
        <v>10</v>
      </c>
      <c r="G320" s="246" t="s">
        <v>913</v>
      </c>
      <c r="H320" s="242">
        <v>0</v>
      </c>
      <c r="I320" s="242">
        <v>0</v>
      </c>
      <c r="J320" s="229"/>
    </row>
    <row r="321" spans="1:10" s="281" customFormat="1" ht="13.8">
      <c r="A321" s="225">
        <v>305</v>
      </c>
      <c r="B321" s="226">
        <v>100</v>
      </c>
      <c r="C321" s="226">
        <v>750</v>
      </c>
      <c r="D321" s="226">
        <v>300</v>
      </c>
      <c r="E321" s="226">
        <v>60</v>
      </c>
      <c r="F321" s="236">
        <v>15</v>
      </c>
      <c r="G321" s="246" t="s">
        <v>914</v>
      </c>
      <c r="H321" s="242">
        <v>45750</v>
      </c>
      <c r="I321" s="242">
        <v>183000</v>
      </c>
      <c r="J321" s="229"/>
    </row>
    <row r="322" spans="1:10" s="281" customFormat="1" ht="13.8">
      <c r="A322" s="225">
        <v>305</v>
      </c>
      <c r="B322" s="226">
        <v>100</v>
      </c>
      <c r="C322" s="226">
        <v>750</v>
      </c>
      <c r="D322" s="226">
        <v>300</v>
      </c>
      <c r="E322" s="226">
        <v>60</v>
      </c>
      <c r="F322" s="236">
        <v>20</v>
      </c>
      <c r="G322" s="246" t="s">
        <v>915</v>
      </c>
      <c r="H322" s="242">
        <v>67459</v>
      </c>
      <c r="I322" s="242">
        <v>269838</v>
      </c>
      <c r="J322" s="229"/>
    </row>
    <row r="323" spans="1:10" s="281" customFormat="1" ht="13.8">
      <c r="A323" s="225">
        <v>305</v>
      </c>
      <c r="B323" s="226">
        <v>100</v>
      </c>
      <c r="C323" s="226">
        <v>750</v>
      </c>
      <c r="D323" s="226">
        <v>300</v>
      </c>
      <c r="E323" s="226">
        <v>60</v>
      </c>
      <c r="F323" s="236">
        <v>25</v>
      </c>
      <c r="G323" s="246" t="s">
        <v>916</v>
      </c>
      <c r="H323" s="242">
        <v>3750</v>
      </c>
      <c r="I323" s="242">
        <v>15000</v>
      </c>
      <c r="J323" s="229"/>
    </row>
    <row r="324" spans="1:10" s="281" customFormat="1" ht="13.8">
      <c r="A324" s="225">
        <v>305</v>
      </c>
      <c r="B324" s="226">
        <v>100</v>
      </c>
      <c r="C324" s="226">
        <v>750</v>
      </c>
      <c r="D324" s="226">
        <v>300</v>
      </c>
      <c r="E324" s="226">
        <v>60</v>
      </c>
      <c r="F324" s="236">
        <v>30</v>
      </c>
      <c r="G324" s="246" t="s">
        <v>917</v>
      </c>
      <c r="H324" s="242">
        <v>0</v>
      </c>
      <c r="I324" s="242">
        <v>0</v>
      </c>
      <c r="J324" s="229"/>
    </row>
    <row r="325" spans="1:10" s="281" customFormat="1" ht="13.8">
      <c r="A325" s="225">
        <v>305</v>
      </c>
      <c r="B325" s="226">
        <v>100</v>
      </c>
      <c r="C325" s="226">
        <v>750</v>
      </c>
      <c r="D325" s="226">
        <v>300</v>
      </c>
      <c r="E325" s="226">
        <v>60</v>
      </c>
      <c r="F325" s="236">
        <v>35</v>
      </c>
      <c r="G325" s="246" t="s">
        <v>918</v>
      </c>
      <c r="H325" s="242">
        <v>0</v>
      </c>
      <c r="I325" s="242">
        <v>0</v>
      </c>
      <c r="J325" s="229"/>
    </row>
    <row r="326" spans="1:10" s="281" customFormat="1" ht="13.8">
      <c r="A326" s="225">
        <v>305</v>
      </c>
      <c r="B326" s="226">
        <v>100</v>
      </c>
      <c r="C326" s="226">
        <v>750</v>
      </c>
      <c r="D326" s="226">
        <v>300</v>
      </c>
      <c r="E326" s="226">
        <v>60</v>
      </c>
      <c r="F326" s="236">
        <v>40</v>
      </c>
      <c r="G326" s="246" t="s">
        <v>919</v>
      </c>
      <c r="H326" s="242">
        <v>0</v>
      </c>
      <c r="I326" s="242">
        <v>0</v>
      </c>
      <c r="J326" s="229"/>
    </row>
    <row r="327" spans="1:10">
      <c r="A327" s="225">
        <v>305</v>
      </c>
      <c r="B327" s="226">
        <v>100</v>
      </c>
      <c r="C327" s="226">
        <v>750</v>
      </c>
      <c r="D327" s="226">
        <v>300</v>
      </c>
      <c r="E327" s="226">
        <v>60</v>
      </c>
      <c r="F327" s="236">
        <v>90</v>
      </c>
      <c r="G327" s="246" t="s">
        <v>920</v>
      </c>
      <c r="H327" s="242">
        <v>0</v>
      </c>
      <c r="I327" s="242">
        <v>0</v>
      </c>
      <c r="J327" s="229"/>
    </row>
    <row r="328" spans="1:10" s="281" customFormat="1" ht="13.8">
      <c r="A328" s="225">
        <v>305</v>
      </c>
      <c r="B328" s="226">
        <v>100</v>
      </c>
      <c r="C328" s="226">
        <v>750</v>
      </c>
      <c r="D328" s="226">
        <v>400</v>
      </c>
      <c r="E328" s="226"/>
      <c r="F328" s="226"/>
      <c r="G328" s="227" t="s">
        <v>921</v>
      </c>
      <c r="H328" s="240">
        <v>0</v>
      </c>
      <c r="I328" s="240">
        <v>0</v>
      </c>
      <c r="J328" s="280" t="s">
        <v>922</v>
      </c>
    </row>
    <row r="329" spans="1:10" ht="27.6">
      <c r="A329" s="225">
        <v>305</v>
      </c>
      <c r="B329" s="226">
        <v>100</v>
      </c>
      <c r="C329" s="226">
        <v>750</v>
      </c>
      <c r="D329" s="226">
        <v>400</v>
      </c>
      <c r="E329" s="236">
        <v>10</v>
      </c>
      <c r="F329" s="236"/>
      <c r="G329" s="246" t="s">
        <v>923</v>
      </c>
      <c r="H329" s="242">
        <v>0</v>
      </c>
      <c r="I329" s="242">
        <v>0</v>
      </c>
      <c r="J329" s="280" t="s">
        <v>924</v>
      </c>
    </row>
    <row r="330" spans="1:10" ht="27.6">
      <c r="A330" s="225">
        <v>305</v>
      </c>
      <c r="B330" s="226">
        <v>100</v>
      </c>
      <c r="C330" s="226">
        <v>750</v>
      </c>
      <c r="D330" s="226">
        <v>400</v>
      </c>
      <c r="E330" s="236">
        <v>20</v>
      </c>
      <c r="F330" s="226"/>
      <c r="G330" s="246" t="s">
        <v>925</v>
      </c>
      <c r="H330" s="242">
        <v>0</v>
      </c>
      <c r="I330" s="242">
        <v>0</v>
      </c>
      <c r="J330" s="229" t="s">
        <v>926</v>
      </c>
    </row>
    <row r="331" spans="1:10" ht="27.6">
      <c r="A331" s="225">
        <v>305</v>
      </c>
      <c r="B331" s="226">
        <v>100</v>
      </c>
      <c r="C331" s="226">
        <v>750</v>
      </c>
      <c r="D331" s="226">
        <v>400</v>
      </c>
      <c r="E331" s="236">
        <v>30</v>
      </c>
      <c r="F331" s="226"/>
      <c r="G331" s="246" t="s">
        <v>927</v>
      </c>
      <c r="H331" s="242">
        <v>0</v>
      </c>
      <c r="I331" s="242">
        <v>0</v>
      </c>
      <c r="J331" s="229" t="s">
        <v>928</v>
      </c>
    </row>
    <row r="332" spans="1:10" s="281" customFormat="1" ht="13.8">
      <c r="A332" s="225">
        <v>305</v>
      </c>
      <c r="B332" s="226">
        <v>100</v>
      </c>
      <c r="C332" s="226">
        <v>800</v>
      </c>
      <c r="D332" s="226"/>
      <c r="E332" s="226"/>
      <c r="F332" s="226"/>
      <c r="G332" s="227" t="s">
        <v>929</v>
      </c>
      <c r="H332" s="240">
        <v>0</v>
      </c>
      <c r="I332" s="240">
        <v>0</v>
      </c>
      <c r="J332" s="280" t="s">
        <v>930</v>
      </c>
    </row>
    <row r="333" spans="1:10" ht="27.6">
      <c r="A333" s="225">
        <v>305</v>
      </c>
      <c r="B333" s="226">
        <v>100</v>
      </c>
      <c r="C333" s="226">
        <v>800</v>
      </c>
      <c r="D333" s="226">
        <v>100</v>
      </c>
      <c r="E333" s="236"/>
      <c r="F333" s="236"/>
      <c r="G333" s="246" t="s">
        <v>931</v>
      </c>
      <c r="H333" s="242">
        <v>0</v>
      </c>
      <c r="I333" s="242">
        <v>0</v>
      </c>
      <c r="J333" s="280" t="s">
        <v>932</v>
      </c>
    </row>
    <row r="334" spans="1:10" ht="27.6">
      <c r="A334" s="225">
        <v>305</v>
      </c>
      <c r="B334" s="226">
        <v>100</v>
      </c>
      <c r="C334" s="226">
        <v>800</v>
      </c>
      <c r="D334" s="236">
        <v>200</v>
      </c>
      <c r="E334" s="226"/>
      <c r="F334" s="226"/>
      <c r="G334" s="246" t="s">
        <v>933</v>
      </c>
      <c r="H334" s="242">
        <v>0</v>
      </c>
      <c r="I334" s="242">
        <v>0</v>
      </c>
      <c r="J334" s="229" t="s">
        <v>934</v>
      </c>
    </row>
    <row r="335" spans="1:10">
      <c r="A335" s="225">
        <v>305</v>
      </c>
      <c r="B335" s="226">
        <v>100</v>
      </c>
      <c r="C335" s="226">
        <v>800</v>
      </c>
      <c r="D335" s="236">
        <v>300</v>
      </c>
      <c r="E335" s="226"/>
      <c r="F335" s="226"/>
      <c r="G335" s="246" t="s">
        <v>935</v>
      </c>
      <c r="H335" s="242">
        <v>0</v>
      </c>
      <c r="I335" s="242">
        <v>0</v>
      </c>
      <c r="J335" s="229" t="s">
        <v>936</v>
      </c>
    </row>
    <row r="336" spans="1:10">
      <c r="A336" s="225">
        <v>305</v>
      </c>
      <c r="B336" s="226">
        <v>100</v>
      </c>
      <c r="C336" s="226">
        <v>800</v>
      </c>
      <c r="D336" s="226">
        <v>400</v>
      </c>
      <c r="E336" s="226"/>
      <c r="F336" s="226"/>
      <c r="G336" s="227" t="s">
        <v>937</v>
      </c>
      <c r="H336" s="240">
        <v>0</v>
      </c>
      <c r="I336" s="240">
        <v>0</v>
      </c>
      <c r="J336" s="229" t="s">
        <v>938</v>
      </c>
    </row>
    <row r="337" spans="1:10">
      <c r="A337" s="225">
        <v>305</v>
      </c>
      <c r="B337" s="226">
        <v>100</v>
      </c>
      <c r="C337" s="226">
        <v>800</v>
      </c>
      <c r="D337" s="226">
        <v>400</v>
      </c>
      <c r="E337" s="236">
        <v>10</v>
      </c>
      <c r="F337" s="226"/>
      <c r="G337" s="246" t="s">
        <v>939</v>
      </c>
      <c r="H337" s="242">
        <v>0</v>
      </c>
      <c r="I337" s="242">
        <v>0</v>
      </c>
      <c r="J337" s="229"/>
    </row>
    <row r="338" spans="1:10">
      <c r="A338" s="225">
        <v>305</v>
      </c>
      <c r="B338" s="226">
        <v>100</v>
      </c>
      <c r="C338" s="226">
        <v>800</v>
      </c>
      <c r="D338" s="226">
        <v>400</v>
      </c>
      <c r="E338" s="236">
        <v>90</v>
      </c>
      <c r="F338" s="226"/>
      <c r="G338" s="246" t="s">
        <v>937</v>
      </c>
      <c r="H338" s="242">
        <v>172125</v>
      </c>
      <c r="I338" s="242">
        <v>688500</v>
      </c>
      <c r="J338" s="229"/>
    </row>
    <row r="339" spans="1:10" s="290" customFormat="1">
      <c r="A339" s="225">
        <v>305</v>
      </c>
      <c r="B339" s="226">
        <v>100</v>
      </c>
      <c r="C339" s="226">
        <v>800</v>
      </c>
      <c r="D339" s="236">
        <v>500</v>
      </c>
      <c r="E339" s="226"/>
      <c r="F339" s="226"/>
      <c r="G339" s="246" t="s">
        <v>940</v>
      </c>
      <c r="H339" s="242">
        <v>0</v>
      </c>
      <c r="I339" s="242">
        <v>0</v>
      </c>
      <c r="J339" s="229" t="s">
        <v>941</v>
      </c>
    </row>
    <row r="340" spans="1:10" s="290" customFormat="1">
      <c r="A340" s="225">
        <v>305</v>
      </c>
      <c r="B340" s="226">
        <v>100</v>
      </c>
      <c r="C340" s="226">
        <v>800</v>
      </c>
      <c r="D340" s="236">
        <v>600</v>
      </c>
      <c r="E340" s="226"/>
      <c r="F340" s="226"/>
      <c r="G340" s="246" t="s">
        <v>942</v>
      </c>
      <c r="H340" s="242">
        <v>0</v>
      </c>
      <c r="I340" s="242">
        <v>0</v>
      </c>
      <c r="J340" s="229" t="s">
        <v>943</v>
      </c>
    </row>
    <row r="341" spans="1:10" ht="27.6">
      <c r="A341" s="225">
        <v>305</v>
      </c>
      <c r="B341" s="226">
        <v>100</v>
      </c>
      <c r="C341" s="226">
        <v>800</v>
      </c>
      <c r="D341" s="236">
        <v>700</v>
      </c>
      <c r="E341" s="226"/>
      <c r="F341" s="226"/>
      <c r="G341" s="246" t="s">
        <v>944</v>
      </c>
      <c r="H341" s="242">
        <v>0</v>
      </c>
      <c r="I341" s="242">
        <v>0</v>
      </c>
      <c r="J341" s="229" t="s">
        <v>945</v>
      </c>
    </row>
    <row r="342" spans="1:10">
      <c r="A342" s="225">
        <v>305</v>
      </c>
      <c r="B342" s="226">
        <v>100</v>
      </c>
      <c r="C342" s="236">
        <v>850</v>
      </c>
      <c r="D342" s="226"/>
      <c r="E342" s="226"/>
      <c r="F342" s="226"/>
      <c r="G342" s="246" t="s">
        <v>947</v>
      </c>
      <c r="H342" s="242">
        <v>0</v>
      </c>
      <c r="I342" s="242">
        <v>0</v>
      </c>
      <c r="J342" s="229" t="s">
        <v>946</v>
      </c>
    </row>
    <row r="343" spans="1:10">
      <c r="A343" s="225">
        <v>305</v>
      </c>
      <c r="B343" s="226">
        <v>200</v>
      </c>
      <c r="C343" s="226"/>
      <c r="D343" s="226"/>
      <c r="E343" s="226"/>
      <c r="F343" s="226"/>
      <c r="G343" s="227" t="s">
        <v>56</v>
      </c>
      <c r="H343" s="240">
        <v>0</v>
      </c>
      <c r="I343" s="240">
        <v>0</v>
      </c>
      <c r="J343" s="229" t="s">
        <v>948</v>
      </c>
    </row>
    <row r="344" spans="1:10">
      <c r="A344" s="225">
        <v>305</v>
      </c>
      <c r="B344" s="226">
        <v>200</v>
      </c>
      <c r="C344" s="226">
        <v>100</v>
      </c>
      <c r="D344" s="226"/>
      <c r="E344" s="226"/>
      <c r="F344" s="226"/>
      <c r="G344" s="227" t="s">
        <v>949</v>
      </c>
      <c r="H344" s="240">
        <v>0</v>
      </c>
      <c r="I344" s="240">
        <v>0</v>
      </c>
      <c r="J344" s="229" t="s">
        <v>950</v>
      </c>
    </row>
    <row r="345" spans="1:10">
      <c r="A345" s="225">
        <v>305</v>
      </c>
      <c r="B345" s="226">
        <v>200</v>
      </c>
      <c r="C345" s="226">
        <v>100</v>
      </c>
      <c r="D345" s="236">
        <v>50</v>
      </c>
      <c r="E345" s="226"/>
      <c r="F345" s="226"/>
      <c r="G345" s="246" t="s">
        <v>951</v>
      </c>
      <c r="H345" s="242">
        <v>65000</v>
      </c>
      <c r="I345" s="242">
        <v>260000</v>
      </c>
      <c r="J345" s="229" t="s">
        <v>952</v>
      </c>
    </row>
    <row r="346" spans="1:10">
      <c r="A346" s="225">
        <v>305</v>
      </c>
      <c r="B346" s="226">
        <v>200</v>
      </c>
      <c r="C346" s="226">
        <v>100</v>
      </c>
      <c r="D346" s="236">
        <v>100</v>
      </c>
      <c r="E346" s="226"/>
      <c r="F346" s="226"/>
      <c r="G346" s="246" t="s">
        <v>953</v>
      </c>
      <c r="H346" s="242">
        <v>262500</v>
      </c>
      <c r="I346" s="242">
        <v>1050000</v>
      </c>
      <c r="J346" s="229" t="s">
        <v>954</v>
      </c>
    </row>
    <row r="347" spans="1:10">
      <c r="A347" s="225">
        <v>305</v>
      </c>
      <c r="B347" s="226">
        <v>200</v>
      </c>
      <c r="C347" s="226">
        <v>100</v>
      </c>
      <c r="D347" s="236">
        <v>150</v>
      </c>
      <c r="E347" s="226"/>
      <c r="F347" s="226"/>
      <c r="G347" s="246" t="s">
        <v>955</v>
      </c>
      <c r="H347" s="240">
        <v>0</v>
      </c>
      <c r="I347" s="240">
        <v>0</v>
      </c>
      <c r="J347" s="229" t="s">
        <v>956</v>
      </c>
    </row>
    <row r="348" spans="1:10">
      <c r="A348" s="225">
        <v>305</v>
      </c>
      <c r="B348" s="226">
        <v>200</v>
      </c>
      <c r="C348" s="226">
        <v>100</v>
      </c>
      <c r="D348" s="236">
        <v>150</v>
      </c>
      <c r="E348" s="226">
        <v>10</v>
      </c>
      <c r="F348" s="226"/>
      <c r="G348" s="246" t="s">
        <v>957</v>
      </c>
      <c r="H348" s="242">
        <v>40922</v>
      </c>
      <c r="I348" s="242">
        <v>163686</v>
      </c>
      <c r="J348" s="229" t="s">
        <v>958</v>
      </c>
    </row>
    <row r="349" spans="1:10">
      <c r="A349" s="225">
        <v>305</v>
      </c>
      <c r="B349" s="226">
        <v>200</v>
      </c>
      <c r="C349" s="226">
        <v>100</v>
      </c>
      <c r="D349" s="236">
        <v>150</v>
      </c>
      <c r="E349" s="226">
        <v>20</v>
      </c>
      <c r="F349" s="226"/>
      <c r="G349" s="246" t="s">
        <v>959</v>
      </c>
      <c r="H349" s="242">
        <v>154078</v>
      </c>
      <c r="I349" s="242">
        <v>616314</v>
      </c>
      <c r="J349" s="229" t="s">
        <v>960</v>
      </c>
    </row>
    <row r="350" spans="1:10">
      <c r="A350" s="225">
        <v>305</v>
      </c>
      <c r="B350" s="226">
        <v>200</v>
      </c>
      <c r="C350" s="226">
        <v>100</v>
      </c>
      <c r="D350" s="236">
        <v>200</v>
      </c>
      <c r="E350" s="226"/>
      <c r="F350" s="226"/>
      <c r="G350" s="246" t="s">
        <v>961</v>
      </c>
      <c r="H350" s="242">
        <v>297500</v>
      </c>
      <c r="I350" s="242">
        <v>1190000</v>
      </c>
      <c r="J350" s="229" t="s">
        <v>962</v>
      </c>
    </row>
    <row r="351" spans="1:10" s="281" customFormat="1" ht="13.8">
      <c r="A351" s="225">
        <v>305</v>
      </c>
      <c r="B351" s="226">
        <v>200</v>
      </c>
      <c r="C351" s="226">
        <v>100</v>
      </c>
      <c r="D351" s="226">
        <v>250</v>
      </c>
      <c r="E351" s="226"/>
      <c r="F351" s="226"/>
      <c r="G351" s="227" t="s">
        <v>963</v>
      </c>
      <c r="H351" s="240">
        <v>0</v>
      </c>
      <c r="I351" s="240">
        <v>0</v>
      </c>
      <c r="J351" s="229" t="s">
        <v>964</v>
      </c>
    </row>
    <row r="352" spans="1:10" s="281" customFormat="1" ht="13.8">
      <c r="A352" s="225">
        <v>305</v>
      </c>
      <c r="B352" s="226">
        <v>200</v>
      </c>
      <c r="C352" s="226">
        <v>100</v>
      </c>
      <c r="D352" s="226">
        <v>250</v>
      </c>
      <c r="E352" s="236">
        <v>10</v>
      </c>
      <c r="F352" s="236"/>
      <c r="G352" s="231" t="s">
        <v>965</v>
      </c>
      <c r="H352" s="232">
        <v>0</v>
      </c>
      <c r="I352" s="232">
        <v>0</v>
      </c>
      <c r="J352" s="229"/>
    </row>
    <row r="353" spans="1:10" s="281" customFormat="1" ht="13.8">
      <c r="A353" s="225">
        <v>305</v>
      </c>
      <c r="B353" s="226">
        <v>200</v>
      </c>
      <c r="C353" s="226">
        <v>100</v>
      </c>
      <c r="D353" s="226">
        <v>250</v>
      </c>
      <c r="E353" s="236">
        <v>20</v>
      </c>
      <c r="F353" s="236"/>
      <c r="G353" s="231" t="s">
        <v>966</v>
      </c>
      <c r="H353" s="232">
        <v>0</v>
      </c>
      <c r="I353" s="232">
        <v>0</v>
      </c>
      <c r="J353" s="229"/>
    </row>
    <row r="354" spans="1:10">
      <c r="A354" s="225">
        <v>305</v>
      </c>
      <c r="B354" s="226">
        <v>200</v>
      </c>
      <c r="C354" s="226">
        <v>100</v>
      </c>
      <c r="D354" s="226">
        <v>250</v>
      </c>
      <c r="E354" s="236">
        <v>90</v>
      </c>
      <c r="F354" s="236"/>
      <c r="G354" s="231" t="s">
        <v>967</v>
      </c>
      <c r="H354" s="232">
        <v>0</v>
      </c>
      <c r="I354" s="232">
        <v>0</v>
      </c>
      <c r="J354" s="229"/>
    </row>
    <row r="355" spans="1:10">
      <c r="A355" s="225">
        <v>305</v>
      </c>
      <c r="B355" s="226">
        <v>200</v>
      </c>
      <c r="C355" s="226">
        <v>100</v>
      </c>
      <c r="D355" s="236">
        <v>300</v>
      </c>
      <c r="E355" s="236"/>
      <c r="F355" s="236"/>
      <c r="G355" s="231" t="s">
        <v>968</v>
      </c>
      <c r="H355" s="242">
        <v>62500</v>
      </c>
      <c r="I355" s="242">
        <v>250000</v>
      </c>
      <c r="J355" s="229" t="s">
        <v>969</v>
      </c>
    </row>
    <row r="356" spans="1:10">
      <c r="A356" s="225">
        <v>305</v>
      </c>
      <c r="B356" s="226">
        <v>200</v>
      </c>
      <c r="C356" s="226">
        <v>100</v>
      </c>
      <c r="D356" s="236">
        <v>350</v>
      </c>
      <c r="E356" s="236"/>
      <c r="F356" s="236"/>
      <c r="G356" s="231" t="s">
        <v>970</v>
      </c>
      <c r="H356" s="242">
        <v>55000</v>
      </c>
      <c r="I356" s="242">
        <v>220000</v>
      </c>
      <c r="J356" s="229" t="s">
        <v>971</v>
      </c>
    </row>
    <row r="357" spans="1:10" s="281" customFormat="1" ht="13.8">
      <c r="A357" s="225">
        <v>305</v>
      </c>
      <c r="B357" s="226">
        <v>200</v>
      </c>
      <c r="C357" s="226">
        <v>100</v>
      </c>
      <c r="D357" s="226">
        <v>400</v>
      </c>
      <c r="E357" s="226"/>
      <c r="F357" s="226"/>
      <c r="G357" s="227" t="s">
        <v>972</v>
      </c>
      <c r="H357" s="240">
        <v>0</v>
      </c>
      <c r="I357" s="240">
        <v>0</v>
      </c>
      <c r="J357" s="229" t="s">
        <v>973</v>
      </c>
    </row>
    <row r="358" spans="1:10" s="281" customFormat="1" ht="13.8">
      <c r="A358" s="225">
        <v>305</v>
      </c>
      <c r="B358" s="226">
        <v>200</v>
      </c>
      <c r="C358" s="226">
        <v>100</v>
      </c>
      <c r="D358" s="226">
        <v>400</v>
      </c>
      <c r="E358" s="236">
        <v>10</v>
      </c>
      <c r="F358" s="236"/>
      <c r="G358" s="231" t="s">
        <v>974</v>
      </c>
      <c r="H358" s="232">
        <v>15000</v>
      </c>
      <c r="I358" s="232">
        <v>60000</v>
      </c>
      <c r="J358" s="229"/>
    </row>
    <row r="359" spans="1:10">
      <c r="A359" s="225">
        <v>305</v>
      </c>
      <c r="B359" s="226">
        <v>200</v>
      </c>
      <c r="C359" s="226">
        <v>100</v>
      </c>
      <c r="D359" s="226">
        <v>400</v>
      </c>
      <c r="E359" s="236">
        <v>20</v>
      </c>
      <c r="F359" s="236"/>
      <c r="G359" s="231" t="s">
        <v>975</v>
      </c>
      <c r="H359" s="232">
        <v>0</v>
      </c>
      <c r="I359" s="232">
        <v>0</v>
      </c>
      <c r="J359" s="229"/>
    </row>
    <row r="360" spans="1:10">
      <c r="A360" s="225">
        <v>305</v>
      </c>
      <c r="B360" s="226">
        <v>200</v>
      </c>
      <c r="C360" s="226">
        <v>100</v>
      </c>
      <c r="D360" s="236">
        <v>450</v>
      </c>
      <c r="E360" s="236"/>
      <c r="F360" s="236"/>
      <c r="G360" s="231" t="s">
        <v>976</v>
      </c>
      <c r="H360" s="242">
        <v>200000</v>
      </c>
      <c r="I360" s="242">
        <v>800000</v>
      </c>
      <c r="J360" s="229" t="s">
        <v>977</v>
      </c>
    </row>
    <row r="361" spans="1:10" s="281" customFormat="1" ht="13.8">
      <c r="A361" s="225">
        <v>305</v>
      </c>
      <c r="B361" s="226">
        <v>200</v>
      </c>
      <c r="C361" s="226">
        <v>100</v>
      </c>
      <c r="D361" s="276">
        <v>500</v>
      </c>
      <c r="E361" s="276"/>
      <c r="F361" s="276"/>
      <c r="G361" s="287" t="s">
        <v>978</v>
      </c>
      <c r="H361" s="240">
        <v>0</v>
      </c>
      <c r="I361" s="240">
        <v>0</v>
      </c>
      <c r="J361" s="294" t="s">
        <v>979</v>
      </c>
    </row>
    <row r="362" spans="1:10" s="281" customFormat="1" ht="13.8">
      <c r="A362" s="225">
        <v>305</v>
      </c>
      <c r="B362" s="226">
        <v>200</v>
      </c>
      <c r="C362" s="226">
        <v>100</v>
      </c>
      <c r="D362" s="276">
        <v>500</v>
      </c>
      <c r="E362" s="236">
        <v>10</v>
      </c>
      <c r="F362" s="236"/>
      <c r="G362" s="231" t="s">
        <v>980</v>
      </c>
      <c r="H362" s="232">
        <v>32500</v>
      </c>
      <c r="I362" s="232">
        <v>130000</v>
      </c>
      <c r="J362" s="229"/>
    </row>
    <row r="363" spans="1:10" s="281" customFormat="1" ht="13.8">
      <c r="A363" s="225">
        <v>305</v>
      </c>
      <c r="B363" s="226">
        <v>200</v>
      </c>
      <c r="C363" s="226">
        <v>100</v>
      </c>
      <c r="D363" s="276">
        <v>500</v>
      </c>
      <c r="E363" s="236">
        <v>20</v>
      </c>
      <c r="F363" s="236"/>
      <c r="G363" s="231" t="s">
        <v>981</v>
      </c>
      <c r="H363" s="232">
        <v>500</v>
      </c>
      <c r="I363" s="232">
        <v>2000</v>
      </c>
      <c r="J363" s="229"/>
    </row>
    <row r="364" spans="1:10" s="281" customFormat="1" ht="13.8">
      <c r="A364" s="225">
        <v>305</v>
      </c>
      <c r="B364" s="226">
        <v>200</v>
      </c>
      <c r="C364" s="226">
        <v>100</v>
      </c>
      <c r="D364" s="276">
        <v>500</v>
      </c>
      <c r="E364" s="236">
        <v>30</v>
      </c>
      <c r="F364" s="236"/>
      <c r="G364" s="231" t="s">
        <v>982</v>
      </c>
      <c r="H364" s="232">
        <v>102</v>
      </c>
      <c r="I364" s="232">
        <v>407</v>
      </c>
      <c r="J364" s="229"/>
    </row>
    <row r="365" spans="1:10" s="281" customFormat="1" ht="13.8">
      <c r="A365" s="225">
        <v>305</v>
      </c>
      <c r="B365" s="226">
        <v>200</v>
      </c>
      <c r="C365" s="226">
        <v>100</v>
      </c>
      <c r="D365" s="276">
        <v>500</v>
      </c>
      <c r="E365" s="236">
        <v>40</v>
      </c>
      <c r="F365" s="236"/>
      <c r="G365" s="231" t="s">
        <v>983</v>
      </c>
      <c r="H365" s="232">
        <v>0</v>
      </c>
      <c r="I365" s="232">
        <v>0</v>
      </c>
      <c r="J365" s="229"/>
    </row>
    <row r="366" spans="1:10">
      <c r="A366" s="225">
        <v>305</v>
      </c>
      <c r="B366" s="226">
        <v>200</v>
      </c>
      <c r="C366" s="226">
        <v>100</v>
      </c>
      <c r="D366" s="276">
        <v>500</v>
      </c>
      <c r="E366" s="236">
        <v>50</v>
      </c>
      <c r="F366" s="236"/>
      <c r="G366" s="231" t="s">
        <v>978</v>
      </c>
      <c r="H366" s="232">
        <v>0</v>
      </c>
      <c r="I366" s="232">
        <v>0</v>
      </c>
      <c r="J366" s="229"/>
    </row>
    <row r="367" spans="1:10">
      <c r="A367" s="225">
        <v>305</v>
      </c>
      <c r="B367" s="226">
        <v>200</v>
      </c>
      <c r="C367" s="226">
        <v>100</v>
      </c>
      <c r="D367" s="226">
        <v>550</v>
      </c>
      <c r="E367" s="226"/>
      <c r="F367" s="226"/>
      <c r="G367" s="227" t="s">
        <v>984</v>
      </c>
      <c r="H367" s="240">
        <v>0</v>
      </c>
      <c r="I367" s="240">
        <v>0</v>
      </c>
      <c r="J367" s="229" t="s">
        <v>985</v>
      </c>
    </row>
    <row r="368" spans="1:10">
      <c r="A368" s="225">
        <v>305</v>
      </c>
      <c r="B368" s="226">
        <v>200</v>
      </c>
      <c r="C368" s="226">
        <v>100</v>
      </c>
      <c r="D368" s="226">
        <v>550</v>
      </c>
      <c r="E368" s="236">
        <v>10</v>
      </c>
      <c r="F368" s="236"/>
      <c r="G368" s="231" t="s">
        <v>986</v>
      </c>
      <c r="H368" s="242">
        <v>0</v>
      </c>
      <c r="I368" s="242">
        <v>0</v>
      </c>
      <c r="J368" s="229" t="s">
        <v>987</v>
      </c>
    </row>
    <row r="369" spans="1:10">
      <c r="A369" s="225">
        <v>305</v>
      </c>
      <c r="B369" s="226">
        <v>200</v>
      </c>
      <c r="C369" s="226">
        <v>100</v>
      </c>
      <c r="D369" s="226">
        <v>550</v>
      </c>
      <c r="E369" s="236">
        <v>20</v>
      </c>
      <c r="F369" s="236"/>
      <c r="G369" s="231" t="s">
        <v>988</v>
      </c>
      <c r="H369" s="242">
        <v>31250</v>
      </c>
      <c r="I369" s="242">
        <v>125000</v>
      </c>
      <c r="J369" s="229" t="s">
        <v>989</v>
      </c>
    </row>
    <row r="370" spans="1:10" s="281" customFormat="1" ht="13.8">
      <c r="A370" s="225">
        <v>305</v>
      </c>
      <c r="B370" s="226">
        <v>200</v>
      </c>
      <c r="C370" s="226">
        <v>100</v>
      </c>
      <c r="D370" s="226">
        <v>600</v>
      </c>
      <c r="E370" s="226"/>
      <c r="F370" s="226"/>
      <c r="G370" s="227" t="s">
        <v>990</v>
      </c>
      <c r="H370" s="240">
        <v>0</v>
      </c>
      <c r="I370" s="240">
        <v>0</v>
      </c>
      <c r="J370" s="229" t="s">
        <v>991</v>
      </c>
    </row>
    <row r="371" spans="1:10">
      <c r="A371" s="225">
        <v>305</v>
      </c>
      <c r="B371" s="226">
        <v>200</v>
      </c>
      <c r="C371" s="226">
        <v>100</v>
      </c>
      <c r="D371" s="226">
        <v>600</v>
      </c>
      <c r="E371" s="236">
        <v>10</v>
      </c>
      <c r="F371" s="236"/>
      <c r="G371" s="246" t="s">
        <v>992</v>
      </c>
      <c r="H371" s="242">
        <v>103961</v>
      </c>
      <c r="I371" s="242">
        <v>415843</v>
      </c>
      <c r="J371" s="280" t="s">
        <v>993</v>
      </c>
    </row>
    <row r="372" spans="1:10" s="281" customFormat="1" ht="13.8">
      <c r="A372" s="225">
        <v>305</v>
      </c>
      <c r="B372" s="226">
        <v>200</v>
      </c>
      <c r="C372" s="226">
        <v>100</v>
      </c>
      <c r="D372" s="226">
        <v>600</v>
      </c>
      <c r="E372" s="226">
        <v>20</v>
      </c>
      <c r="F372" s="226"/>
      <c r="G372" s="227" t="s">
        <v>994</v>
      </c>
      <c r="H372" s="240">
        <v>0</v>
      </c>
      <c r="I372" s="240">
        <v>0</v>
      </c>
      <c r="J372" s="229" t="s">
        <v>995</v>
      </c>
    </row>
    <row r="373" spans="1:10" s="281" customFormat="1" ht="13.8">
      <c r="A373" s="225">
        <v>305</v>
      </c>
      <c r="B373" s="226">
        <v>200</v>
      </c>
      <c r="C373" s="226">
        <v>100</v>
      </c>
      <c r="D373" s="226">
        <v>600</v>
      </c>
      <c r="E373" s="226">
        <v>20</v>
      </c>
      <c r="F373" s="236">
        <v>5</v>
      </c>
      <c r="G373" s="231" t="s">
        <v>996</v>
      </c>
      <c r="H373" s="232">
        <v>0</v>
      </c>
      <c r="I373" s="232">
        <v>0</v>
      </c>
      <c r="J373" s="229"/>
    </row>
    <row r="374" spans="1:10">
      <c r="A374" s="225">
        <v>305</v>
      </c>
      <c r="B374" s="226">
        <v>200</v>
      </c>
      <c r="C374" s="226">
        <v>100</v>
      </c>
      <c r="D374" s="226">
        <v>600</v>
      </c>
      <c r="E374" s="226">
        <v>20</v>
      </c>
      <c r="F374" s="236">
        <v>10</v>
      </c>
      <c r="G374" s="231" t="s">
        <v>997</v>
      </c>
      <c r="H374" s="242">
        <v>0</v>
      </c>
      <c r="I374" s="242">
        <v>0</v>
      </c>
      <c r="J374" s="229"/>
    </row>
    <row r="375" spans="1:10" s="281" customFormat="1" ht="13.8">
      <c r="A375" s="225">
        <v>305</v>
      </c>
      <c r="B375" s="226">
        <v>200</v>
      </c>
      <c r="C375" s="226">
        <v>100</v>
      </c>
      <c r="D375" s="226">
        <v>600</v>
      </c>
      <c r="E375" s="226">
        <v>30</v>
      </c>
      <c r="F375" s="226"/>
      <c r="G375" s="227" t="s">
        <v>998</v>
      </c>
      <c r="H375" s="240">
        <v>0</v>
      </c>
      <c r="I375" s="240">
        <v>0</v>
      </c>
      <c r="J375" s="229" t="s">
        <v>999</v>
      </c>
    </row>
    <row r="376" spans="1:10" s="281" customFormat="1" ht="13.8">
      <c r="A376" s="225">
        <v>305</v>
      </c>
      <c r="B376" s="226">
        <v>200</v>
      </c>
      <c r="C376" s="226">
        <v>100</v>
      </c>
      <c r="D376" s="226">
        <v>600</v>
      </c>
      <c r="E376" s="226">
        <v>30</v>
      </c>
      <c r="F376" s="236">
        <v>5</v>
      </c>
      <c r="G376" s="231" t="s">
        <v>1000</v>
      </c>
      <c r="H376" s="232">
        <v>105000</v>
      </c>
      <c r="I376" s="232">
        <v>420000</v>
      </c>
      <c r="J376" s="229"/>
    </row>
    <row r="377" spans="1:10">
      <c r="A377" s="225">
        <v>305</v>
      </c>
      <c r="B377" s="226">
        <v>200</v>
      </c>
      <c r="C377" s="226">
        <v>100</v>
      </c>
      <c r="D377" s="226">
        <v>600</v>
      </c>
      <c r="E377" s="226">
        <v>30</v>
      </c>
      <c r="F377" s="236">
        <v>10</v>
      </c>
      <c r="G377" s="231" t="s">
        <v>1001</v>
      </c>
      <c r="H377" s="232">
        <v>7000</v>
      </c>
      <c r="I377" s="232">
        <v>28000</v>
      </c>
      <c r="J377" s="229"/>
    </row>
    <row r="378" spans="1:10">
      <c r="A378" s="225">
        <v>305</v>
      </c>
      <c r="B378" s="226">
        <v>200</v>
      </c>
      <c r="C378" s="226">
        <v>100</v>
      </c>
      <c r="D378" s="226">
        <v>600</v>
      </c>
      <c r="E378" s="226">
        <v>30</v>
      </c>
      <c r="F378" s="230">
        <v>15</v>
      </c>
      <c r="G378" s="250" t="s">
        <v>1002</v>
      </c>
      <c r="H378" s="295">
        <v>0</v>
      </c>
      <c r="I378" s="295">
        <v>0</v>
      </c>
      <c r="J378" s="234"/>
    </row>
    <row r="379" spans="1:10" s="281" customFormat="1" ht="13.8">
      <c r="A379" s="225">
        <v>305</v>
      </c>
      <c r="B379" s="226">
        <v>200</v>
      </c>
      <c r="C379" s="226">
        <v>100</v>
      </c>
      <c r="D379" s="226">
        <v>600</v>
      </c>
      <c r="E379" s="226">
        <v>30</v>
      </c>
      <c r="F379" s="230">
        <v>20</v>
      </c>
      <c r="G379" s="250" t="s">
        <v>1003</v>
      </c>
      <c r="H379" s="295">
        <v>0</v>
      </c>
      <c r="I379" s="295">
        <v>0</v>
      </c>
      <c r="J379" s="234"/>
    </row>
    <row r="380" spans="1:10" s="281" customFormat="1" ht="13.8">
      <c r="A380" s="225">
        <v>305</v>
      </c>
      <c r="B380" s="226">
        <v>200</v>
      </c>
      <c r="C380" s="226">
        <v>100</v>
      </c>
      <c r="D380" s="226">
        <v>600</v>
      </c>
      <c r="E380" s="226">
        <v>30</v>
      </c>
      <c r="F380" s="236">
        <v>25</v>
      </c>
      <c r="G380" s="231" t="s">
        <v>1004</v>
      </c>
      <c r="H380" s="232">
        <v>0</v>
      </c>
      <c r="I380" s="232">
        <v>0</v>
      </c>
      <c r="J380" s="229"/>
    </row>
    <row r="381" spans="1:10" s="281" customFormat="1" ht="13.8">
      <c r="A381" s="225">
        <v>305</v>
      </c>
      <c r="B381" s="226">
        <v>200</v>
      </c>
      <c r="C381" s="226">
        <v>100</v>
      </c>
      <c r="D381" s="226">
        <v>600</v>
      </c>
      <c r="E381" s="226">
        <v>30</v>
      </c>
      <c r="F381" s="236">
        <v>30</v>
      </c>
      <c r="G381" s="231" t="s">
        <v>1005</v>
      </c>
      <c r="H381" s="232">
        <v>875</v>
      </c>
      <c r="I381" s="232">
        <v>3500</v>
      </c>
      <c r="J381" s="229"/>
    </row>
    <row r="382" spans="1:10" s="281" customFormat="1" ht="13.8">
      <c r="A382" s="225">
        <v>305</v>
      </c>
      <c r="B382" s="226">
        <v>200</v>
      </c>
      <c r="C382" s="226">
        <v>100</v>
      </c>
      <c r="D382" s="226">
        <v>600</v>
      </c>
      <c r="E382" s="226">
        <v>30</v>
      </c>
      <c r="F382" s="236">
        <v>35</v>
      </c>
      <c r="G382" s="231" t="s">
        <v>1006</v>
      </c>
      <c r="H382" s="232">
        <v>45000</v>
      </c>
      <c r="I382" s="232">
        <v>180000</v>
      </c>
      <c r="J382" s="229"/>
    </row>
    <row r="383" spans="1:10" s="281" customFormat="1" ht="13.8">
      <c r="A383" s="225">
        <v>305</v>
      </c>
      <c r="B383" s="226">
        <v>200</v>
      </c>
      <c r="C383" s="226">
        <v>100</v>
      </c>
      <c r="D383" s="226">
        <v>600</v>
      </c>
      <c r="E383" s="226">
        <v>30</v>
      </c>
      <c r="F383" s="236">
        <v>40</v>
      </c>
      <c r="G383" s="231" t="s">
        <v>1007</v>
      </c>
      <c r="H383" s="232">
        <v>6500</v>
      </c>
      <c r="I383" s="232">
        <v>26000</v>
      </c>
      <c r="J383" s="229"/>
    </row>
    <row r="384" spans="1:10" s="281" customFormat="1" ht="13.8">
      <c r="A384" s="225">
        <v>305</v>
      </c>
      <c r="B384" s="226">
        <v>200</v>
      </c>
      <c r="C384" s="226">
        <v>100</v>
      </c>
      <c r="D384" s="226">
        <v>600</v>
      </c>
      <c r="E384" s="226">
        <v>30</v>
      </c>
      <c r="F384" s="236">
        <v>45</v>
      </c>
      <c r="G384" s="231" t="s">
        <v>1008</v>
      </c>
      <c r="H384" s="232">
        <v>625</v>
      </c>
      <c r="I384" s="232">
        <v>2500</v>
      </c>
      <c r="J384" s="229"/>
    </row>
    <row r="385" spans="1:10" s="281" customFormat="1" ht="13.8">
      <c r="A385" s="225">
        <v>305</v>
      </c>
      <c r="B385" s="226">
        <v>200</v>
      </c>
      <c r="C385" s="226">
        <v>100</v>
      </c>
      <c r="D385" s="226">
        <v>600</v>
      </c>
      <c r="E385" s="226">
        <v>30</v>
      </c>
      <c r="F385" s="236">
        <v>50</v>
      </c>
      <c r="G385" s="231" t="s">
        <v>1009</v>
      </c>
      <c r="H385" s="232">
        <v>97275</v>
      </c>
      <c r="I385" s="232">
        <v>389100</v>
      </c>
      <c r="J385" s="229"/>
    </row>
    <row r="386" spans="1:10" s="281" customFormat="1" ht="13.8">
      <c r="A386" s="225">
        <v>305</v>
      </c>
      <c r="B386" s="226">
        <v>200</v>
      </c>
      <c r="C386" s="226">
        <v>100</v>
      </c>
      <c r="D386" s="226">
        <v>600</v>
      </c>
      <c r="E386" s="226">
        <v>30</v>
      </c>
      <c r="F386" s="236">
        <v>55</v>
      </c>
      <c r="G386" s="231" t="s">
        <v>1010</v>
      </c>
      <c r="H386" s="232">
        <v>750</v>
      </c>
      <c r="I386" s="232">
        <v>3000</v>
      </c>
      <c r="J386" s="229"/>
    </row>
    <row r="387" spans="1:10" s="281" customFormat="1" ht="13.8">
      <c r="A387" s="225">
        <v>305</v>
      </c>
      <c r="B387" s="226">
        <v>200</v>
      </c>
      <c r="C387" s="226">
        <v>100</v>
      </c>
      <c r="D387" s="226">
        <v>600</v>
      </c>
      <c r="E387" s="226">
        <v>30</v>
      </c>
      <c r="F387" s="236">
        <v>60</v>
      </c>
      <c r="G387" s="231" t="s">
        <v>1011</v>
      </c>
      <c r="H387" s="232">
        <v>0</v>
      </c>
      <c r="I387" s="232">
        <v>0</v>
      </c>
      <c r="J387" s="229"/>
    </row>
    <row r="388" spans="1:10" s="281" customFormat="1" ht="13.8">
      <c r="A388" s="225">
        <v>305</v>
      </c>
      <c r="B388" s="226">
        <v>200</v>
      </c>
      <c r="C388" s="226">
        <v>100</v>
      </c>
      <c r="D388" s="226">
        <v>600</v>
      </c>
      <c r="E388" s="226">
        <v>30</v>
      </c>
      <c r="F388" s="236">
        <v>65</v>
      </c>
      <c r="G388" s="231" t="s">
        <v>1012</v>
      </c>
      <c r="H388" s="232">
        <v>48429</v>
      </c>
      <c r="I388" s="232">
        <v>193717</v>
      </c>
      <c r="J388" s="229"/>
    </row>
    <row r="389" spans="1:10" s="281" customFormat="1" ht="13.8">
      <c r="A389" s="225">
        <v>305</v>
      </c>
      <c r="B389" s="226">
        <v>200</v>
      </c>
      <c r="C389" s="226">
        <v>100</v>
      </c>
      <c r="D389" s="226">
        <v>600</v>
      </c>
      <c r="E389" s="226">
        <v>30</v>
      </c>
      <c r="F389" s="236">
        <v>80</v>
      </c>
      <c r="G389" s="231" t="s">
        <v>1013</v>
      </c>
      <c r="H389" s="242">
        <v>0</v>
      </c>
      <c r="I389" s="242">
        <v>0</v>
      </c>
      <c r="J389" s="229"/>
    </row>
    <row r="390" spans="1:10">
      <c r="A390" s="225">
        <v>305</v>
      </c>
      <c r="B390" s="226">
        <v>200</v>
      </c>
      <c r="C390" s="226">
        <v>100</v>
      </c>
      <c r="D390" s="226">
        <v>600</v>
      </c>
      <c r="E390" s="226">
        <v>30</v>
      </c>
      <c r="F390" s="236">
        <v>90</v>
      </c>
      <c r="G390" s="231" t="s">
        <v>998</v>
      </c>
      <c r="H390" s="232">
        <v>302273</v>
      </c>
      <c r="I390" s="232">
        <v>1209090</v>
      </c>
      <c r="J390" s="229"/>
    </row>
    <row r="391" spans="1:10" s="281" customFormat="1" ht="13.8">
      <c r="A391" s="225">
        <v>305</v>
      </c>
      <c r="B391" s="226">
        <v>200</v>
      </c>
      <c r="C391" s="226">
        <v>200</v>
      </c>
      <c r="D391" s="226"/>
      <c r="E391" s="226"/>
      <c r="F391" s="226"/>
      <c r="G391" s="227" t="s">
        <v>1014</v>
      </c>
      <c r="H391" s="240">
        <v>0</v>
      </c>
      <c r="I391" s="240">
        <v>0</v>
      </c>
      <c r="J391" s="280" t="s">
        <v>1015</v>
      </c>
    </row>
    <row r="392" spans="1:10">
      <c r="A392" s="225">
        <v>305</v>
      </c>
      <c r="B392" s="226">
        <v>200</v>
      </c>
      <c r="C392" s="226">
        <v>200</v>
      </c>
      <c r="D392" s="226">
        <v>100</v>
      </c>
      <c r="E392" s="236"/>
      <c r="F392" s="236"/>
      <c r="G392" s="246" t="s">
        <v>1016</v>
      </c>
      <c r="H392" s="242">
        <v>750</v>
      </c>
      <c r="I392" s="242">
        <v>3000</v>
      </c>
      <c r="J392" s="280" t="s">
        <v>1017</v>
      </c>
    </row>
    <row r="393" spans="1:10">
      <c r="A393" s="225">
        <v>305</v>
      </c>
      <c r="B393" s="226">
        <v>200</v>
      </c>
      <c r="C393" s="226">
        <v>200</v>
      </c>
      <c r="D393" s="236">
        <v>200</v>
      </c>
      <c r="E393" s="236"/>
      <c r="F393" s="236"/>
      <c r="G393" s="231" t="s">
        <v>1018</v>
      </c>
      <c r="H393" s="242">
        <v>0</v>
      </c>
      <c r="I393" s="242">
        <v>0</v>
      </c>
      <c r="J393" s="229" t="s">
        <v>1019</v>
      </c>
    </row>
    <row r="394" spans="1:10" ht="27.6">
      <c r="A394" s="225">
        <v>305</v>
      </c>
      <c r="B394" s="226">
        <v>200</v>
      </c>
      <c r="C394" s="226">
        <v>200</v>
      </c>
      <c r="D394" s="226">
        <v>300</v>
      </c>
      <c r="E394" s="226"/>
      <c r="F394" s="226"/>
      <c r="G394" s="227" t="s">
        <v>1020</v>
      </c>
      <c r="H394" s="240">
        <v>0</v>
      </c>
      <c r="I394" s="240">
        <v>0</v>
      </c>
      <c r="J394" s="229" t="s">
        <v>1021</v>
      </c>
    </row>
    <row r="395" spans="1:10" s="281" customFormat="1" ht="13.8">
      <c r="A395" s="225">
        <v>305</v>
      </c>
      <c r="B395" s="226">
        <v>200</v>
      </c>
      <c r="C395" s="226">
        <v>200</v>
      </c>
      <c r="D395" s="226">
        <v>300</v>
      </c>
      <c r="E395" s="226">
        <v>10</v>
      </c>
      <c r="F395" s="226"/>
      <c r="G395" s="227" t="s">
        <v>1022</v>
      </c>
      <c r="H395" s="240">
        <v>0</v>
      </c>
      <c r="I395" s="240">
        <v>0</v>
      </c>
      <c r="J395" s="229" t="s">
        <v>1023</v>
      </c>
    </row>
    <row r="396" spans="1:10" s="281" customFormat="1" ht="13.8">
      <c r="A396" s="225">
        <v>305</v>
      </c>
      <c r="B396" s="226">
        <v>200</v>
      </c>
      <c r="C396" s="226">
        <v>200</v>
      </c>
      <c r="D396" s="226">
        <v>300</v>
      </c>
      <c r="E396" s="226">
        <v>10</v>
      </c>
      <c r="F396" s="236">
        <v>5</v>
      </c>
      <c r="G396" s="231" t="s">
        <v>1024</v>
      </c>
      <c r="H396" s="232">
        <v>2250</v>
      </c>
      <c r="I396" s="232">
        <v>9000</v>
      </c>
      <c r="J396" s="229"/>
    </row>
    <row r="397" spans="1:10" s="281" customFormat="1" ht="13.8">
      <c r="A397" s="225">
        <v>305</v>
      </c>
      <c r="B397" s="226">
        <v>200</v>
      </c>
      <c r="C397" s="226">
        <v>200</v>
      </c>
      <c r="D397" s="226">
        <v>300</v>
      </c>
      <c r="E397" s="226">
        <v>10</v>
      </c>
      <c r="F397" s="236">
        <v>10</v>
      </c>
      <c r="G397" s="231" t="s">
        <v>1025</v>
      </c>
      <c r="H397" s="232">
        <v>0</v>
      </c>
      <c r="I397" s="232">
        <v>0</v>
      </c>
      <c r="J397" s="229"/>
    </row>
    <row r="398" spans="1:10" s="281" customFormat="1" ht="13.8">
      <c r="A398" s="225">
        <v>305</v>
      </c>
      <c r="B398" s="226">
        <v>200</v>
      </c>
      <c r="C398" s="226">
        <v>200</v>
      </c>
      <c r="D398" s="226">
        <v>300</v>
      </c>
      <c r="E398" s="226">
        <v>10</v>
      </c>
      <c r="F398" s="236">
        <v>15</v>
      </c>
      <c r="G398" s="231" t="s">
        <v>1026</v>
      </c>
      <c r="H398" s="232">
        <v>8750</v>
      </c>
      <c r="I398" s="232">
        <v>35000</v>
      </c>
      <c r="J398" s="229"/>
    </row>
    <row r="399" spans="1:10" s="281" customFormat="1" ht="13.8">
      <c r="A399" s="225">
        <v>305</v>
      </c>
      <c r="B399" s="226">
        <v>200</v>
      </c>
      <c r="C399" s="226">
        <v>200</v>
      </c>
      <c r="D399" s="226">
        <v>300</v>
      </c>
      <c r="E399" s="226">
        <v>10</v>
      </c>
      <c r="F399" s="236">
        <v>20</v>
      </c>
      <c r="G399" s="231" t="s">
        <v>1027</v>
      </c>
      <c r="H399" s="232">
        <v>0</v>
      </c>
      <c r="I399" s="232">
        <v>0</v>
      </c>
      <c r="J399" s="229"/>
    </row>
    <row r="400" spans="1:10">
      <c r="A400" s="225">
        <v>305</v>
      </c>
      <c r="B400" s="226">
        <v>200</v>
      </c>
      <c r="C400" s="226">
        <v>200</v>
      </c>
      <c r="D400" s="226">
        <v>300</v>
      </c>
      <c r="E400" s="226">
        <v>10</v>
      </c>
      <c r="F400" s="236">
        <v>90</v>
      </c>
      <c r="G400" s="231" t="s">
        <v>1028</v>
      </c>
      <c r="H400" s="232">
        <v>0</v>
      </c>
      <c r="I400" s="232">
        <v>0</v>
      </c>
      <c r="J400" s="229"/>
    </row>
    <row r="401" spans="1:10">
      <c r="A401" s="225">
        <v>305</v>
      </c>
      <c r="B401" s="226">
        <v>200</v>
      </c>
      <c r="C401" s="226">
        <v>200</v>
      </c>
      <c r="D401" s="226">
        <v>300</v>
      </c>
      <c r="E401" s="236">
        <v>20</v>
      </c>
      <c r="F401" s="236"/>
      <c r="G401" s="231" t="s">
        <v>1029</v>
      </c>
      <c r="H401" s="242">
        <v>0</v>
      </c>
      <c r="I401" s="242">
        <v>0</v>
      </c>
      <c r="J401" s="229" t="s">
        <v>1030</v>
      </c>
    </row>
    <row r="402" spans="1:10">
      <c r="A402" s="225">
        <v>305</v>
      </c>
      <c r="B402" s="226">
        <v>200</v>
      </c>
      <c r="C402" s="226">
        <v>200</v>
      </c>
      <c r="D402" s="226">
        <v>300</v>
      </c>
      <c r="E402" s="236">
        <v>30</v>
      </c>
      <c r="F402" s="236"/>
      <c r="G402" s="231" t="s">
        <v>1031</v>
      </c>
      <c r="H402" s="242">
        <v>0</v>
      </c>
      <c r="I402" s="242">
        <v>0</v>
      </c>
      <c r="J402" s="229" t="s">
        <v>1032</v>
      </c>
    </row>
    <row r="403" spans="1:10">
      <c r="A403" s="225">
        <v>305</v>
      </c>
      <c r="B403" s="226">
        <v>200</v>
      </c>
      <c r="C403" s="226">
        <v>200</v>
      </c>
      <c r="D403" s="226">
        <v>300</v>
      </c>
      <c r="E403" s="236">
        <v>40</v>
      </c>
      <c r="F403" s="236"/>
      <c r="G403" s="231" t="s">
        <v>1033</v>
      </c>
      <c r="H403" s="242">
        <v>164246</v>
      </c>
      <c r="I403" s="242">
        <v>656982</v>
      </c>
      <c r="J403" s="229" t="s">
        <v>1034</v>
      </c>
    </row>
    <row r="404" spans="1:10" s="281" customFormat="1" ht="13.8">
      <c r="A404" s="225">
        <v>305</v>
      </c>
      <c r="B404" s="226">
        <v>200</v>
      </c>
      <c r="C404" s="226">
        <v>200</v>
      </c>
      <c r="D404" s="226">
        <v>300</v>
      </c>
      <c r="E404" s="226">
        <v>50</v>
      </c>
      <c r="F404" s="226"/>
      <c r="G404" s="227" t="s">
        <v>1035</v>
      </c>
      <c r="H404" s="240">
        <v>0</v>
      </c>
      <c r="I404" s="240">
        <v>0</v>
      </c>
      <c r="J404" s="229" t="s">
        <v>1036</v>
      </c>
    </row>
    <row r="405" spans="1:10" s="281" customFormat="1" ht="13.8">
      <c r="A405" s="225">
        <v>305</v>
      </c>
      <c r="B405" s="226">
        <v>200</v>
      </c>
      <c r="C405" s="226">
        <v>200</v>
      </c>
      <c r="D405" s="226">
        <v>300</v>
      </c>
      <c r="E405" s="226">
        <v>50</v>
      </c>
      <c r="F405" s="236">
        <v>10</v>
      </c>
      <c r="G405" s="231" t="s">
        <v>1037</v>
      </c>
      <c r="H405" s="232">
        <v>0</v>
      </c>
      <c r="I405" s="232">
        <v>0</v>
      </c>
      <c r="J405" s="229"/>
    </row>
    <row r="406" spans="1:10" s="281" customFormat="1" ht="13.8">
      <c r="A406" s="225">
        <v>305</v>
      </c>
      <c r="B406" s="226">
        <v>200</v>
      </c>
      <c r="C406" s="226">
        <v>200</v>
      </c>
      <c r="D406" s="226">
        <v>300</v>
      </c>
      <c r="E406" s="226">
        <v>50</v>
      </c>
      <c r="F406" s="236">
        <v>20</v>
      </c>
      <c r="G406" s="231" t="s">
        <v>1038</v>
      </c>
      <c r="H406" s="232">
        <v>6250</v>
      </c>
      <c r="I406" s="232">
        <v>25000</v>
      </c>
      <c r="J406" s="229"/>
    </row>
    <row r="407" spans="1:10" s="281" customFormat="1" ht="13.8">
      <c r="A407" s="225">
        <v>305</v>
      </c>
      <c r="B407" s="226">
        <v>200</v>
      </c>
      <c r="C407" s="226">
        <v>200</v>
      </c>
      <c r="D407" s="226">
        <v>300</v>
      </c>
      <c r="E407" s="226">
        <v>50</v>
      </c>
      <c r="F407" s="236">
        <v>30</v>
      </c>
      <c r="G407" s="231" t="s">
        <v>1039</v>
      </c>
      <c r="H407" s="232">
        <v>0</v>
      </c>
      <c r="I407" s="232">
        <v>0</v>
      </c>
      <c r="J407" s="229"/>
    </row>
    <row r="408" spans="1:10" s="281" customFormat="1" ht="13.8">
      <c r="A408" s="225">
        <v>305</v>
      </c>
      <c r="B408" s="226">
        <v>200</v>
      </c>
      <c r="C408" s="226">
        <v>200</v>
      </c>
      <c r="D408" s="226">
        <v>300</v>
      </c>
      <c r="E408" s="226">
        <v>50</v>
      </c>
      <c r="F408" s="236">
        <v>40</v>
      </c>
      <c r="G408" s="231" t="s">
        <v>1040</v>
      </c>
      <c r="H408" s="232">
        <v>0</v>
      </c>
      <c r="I408" s="232">
        <v>0</v>
      </c>
      <c r="J408" s="229"/>
    </row>
    <row r="409" spans="1:10" s="281" customFormat="1" ht="13.8">
      <c r="A409" s="225">
        <v>305</v>
      </c>
      <c r="B409" s="226">
        <v>200</v>
      </c>
      <c r="C409" s="226">
        <v>200</v>
      </c>
      <c r="D409" s="226">
        <v>300</v>
      </c>
      <c r="E409" s="226">
        <v>50</v>
      </c>
      <c r="F409" s="236">
        <v>90</v>
      </c>
      <c r="G409" s="231" t="s">
        <v>1035</v>
      </c>
      <c r="H409" s="232">
        <v>0</v>
      </c>
      <c r="I409" s="232">
        <v>0</v>
      </c>
      <c r="J409" s="229"/>
    </row>
    <row r="410" spans="1:10" ht="41.4">
      <c r="A410" s="225">
        <v>305</v>
      </c>
      <c r="B410" s="226">
        <v>200</v>
      </c>
      <c r="C410" s="226">
        <v>200</v>
      </c>
      <c r="D410" s="226">
        <v>300</v>
      </c>
      <c r="E410" s="226">
        <v>60</v>
      </c>
      <c r="F410" s="236"/>
      <c r="G410" s="231" t="s">
        <v>1041</v>
      </c>
      <c r="H410" s="232">
        <v>0</v>
      </c>
      <c r="I410" s="232">
        <v>0</v>
      </c>
      <c r="J410" s="229" t="s">
        <v>1042</v>
      </c>
    </row>
    <row r="411" spans="1:10" s="281" customFormat="1" ht="13.8">
      <c r="A411" s="225">
        <v>305</v>
      </c>
      <c r="B411" s="226">
        <v>200</v>
      </c>
      <c r="C411" s="226">
        <v>200</v>
      </c>
      <c r="D411" s="226">
        <v>400</v>
      </c>
      <c r="E411" s="226"/>
      <c r="F411" s="226"/>
      <c r="G411" s="227" t="s">
        <v>1043</v>
      </c>
      <c r="H411" s="240">
        <v>0</v>
      </c>
      <c r="I411" s="240">
        <v>0</v>
      </c>
      <c r="J411" s="280" t="s">
        <v>1044</v>
      </c>
    </row>
    <row r="412" spans="1:10" ht="27.6">
      <c r="A412" s="225">
        <v>305</v>
      </c>
      <c r="B412" s="226">
        <v>200</v>
      </c>
      <c r="C412" s="226">
        <v>200</v>
      </c>
      <c r="D412" s="226">
        <v>400</v>
      </c>
      <c r="E412" s="236">
        <v>10</v>
      </c>
      <c r="F412" s="236"/>
      <c r="G412" s="246" t="s">
        <v>1045</v>
      </c>
      <c r="H412" s="242">
        <v>0</v>
      </c>
      <c r="I412" s="242">
        <v>0</v>
      </c>
      <c r="J412" s="280" t="s">
        <v>1046</v>
      </c>
    </row>
    <row r="413" spans="1:10" ht="27.6">
      <c r="A413" s="225">
        <v>305</v>
      </c>
      <c r="B413" s="226">
        <v>200</v>
      </c>
      <c r="C413" s="226">
        <v>200</v>
      </c>
      <c r="D413" s="226">
        <v>400</v>
      </c>
      <c r="E413" s="236">
        <v>20</v>
      </c>
      <c r="F413" s="236"/>
      <c r="G413" s="231" t="s">
        <v>1047</v>
      </c>
      <c r="H413" s="242">
        <v>0</v>
      </c>
      <c r="I413" s="242">
        <v>0</v>
      </c>
      <c r="J413" s="229" t="s">
        <v>1048</v>
      </c>
    </row>
    <row r="414" spans="1:10" ht="27.6">
      <c r="A414" s="225">
        <v>305</v>
      </c>
      <c r="B414" s="226">
        <v>200</v>
      </c>
      <c r="C414" s="226">
        <v>200</v>
      </c>
      <c r="D414" s="226">
        <v>400</v>
      </c>
      <c r="E414" s="236">
        <v>30</v>
      </c>
      <c r="F414" s="236"/>
      <c r="G414" s="231" t="s">
        <v>1049</v>
      </c>
      <c r="H414" s="242">
        <v>0</v>
      </c>
      <c r="I414" s="242">
        <v>0</v>
      </c>
      <c r="J414" s="229" t="s">
        <v>1050</v>
      </c>
    </row>
    <row r="415" spans="1:10">
      <c r="A415" s="225">
        <v>305</v>
      </c>
      <c r="B415" s="226">
        <v>200</v>
      </c>
      <c r="C415" s="226">
        <v>300</v>
      </c>
      <c r="D415" s="226"/>
      <c r="E415" s="226"/>
      <c r="F415" s="226"/>
      <c r="G415" s="227" t="s">
        <v>1051</v>
      </c>
      <c r="H415" s="240">
        <v>0</v>
      </c>
      <c r="I415" s="240">
        <v>0</v>
      </c>
      <c r="J415" s="229" t="s">
        <v>1052</v>
      </c>
    </row>
    <row r="416" spans="1:10">
      <c r="A416" s="225">
        <v>305</v>
      </c>
      <c r="B416" s="226">
        <v>200</v>
      </c>
      <c r="C416" s="226">
        <v>300</v>
      </c>
      <c r="D416" s="236">
        <v>100</v>
      </c>
      <c r="E416" s="236"/>
      <c r="F416" s="236"/>
      <c r="G416" s="231" t="s">
        <v>1053</v>
      </c>
      <c r="H416" s="242">
        <v>4750</v>
      </c>
      <c r="I416" s="242">
        <v>19000</v>
      </c>
      <c r="J416" s="229" t="s">
        <v>1054</v>
      </c>
    </row>
    <row r="417" spans="1:10" s="274" customFormat="1">
      <c r="A417" s="225">
        <v>305</v>
      </c>
      <c r="B417" s="226">
        <v>200</v>
      </c>
      <c r="C417" s="226">
        <v>300</v>
      </c>
      <c r="D417" s="236">
        <v>200</v>
      </c>
      <c r="E417" s="236"/>
      <c r="F417" s="236"/>
      <c r="G417" s="231" t="s">
        <v>1055</v>
      </c>
      <c r="H417" s="242">
        <v>16000</v>
      </c>
      <c r="I417" s="242">
        <v>64000</v>
      </c>
      <c r="J417" s="229" t="s">
        <v>1056</v>
      </c>
    </row>
    <row r="418" spans="1:10">
      <c r="A418" s="219">
        <v>310</v>
      </c>
      <c r="B418" s="220">
        <v>0</v>
      </c>
      <c r="C418" s="220">
        <v>0</v>
      </c>
      <c r="D418" s="220">
        <v>0</v>
      </c>
      <c r="E418" s="220">
        <v>0</v>
      </c>
      <c r="F418" s="220">
        <v>0</v>
      </c>
      <c r="G418" s="272" t="s">
        <v>1057</v>
      </c>
      <c r="H418" s="240">
        <v>0</v>
      </c>
      <c r="I418" s="240">
        <v>0</v>
      </c>
      <c r="J418" s="223"/>
    </row>
    <row r="419" spans="1:10">
      <c r="A419" s="225">
        <v>310</v>
      </c>
      <c r="B419" s="236">
        <v>100</v>
      </c>
      <c r="C419" s="236"/>
      <c r="D419" s="236"/>
      <c r="E419" s="236"/>
      <c r="F419" s="236"/>
      <c r="G419" s="231" t="s">
        <v>1058</v>
      </c>
      <c r="H419" s="242">
        <v>11250</v>
      </c>
      <c r="I419" s="242">
        <v>45000</v>
      </c>
      <c r="J419" s="229" t="s">
        <v>1059</v>
      </c>
    </row>
    <row r="420" spans="1:10" s="281" customFormat="1" ht="13.8">
      <c r="A420" s="225">
        <v>310</v>
      </c>
      <c r="B420" s="226">
        <v>200</v>
      </c>
      <c r="C420" s="226"/>
      <c r="D420" s="226"/>
      <c r="E420" s="226"/>
      <c r="F420" s="226"/>
      <c r="G420" s="227" t="s">
        <v>1060</v>
      </c>
      <c r="H420" s="240">
        <v>0</v>
      </c>
      <c r="I420" s="240">
        <v>0</v>
      </c>
      <c r="J420" s="229" t="s">
        <v>1061</v>
      </c>
    </row>
    <row r="421" spans="1:10" s="281" customFormat="1" ht="13.8">
      <c r="A421" s="225">
        <v>310</v>
      </c>
      <c r="B421" s="226">
        <v>200</v>
      </c>
      <c r="C421" s="236">
        <v>100</v>
      </c>
      <c r="D421" s="236"/>
      <c r="E421" s="236"/>
      <c r="F421" s="236"/>
      <c r="G421" s="231" t="s">
        <v>1062</v>
      </c>
      <c r="H421" s="232">
        <v>8772</v>
      </c>
      <c r="I421" s="232">
        <v>35088</v>
      </c>
      <c r="J421" s="229"/>
    </row>
    <row r="422" spans="1:10" s="281" customFormat="1" ht="13.8">
      <c r="A422" s="225">
        <v>310</v>
      </c>
      <c r="B422" s="226">
        <v>200</v>
      </c>
      <c r="C422" s="236">
        <v>200</v>
      </c>
      <c r="D422" s="236"/>
      <c r="E422" s="236"/>
      <c r="F422" s="236"/>
      <c r="G422" s="231" t="s">
        <v>1063</v>
      </c>
      <c r="H422" s="232">
        <v>48164</v>
      </c>
      <c r="I422" s="232">
        <v>192656</v>
      </c>
      <c r="J422" s="229"/>
    </row>
    <row r="423" spans="1:10">
      <c r="A423" s="225">
        <v>310</v>
      </c>
      <c r="B423" s="226">
        <v>200</v>
      </c>
      <c r="C423" s="236">
        <v>300</v>
      </c>
      <c r="D423" s="236"/>
      <c r="E423" s="236"/>
      <c r="F423" s="236"/>
      <c r="G423" s="231" t="s">
        <v>1064</v>
      </c>
      <c r="H423" s="232">
        <v>0</v>
      </c>
      <c r="I423" s="232">
        <v>0</v>
      </c>
      <c r="J423" s="229"/>
    </row>
    <row r="424" spans="1:10">
      <c r="A424" s="225">
        <v>310</v>
      </c>
      <c r="B424" s="236">
        <v>300</v>
      </c>
      <c r="C424" s="236"/>
      <c r="D424" s="236"/>
      <c r="E424" s="236"/>
      <c r="F424" s="236"/>
      <c r="G424" s="231" t="s">
        <v>1065</v>
      </c>
      <c r="H424" s="242">
        <v>312500</v>
      </c>
      <c r="I424" s="242">
        <v>1250000</v>
      </c>
      <c r="J424" s="229" t="s">
        <v>1066</v>
      </c>
    </row>
    <row r="425" spans="1:10">
      <c r="A425" s="225">
        <v>310</v>
      </c>
      <c r="B425" s="236">
        <v>400</v>
      </c>
      <c r="C425" s="236"/>
      <c r="D425" s="236"/>
      <c r="E425" s="236"/>
      <c r="F425" s="236"/>
      <c r="G425" s="231" t="s">
        <v>1067</v>
      </c>
      <c r="H425" s="242">
        <v>0</v>
      </c>
      <c r="I425" s="242">
        <v>0</v>
      </c>
      <c r="J425" s="229" t="s">
        <v>1068</v>
      </c>
    </row>
    <row r="426" spans="1:10">
      <c r="A426" s="225">
        <v>310</v>
      </c>
      <c r="B426" s="236">
        <v>500</v>
      </c>
      <c r="C426" s="236"/>
      <c r="D426" s="236"/>
      <c r="E426" s="236"/>
      <c r="F426" s="236"/>
      <c r="G426" s="231" t="s">
        <v>1069</v>
      </c>
      <c r="H426" s="242">
        <v>1250</v>
      </c>
      <c r="I426" s="242">
        <v>5000</v>
      </c>
      <c r="J426" s="229" t="s">
        <v>1070</v>
      </c>
    </row>
    <row r="427" spans="1:10" s="281" customFormat="1" ht="13.8">
      <c r="A427" s="225">
        <v>310</v>
      </c>
      <c r="B427" s="226">
        <v>600</v>
      </c>
      <c r="C427" s="226"/>
      <c r="D427" s="226"/>
      <c r="E427" s="226"/>
      <c r="F427" s="226"/>
      <c r="G427" s="227" t="s">
        <v>1071</v>
      </c>
      <c r="H427" s="240">
        <v>0</v>
      </c>
      <c r="I427" s="240">
        <v>0</v>
      </c>
      <c r="J427" s="229" t="s">
        <v>1072</v>
      </c>
    </row>
    <row r="428" spans="1:10" s="281" customFormat="1" ht="13.8">
      <c r="A428" s="225">
        <v>310</v>
      </c>
      <c r="B428" s="226">
        <v>600</v>
      </c>
      <c r="C428" s="236">
        <v>100</v>
      </c>
      <c r="D428" s="236"/>
      <c r="E428" s="236"/>
      <c r="F428" s="236"/>
      <c r="G428" s="231" t="s">
        <v>1073</v>
      </c>
      <c r="H428" s="232">
        <v>21250</v>
      </c>
      <c r="I428" s="232">
        <v>85000</v>
      </c>
      <c r="J428" s="229"/>
    </row>
    <row r="429" spans="1:10" s="281" customFormat="1" ht="13.8">
      <c r="A429" s="225">
        <v>310</v>
      </c>
      <c r="B429" s="226">
        <v>600</v>
      </c>
      <c r="C429" s="236">
        <v>200</v>
      </c>
      <c r="D429" s="236"/>
      <c r="E429" s="236"/>
      <c r="F429" s="236"/>
      <c r="G429" s="231" t="s">
        <v>1074</v>
      </c>
      <c r="H429" s="232">
        <v>6250</v>
      </c>
      <c r="I429" s="232">
        <v>25000</v>
      </c>
      <c r="J429" s="229"/>
    </row>
    <row r="430" spans="1:10" s="281" customFormat="1" ht="13.8">
      <c r="A430" s="225">
        <v>310</v>
      </c>
      <c r="B430" s="226">
        <v>600</v>
      </c>
      <c r="C430" s="236">
        <v>300</v>
      </c>
      <c r="D430" s="236"/>
      <c r="E430" s="236"/>
      <c r="F430" s="236"/>
      <c r="G430" s="231" t="s">
        <v>1071</v>
      </c>
      <c r="H430" s="232">
        <v>7750</v>
      </c>
      <c r="I430" s="232">
        <v>31000</v>
      </c>
      <c r="J430" s="229"/>
    </row>
    <row r="431" spans="1:10" s="274" customFormat="1">
      <c r="A431" s="225">
        <v>310</v>
      </c>
      <c r="B431" s="226">
        <v>700</v>
      </c>
      <c r="C431" s="226"/>
      <c r="D431" s="226"/>
      <c r="E431" s="236"/>
      <c r="F431" s="236"/>
      <c r="G431" s="246" t="s">
        <v>1075</v>
      </c>
      <c r="H431" s="242">
        <v>0</v>
      </c>
      <c r="I431" s="242">
        <v>0</v>
      </c>
      <c r="J431" s="280" t="s">
        <v>1076</v>
      </c>
    </row>
    <row r="432" spans="1:10">
      <c r="A432" s="219">
        <v>315</v>
      </c>
      <c r="B432" s="220">
        <v>0</v>
      </c>
      <c r="C432" s="220">
        <v>0</v>
      </c>
      <c r="D432" s="220">
        <v>0</v>
      </c>
      <c r="E432" s="220">
        <v>0</v>
      </c>
      <c r="F432" s="220">
        <v>0</v>
      </c>
      <c r="G432" s="272" t="s">
        <v>61</v>
      </c>
      <c r="H432" s="240">
        <v>0</v>
      </c>
      <c r="I432" s="240">
        <v>0</v>
      </c>
      <c r="J432" s="220" t="s">
        <v>1077</v>
      </c>
    </row>
    <row r="433" spans="1:10" s="281" customFormat="1" ht="13.8">
      <c r="A433" s="225">
        <v>315</v>
      </c>
      <c r="B433" s="226">
        <v>100</v>
      </c>
      <c r="C433" s="226"/>
      <c r="D433" s="226"/>
      <c r="E433" s="226"/>
      <c r="F433" s="226"/>
      <c r="G433" s="227" t="s">
        <v>1078</v>
      </c>
      <c r="H433" s="240">
        <v>0</v>
      </c>
      <c r="I433" s="240">
        <v>0</v>
      </c>
      <c r="J433" s="229" t="s">
        <v>1079</v>
      </c>
    </row>
    <row r="434" spans="1:10" s="281" customFormat="1" ht="13.8">
      <c r="A434" s="225">
        <v>315</v>
      </c>
      <c r="B434" s="226">
        <v>100</v>
      </c>
      <c r="C434" s="236">
        <v>100</v>
      </c>
      <c r="D434" s="236"/>
      <c r="E434" s="236"/>
      <c r="F434" s="236"/>
      <c r="G434" s="231" t="s">
        <v>1080</v>
      </c>
      <c r="H434" s="232">
        <v>7000</v>
      </c>
      <c r="I434" s="232">
        <v>28000</v>
      </c>
      <c r="J434" s="229"/>
    </row>
    <row r="435" spans="1:10">
      <c r="A435" s="225">
        <v>315</v>
      </c>
      <c r="B435" s="226">
        <v>100</v>
      </c>
      <c r="C435" s="236">
        <v>200</v>
      </c>
      <c r="D435" s="236"/>
      <c r="E435" s="236"/>
      <c r="F435" s="236"/>
      <c r="G435" s="231" t="s">
        <v>1081</v>
      </c>
      <c r="H435" s="232">
        <v>1500</v>
      </c>
      <c r="I435" s="232">
        <v>6000</v>
      </c>
      <c r="J435" s="229"/>
    </row>
    <row r="436" spans="1:10">
      <c r="A436" s="225">
        <v>315</v>
      </c>
      <c r="B436" s="226">
        <v>200</v>
      </c>
      <c r="C436" s="226"/>
      <c r="D436" s="226"/>
      <c r="E436" s="226"/>
      <c r="F436" s="226"/>
      <c r="G436" s="227" t="s">
        <v>1082</v>
      </c>
      <c r="H436" s="240">
        <v>0</v>
      </c>
      <c r="I436" s="240">
        <v>0</v>
      </c>
      <c r="J436" s="229" t="s">
        <v>1083</v>
      </c>
    </row>
    <row r="437" spans="1:10">
      <c r="A437" s="225">
        <v>315</v>
      </c>
      <c r="B437" s="226">
        <v>200</v>
      </c>
      <c r="C437" s="236">
        <v>100</v>
      </c>
      <c r="D437" s="236"/>
      <c r="E437" s="236"/>
      <c r="F437" s="236"/>
      <c r="G437" s="231" t="s">
        <v>1084</v>
      </c>
      <c r="H437" s="242">
        <v>130575</v>
      </c>
      <c r="I437" s="242">
        <v>522300</v>
      </c>
      <c r="J437" s="229" t="s">
        <v>1085</v>
      </c>
    </row>
    <row r="438" spans="1:10" s="281" customFormat="1" ht="13.8">
      <c r="A438" s="225">
        <v>315</v>
      </c>
      <c r="B438" s="226">
        <v>200</v>
      </c>
      <c r="C438" s="226">
        <v>200</v>
      </c>
      <c r="D438" s="226"/>
      <c r="E438" s="226"/>
      <c r="F438" s="226"/>
      <c r="G438" s="227" t="s">
        <v>1086</v>
      </c>
      <c r="H438" s="240">
        <v>0</v>
      </c>
      <c r="I438" s="240">
        <v>0</v>
      </c>
      <c r="J438" s="229" t="s">
        <v>1087</v>
      </c>
    </row>
    <row r="439" spans="1:10" s="281" customFormat="1" ht="13.8">
      <c r="A439" s="225">
        <v>315</v>
      </c>
      <c r="B439" s="226">
        <v>200</v>
      </c>
      <c r="C439" s="226">
        <v>200</v>
      </c>
      <c r="D439" s="236">
        <v>100</v>
      </c>
      <c r="E439" s="236"/>
      <c r="F439" s="236"/>
      <c r="G439" s="231" t="s">
        <v>1088</v>
      </c>
      <c r="H439" s="232">
        <v>4386</v>
      </c>
      <c r="I439" s="232">
        <v>17542</v>
      </c>
      <c r="J439" s="229"/>
    </row>
    <row r="440" spans="1:10" s="281" customFormat="1" ht="13.8">
      <c r="A440" s="225">
        <v>315</v>
      </c>
      <c r="B440" s="226">
        <v>200</v>
      </c>
      <c r="C440" s="226">
        <v>200</v>
      </c>
      <c r="D440" s="236">
        <v>200</v>
      </c>
      <c r="E440" s="236"/>
      <c r="F440" s="236"/>
      <c r="G440" s="231" t="s">
        <v>1089</v>
      </c>
      <c r="H440" s="232">
        <v>3750</v>
      </c>
      <c r="I440" s="232">
        <v>15000</v>
      </c>
      <c r="J440" s="229"/>
    </row>
    <row r="441" spans="1:10" s="281" customFormat="1" ht="13.8">
      <c r="A441" s="225">
        <v>315</v>
      </c>
      <c r="B441" s="226">
        <v>200</v>
      </c>
      <c r="C441" s="226">
        <v>200</v>
      </c>
      <c r="D441" s="236">
        <v>300</v>
      </c>
      <c r="E441" s="236"/>
      <c r="F441" s="236"/>
      <c r="G441" s="231" t="s">
        <v>1090</v>
      </c>
      <c r="H441" s="232">
        <v>2000</v>
      </c>
      <c r="I441" s="232">
        <v>8000</v>
      </c>
      <c r="J441" s="229"/>
    </row>
    <row r="442" spans="1:10">
      <c r="A442" s="225">
        <v>315</v>
      </c>
      <c r="B442" s="226">
        <v>200</v>
      </c>
      <c r="C442" s="226">
        <v>200</v>
      </c>
      <c r="D442" s="236">
        <v>900</v>
      </c>
      <c r="E442" s="236"/>
      <c r="F442" s="236"/>
      <c r="G442" s="231" t="s">
        <v>1091</v>
      </c>
      <c r="H442" s="232">
        <v>0</v>
      </c>
      <c r="I442" s="232">
        <v>0</v>
      </c>
      <c r="J442" s="229"/>
    </row>
    <row r="443" spans="1:10">
      <c r="A443" s="225">
        <v>315</v>
      </c>
      <c r="B443" s="226">
        <v>300</v>
      </c>
      <c r="C443" s="226"/>
      <c r="D443" s="226"/>
      <c r="E443" s="226"/>
      <c r="F443" s="226"/>
      <c r="G443" s="227" t="s">
        <v>1092</v>
      </c>
      <c r="H443" s="240">
        <v>0</v>
      </c>
      <c r="I443" s="240">
        <v>0</v>
      </c>
      <c r="J443" s="229" t="s">
        <v>1093</v>
      </c>
    </row>
    <row r="444" spans="1:10" s="281" customFormat="1" ht="13.8">
      <c r="A444" s="225">
        <v>315</v>
      </c>
      <c r="B444" s="226">
        <v>300</v>
      </c>
      <c r="C444" s="226">
        <v>100</v>
      </c>
      <c r="D444" s="226"/>
      <c r="E444" s="226"/>
      <c r="F444" s="226"/>
      <c r="G444" s="227" t="s">
        <v>1094</v>
      </c>
      <c r="H444" s="240">
        <v>0</v>
      </c>
      <c r="I444" s="240">
        <v>0</v>
      </c>
      <c r="J444" s="229" t="s">
        <v>1095</v>
      </c>
    </row>
    <row r="445" spans="1:10" s="281" customFormat="1" ht="13.8">
      <c r="A445" s="225">
        <v>315</v>
      </c>
      <c r="B445" s="226">
        <v>300</v>
      </c>
      <c r="C445" s="226">
        <v>100</v>
      </c>
      <c r="D445" s="236">
        <v>100</v>
      </c>
      <c r="E445" s="236"/>
      <c r="F445" s="236"/>
      <c r="G445" s="231" t="s">
        <v>1096</v>
      </c>
      <c r="H445" s="232">
        <v>0</v>
      </c>
      <c r="I445" s="232">
        <v>0</v>
      </c>
      <c r="J445" s="229"/>
    </row>
    <row r="446" spans="1:10">
      <c r="A446" s="225">
        <v>315</v>
      </c>
      <c r="B446" s="226">
        <v>300</v>
      </c>
      <c r="C446" s="226">
        <v>100</v>
      </c>
      <c r="D446" s="236">
        <v>200</v>
      </c>
      <c r="E446" s="236"/>
      <c r="F446" s="236"/>
      <c r="G446" s="231" t="s">
        <v>1097</v>
      </c>
      <c r="H446" s="232">
        <v>0</v>
      </c>
      <c r="I446" s="232">
        <v>0</v>
      </c>
      <c r="J446" s="229"/>
    </row>
    <row r="447" spans="1:10">
      <c r="A447" s="225">
        <v>315</v>
      </c>
      <c r="B447" s="226">
        <v>300</v>
      </c>
      <c r="C447" s="226">
        <v>200</v>
      </c>
      <c r="D447" s="226"/>
      <c r="E447" s="226"/>
      <c r="F447" s="226"/>
      <c r="G447" s="227" t="s">
        <v>1098</v>
      </c>
      <c r="H447" s="240">
        <v>0</v>
      </c>
      <c r="I447" s="240">
        <v>0</v>
      </c>
      <c r="J447" s="229" t="s">
        <v>1099</v>
      </c>
    </row>
    <row r="448" spans="1:10">
      <c r="A448" s="225">
        <v>315</v>
      </c>
      <c r="B448" s="226">
        <v>300</v>
      </c>
      <c r="C448" s="226">
        <v>200</v>
      </c>
      <c r="D448" s="236">
        <v>100</v>
      </c>
      <c r="E448" s="236"/>
      <c r="F448" s="236"/>
      <c r="G448" s="231" t="s">
        <v>1096</v>
      </c>
      <c r="H448" s="232">
        <v>0</v>
      </c>
      <c r="I448" s="232">
        <v>0</v>
      </c>
      <c r="J448" s="229"/>
    </row>
    <row r="449" spans="1:10" s="281" customFormat="1" ht="13.8">
      <c r="A449" s="225">
        <v>315</v>
      </c>
      <c r="B449" s="226">
        <v>300</v>
      </c>
      <c r="C449" s="226">
        <v>200</v>
      </c>
      <c r="D449" s="236">
        <v>200</v>
      </c>
      <c r="E449" s="236"/>
      <c r="F449" s="236"/>
      <c r="G449" s="231" t="s">
        <v>1097</v>
      </c>
      <c r="H449" s="232">
        <v>0</v>
      </c>
      <c r="I449" s="232">
        <v>0</v>
      </c>
      <c r="J449" s="229"/>
    </row>
    <row r="450" spans="1:10" s="281" customFormat="1" ht="13.8">
      <c r="A450" s="225">
        <v>315</v>
      </c>
      <c r="B450" s="226">
        <v>350</v>
      </c>
      <c r="C450" s="226"/>
      <c r="D450" s="226"/>
      <c r="E450" s="236"/>
      <c r="F450" s="236"/>
      <c r="G450" s="246" t="s">
        <v>1100</v>
      </c>
      <c r="H450" s="242">
        <v>0</v>
      </c>
      <c r="I450" s="242">
        <v>0</v>
      </c>
      <c r="J450" s="280" t="s">
        <v>1101</v>
      </c>
    </row>
    <row r="451" spans="1:10" s="274" customFormat="1">
      <c r="A451" s="225">
        <v>315</v>
      </c>
      <c r="B451" s="226">
        <v>400</v>
      </c>
      <c r="C451" s="226"/>
      <c r="D451" s="226"/>
      <c r="E451" s="236"/>
      <c r="F451" s="236"/>
      <c r="G451" s="246" t="s">
        <v>1102</v>
      </c>
      <c r="H451" s="242">
        <v>0</v>
      </c>
      <c r="I451" s="242">
        <v>0</v>
      </c>
      <c r="J451" s="280" t="s">
        <v>1103</v>
      </c>
    </row>
    <row r="452" spans="1:10">
      <c r="A452" s="219">
        <v>320</v>
      </c>
      <c r="B452" s="220">
        <v>0</v>
      </c>
      <c r="C452" s="220">
        <v>0</v>
      </c>
      <c r="D452" s="220">
        <v>0</v>
      </c>
      <c r="E452" s="220">
        <v>0</v>
      </c>
      <c r="F452" s="220">
        <v>0</v>
      </c>
      <c r="G452" s="272" t="s">
        <v>1104</v>
      </c>
      <c r="H452" s="240">
        <v>0</v>
      </c>
      <c r="I452" s="240">
        <v>0</v>
      </c>
      <c r="J452" s="220" t="s">
        <v>1105</v>
      </c>
    </row>
    <row r="453" spans="1:10">
      <c r="A453" s="225">
        <v>320</v>
      </c>
      <c r="B453" s="226">
        <v>100</v>
      </c>
      <c r="C453" s="226"/>
      <c r="D453" s="226"/>
      <c r="E453" s="226"/>
      <c r="F453" s="226"/>
      <c r="G453" s="227" t="s">
        <v>1106</v>
      </c>
      <c r="H453" s="240">
        <v>0</v>
      </c>
      <c r="I453" s="240">
        <v>0</v>
      </c>
      <c r="J453" s="229" t="s">
        <v>1107</v>
      </c>
    </row>
    <row r="454" spans="1:10">
      <c r="A454" s="225">
        <v>320</v>
      </c>
      <c r="B454" s="226">
        <v>100</v>
      </c>
      <c r="C454" s="226">
        <v>100</v>
      </c>
      <c r="D454" s="226"/>
      <c r="E454" s="226"/>
      <c r="F454" s="226"/>
      <c r="G454" s="227" t="s">
        <v>1108</v>
      </c>
      <c r="H454" s="240">
        <v>0</v>
      </c>
      <c r="I454" s="240">
        <v>0</v>
      </c>
      <c r="J454" s="229" t="s">
        <v>1109</v>
      </c>
    </row>
    <row r="455" spans="1:10" s="281" customFormat="1" ht="13.8">
      <c r="A455" s="225">
        <v>320</v>
      </c>
      <c r="B455" s="226">
        <v>100</v>
      </c>
      <c r="C455" s="226">
        <v>100</v>
      </c>
      <c r="D455" s="226">
        <v>100</v>
      </c>
      <c r="E455" s="226"/>
      <c r="F455" s="226"/>
      <c r="G455" s="227" t="s">
        <v>1110</v>
      </c>
      <c r="H455" s="240">
        <v>0</v>
      </c>
      <c r="I455" s="240">
        <v>0</v>
      </c>
      <c r="J455" s="229" t="s">
        <v>1111</v>
      </c>
    </row>
    <row r="456" spans="1:10" s="281" customFormat="1" ht="13.8">
      <c r="A456" s="225">
        <v>320</v>
      </c>
      <c r="B456" s="226">
        <v>100</v>
      </c>
      <c r="C456" s="226">
        <v>100</v>
      </c>
      <c r="D456" s="226">
        <v>100</v>
      </c>
      <c r="E456" s="236">
        <v>10</v>
      </c>
      <c r="F456" s="236"/>
      <c r="G456" s="296" t="s">
        <v>1112</v>
      </c>
      <c r="H456" s="242">
        <v>1644094</v>
      </c>
      <c r="I456" s="242">
        <v>6576374</v>
      </c>
      <c r="J456" s="229"/>
    </row>
    <row r="457" spans="1:10" s="281" customFormat="1" ht="13.8">
      <c r="A457" s="225">
        <v>320</v>
      </c>
      <c r="B457" s="226">
        <v>100</v>
      </c>
      <c r="C457" s="226">
        <v>100</v>
      </c>
      <c r="D457" s="226">
        <v>100</v>
      </c>
      <c r="E457" s="236">
        <v>20</v>
      </c>
      <c r="F457" s="236"/>
      <c r="G457" s="296" t="s">
        <v>1113</v>
      </c>
      <c r="H457" s="242">
        <v>554745</v>
      </c>
      <c r="I457" s="242">
        <v>2218981</v>
      </c>
      <c r="J457" s="229"/>
    </row>
    <row r="458" spans="1:10" s="281" customFormat="1" ht="13.8">
      <c r="A458" s="225">
        <v>320</v>
      </c>
      <c r="B458" s="226">
        <v>100</v>
      </c>
      <c r="C458" s="226">
        <v>100</v>
      </c>
      <c r="D458" s="226">
        <v>100</v>
      </c>
      <c r="E458" s="226">
        <v>30</v>
      </c>
      <c r="F458" s="226"/>
      <c r="G458" s="297" t="s">
        <v>1114</v>
      </c>
      <c r="H458" s="240">
        <v>0</v>
      </c>
      <c r="I458" s="240">
        <v>0</v>
      </c>
      <c r="J458" s="229"/>
    </row>
    <row r="459" spans="1:10" s="281" customFormat="1" ht="13.8">
      <c r="A459" s="225">
        <v>320</v>
      </c>
      <c r="B459" s="226">
        <v>100</v>
      </c>
      <c r="C459" s="226">
        <v>100</v>
      </c>
      <c r="D459" s="226">
        <v>100</v>
      </c>
      <c r="E459" s="226">
        <v>30</v>
      </c>
      <c r="F459" s="236">
        <v>5</v>
      </c>
      <c r="G459" s="296" t="s">
        <v>1115</v>
      </c>
      <c r="H459" s="242">
        <v>69051</v>
      </c>
      <c r="I459" s="242">
        <v>276205</v>
      </c>
      <c r="J459" s="229"/>
    </row>
    <row r="460" spans="1:10" s="281" customFormat="1" ht="13.8">
      <c r="A460" s="225">
        <v>320</v>
      </c>
      <c r="B460" s="226">
        <v>100</v>
      </c>
      <c r="C460" s="226">
        <v>100</v>
      </c>
      <c r="D460" s="226">
        <v>100</v>
      </c>
      <c r="E460" s="226">
        <v>30</v>
      </c>
      <c r="F460" s="236">
        <v>10</v>
      </c>
      <c r="G460" s="296" t="s">
        <v>1116</v>
      </c>
      <c r="H460" s="242">
        <v>0</v>
      </c>
      <c r="I460" s="242">
        <v>0</v>
      </c>
      <c r="J460" s="229"/>
    </row>
    <row r="461" spans="1:10" s="281" customFormat="1" ht="13.8">
      <c r="A461" s="225">
        <v>320</v>
      </c>
      <c r="B461" s="226">
        <v>100</v>
      </c>
      <c r="C461" s="226">
        <v>100</v>
      </c>
      <c r="D461" s="226">
        <v>100</v>
      </c>
      <c r="E461" s="226">
        <v>40</v>
      </c>
      <c r="F461" s="226"/>
      <c r="G461" s="297" t="s">
        <v>1117</v>
      </c>
      <c r="H461" s="240">
        <v>0</v>
      </c>
      <c r="I461" s="240">
        <v>0</v>
      </c>
      <c r="J461" s="229"/>
    </row>
    <row r="462" spans="1:10" s="281" customFormat="1" ht="13.8">
      <c r="A462" s="225">
        <v>320</v>
      </c>
      <c r="B462" s="226">
        <v>100</v>
      </c>
      <c r="C462" s="226">
        <v>100</v>
      </c>
      <c r="D462" s="226">
        <v>100</v>
      </c>
      <c r="E462" s="226">
        <v>40</v>
      </c>
      <c r="F462" s="236">
        <v>5</v>
      </c>
      <c r="G462" s="296" t="s">
        <v>1118</v>
      </c>
      <c r="H462" s="242">
        <v>95684</v>
      </c>
      <c r="I462" s="242">
        <v>382735</v>
      </c>
      <c r="J462" s="229"/>
    </row>
    <row r="463" spans="1:10" s="281" customFormat="1" ht="13.8">
      <c r="A463" s="225">
        <v>320</v>
      </c>
      <c r="B463" s="226">
        <v>100</v>
      </c>
      <c r="C463" s="226">
        <v>100</v>
      </c>
      <c r="D463" s="226">
        <v>100</v>
      </c>
      <c r="E463" s="226">
        <v>40</v>
      </c>
      <c r="F463" s="236">
        <v>10</v>
      </c>
      <c r="G463" s="296" t="s">
        <v>1119</v>
      </c>
      <c r="H463" s="242">
        <v>0</v>
      </c>
      <c r="I463" s="242">
        <v>0</v>
      </c>
      <c r="J463" s="229"/>
    </row>
    <row r="464" spans="1:10" s="281" customFormat="1" ht="13.8">
      <c r="A464" s="225">
        <v>320</v>
      </c>
      <c r="B464" s="226">
        <v>100</v>
      </c>
      <c r="C464" s="226">
        <v>100</v>
      </c>
      <c r="D464" s="226">
        <v>100</v>
      </c>
      <c r="E464" s="226">
        <v>50</v>
      </c>
      <c r="F464" s="226"/>
      <c r="G464" s="297" t="s">
        <v>1120</v>
      </c>
      <c r="H464" s="240">
        <v>0</v>
      </c>
      <c r="I464" s="240">
        <v>0</v>
      </c>
      <c r="J464" s="229"/>
    </row>
    <row r="465" spans="1:10" s="281" customFormat="1" ht="13.8">
      <c r="A465" s="225">
        <v>320</v>
      </c>
      <c r="B465" s="226">
        <v>100</v>
      </c>
      <c r="C465" s="226">
        <v>100</v>
      </c>
      <c r="D465" s="226">
        <v>100</v>
      </c>
      <c r="E465" s="226">
        <v>50</v>
      </c>
      <c r="F465" s="236">
        <v>5</v>
      </c>
      <c r="G465" s="296" t="s">
        <v>1121</v>
      </c>
      <c r="H465" s="242">
        <v>0</v>
      </c>
      <c r="I465" s="242">
        <v>0</v>
      </c>
      <c r="J465" s="229"/>
    </row>
    <row r="466" spans="1:10" s="281" customFormat="1" ht="13.8">
      <c r="A466" s="225">
        <v>320</v>
      </c>
      <c r="B466" s="226">
        <v>100</v>
      </c>
      <c r="C466" s="226">
        <v>100</v>
      </c>
      <c r="D466" s="226">
        <v>100</v>
      </c>
      <c r="E466" s="226">
        <v>50</v>
      </c>
      <c r="F466" s="236">
        <v>10</v>
      </c>
      <c r="G466" s="296" t="s">
        <v>1122</v>
      </c>
      <c r="H466" s="242">
        <v>0</v>
      </c>
      <c r="I466" s="242">
        <v>0</v>
      </c>
      <c r="J466" s="229"/>
    </row>
    <row r="467" spans="1:10" s="281" customFormat="1" ht="13.8">
      <c r="A467" s="225">
        <v>320</v>
      </c>
      <c r="B467" s="226">
        <v>100</v>
      </c>
      <c r="C467" s="226">
        <v>100</v>
      </c>
      <c r="D467" s="226">
        <v>100</v>
      </c>
      <c r="E467" s="226">
        <v>50</v>
      </c>
      <c r="F467" s="236">
        <v>15</v>
      </c>
      <c r="G467" s="296" t="s">
        <v>1123</v>
      </c>
      <c r="H467" s="242">
        <v>6250</v>
      </c>
      <c r="I467" s="242">
        <v>25000</v>
      </c>
      <c r="J467" s="229"/>
    </row>
    <row r="468" spans="1:10" s="281" customFormat="1" ht="13.8">
      <c r="A468" s="225">
        <v>320</v>
      </c>
      <c r="B468" s="226">
        <v>100</v>
      </c>
      <c r="C468" s="226">
        <v>100</v>
      </c>
      <c r="D468" s="226">
        <v>100</v>
      </c>
      <c r="E468" s="226">
        <v>50</v>
      </c>
      <c r="F468" s="236">
        <v>20</v>
      </c>
      <c r="G468" s="296" t="s">
        <v>1124</v>
      </c>
      <c r="H468" s="242">
        <v>0</v>
      </c>
      <c r="I468" s="242">
        <v>0</v>
      </c>
      <c r="J468" s="229"/>
    </row>
    <row r="469" spans="1:10" s="281" customFormat="1" ht="13.8">
      <c r="A469" s="225">
        <v>320</v>
      </c>
      <c r="B469" s="226">
        <v>100</v>
      </c>
      <c r="C469" s="226">
        <v>100</v>
      </c>
      <c r="D469" s="226">
        <v>100</v>
      </c>
      <c r="E469" s="226">
        <v>90</v>
      </c>
      <c r="F469" s="226"/>
      <c r="G469" s="297" t="s">
        <v>1125</v>
      </c>
      <c r="H469" s="240">
        <v>0</v>
      </c>
      <c r="I469" s="240">
        <v>0</v>
      </c>
      <c r="J469" s="229"/>
    </row>
    <row r="470" spans="1:10" s="281" customFormat="1" ht="13.8">
      <c r="A470" s="225">
        <v>320</v>
      </c>
      <c r="B470" s="226">
        <v>100</v>
      </c>
      <c r="C470" s="226">
        <v>100</v>
      </c>
      <c r="D470" s="226">
        <v>100</v>
      </c>
      <c r="E470" s="226">
        <v>90</v>
      </c>
      <c r="F470" s="236">
        <v>5</v>
      </c>
      <c r="G470" s="296" t="s">
        <v>1126</v>
      </c>
      <c r="H470" s="242">
        <v>668975</v>
      </c>
      <c r="I470" s="242">
        <v>2675901</v>
      </c>
      <c r="J470" s="229"/>
    </row>
    <row r="471" spans="1:10">
      <c r="A471" s="225">
        <v>320</v>
      </c>
      <c r="B471" s="226">
        <v>100</v>
      </c>
      <c r="C471" s="226">
        <v>100</v>
      </c>
      <c r="D471" s="226">
        <v>100</v>
      </c>
      <c r="E471" s="226">
        <v>90</v>
      </c>
      <c r="F471" s="236">
        <v>10</v>
      </c>
      <c r="G471" s="296" t="s">
        <v>1127</v>
      </c>
      <c r="H471" s="242">
        <v>0</v>
      </c>
      <c r="I471" s="242">
        <v>0</v>
      </c>
      <c r="J471" s="229"/>
    </row>
    <row r="472" spans="1:10">
      <c r="A472" s="225">
        <v>320</v>
      </c>
      <c r="B472" s="226">
        <v>100</v>
      </c>
      <c r="C472" s="226">
        <v>100</v>
      </c>
      <c r="D472" s="226">
        <v>200</v>
      </c>
      <c r="E472" s="226"/>
      <c r="F472" s="226"/>
      <c r="G472" s="227" t="s">
        <v>1128</v>
      </c>
      <c r="H472" s="240">
        <v>0</v>
      </c>
      <c r="I472" s="240">
        <v>0</v>
      </c>
      <c r="J472" s="229" t="s">
        <v>1129</v>
      </c>
    </row>
    <row r="473" spans="1:10" s="281" customFormat="1" ht="13.8">
      <c r="A473" s="225">
        <v>320</v>
      </c>
      <c r="B473" s="226">
        <v>100</v>
      </c>
      <c r="C473" s="226">
        <v>100</v>
      </c>
      <c r="D473" s="226">
        <v>200</v>
      </c>
      <c r="E473" s="236">
        <v>10</v>
      </c>
      <c r="F473" s="236"/>
      <c r="G473" s="296" t="s">
        <v>1112</v>
      </c>
      <c r="H473" s="242">
        <v>146303</v>
      </c>
      <c r="I473" s="242">
        <v>585211</v>
      </c>
      <c r="J473" s="229"/>
    </row>
    <row r="474" spans="1:10">
      <c r="A474" s="225">
        <v>320</v>
      </c>
      <c r="B474" s="226">
        <v>100</v>
      </c>
      <c r="C474" s="226">
        <v>100</v>
      </c>
      <c r="D474" s="226">
        <v>200</v>
      </c>
      <c r="E474" s="236">
        <v>20</v>
      </c>
      <c r="F474" s="236"/>
      <c r="G474" s="296" t="s">
        <v>1113</v>
      </c>
      <c r="H474" s="242">
        <v>36668</v>
      </c>
      <c r="I474" s="242">
        <v>146670</v>
      </c>
      <c r="J474" s="229"/>
    </row>
    <row r="475" spans="1:10">
      <c r="A475" s="225">
        <v>320</v>
      </c>
      <c r="B475" s="226">
        <v>100</v>
      </c>
      <c r="C475" s="226">
        <v>100</v>
      </c>
      <c r="D475" s="226">
        <v>200</v>
      </c>
      <c r="E475" s="226">
        <v>30</v>
      </c>
      <c r="F475" s="226"/>
      <c r="G475" s="297" t="s">
        <v>1114</v>
      </c>
      <c r="H475" s="240">
        <v>0</v>
      </c>
      <c r="I475" s="240">
        <v>0</v>
      </c>
      <c r="J475" s="229"/>
    </row>
    <row r="476" spans="1:10">
      <c r="A476" s="225">
        <v>320</v>
      </c>
      <c r="B476" s="226">
        <v>100</v>
      </c>
      <c r="C476" s="226">
        <v>100</v>
      </c>
      <c r="D476" s="226">
        <v>200</v>
      </c>
      <c r="E476" s="226">
        <v>30</v>
      </c>
      <c r="F476" s="236">
        <v>5</v>
      </c>
      <c r="G476" s="296" t="s">
        <v>1115</v>
      </c>
      <c r="H476" s="242">
        <v>5162</v>
      </c>
      <c r="I476" s="242">
        <v>20649</v>
      </c>
      <c r="J476" s="229"/>
    </row>
    <row r="477" spans="1:10">
      <c r="A477" s="225">
        <v>320</v>
      </c>
      <c r="B477" s="226">
        <v>100</v>
      </c>
      <c r="C477" s="226">
        <v>100</v>
      </c>
      <c r="D477" s="226">
        <v>200</v>
      </c>
      <c r="E477" s="226">
        <v>30</v>
      </c>
      <c r="F477" s="236">
        <v>10</v>
      </c>
      <c r="G477" s="296" t="s">
        <v>1116</v>
      </c>
      <c r="H477" s="242">
        <v>4862</v>
      </c>
      <c r="I477" s="242">
        <v>19449</v>
      </c>
      <c r="J477" s="229"/>
    </row>
    <row r="478" spans="1:10">
      <c r="A478" s="225">
        <v>320</v>
      </c>
      <c r="B478" s="226">
        <v>100</v>
      </c>
      <c r="C478" s="226">
        <v>100</v>
      </c>
      <c r="D478" s="226">
        <v>200</v>
      </c>
      <c r="E478" s="226">
        <v>40</v>
      </c>
      <c r="F478" s="226"/>
      <c r="G478" s="297" t="s">
        <v>1117</v>
      </c>
      <c r="H478" s="240">
        <v>0</v>
      </c>
      <c r="I478" s="240">
        <v>0</v>
      </c>
      <c r="J478" s="229"/>
    </row>
    <row r="479" spans="1:10" s="281" customFormat="1" ht="13.8">
      <c r="A479" s="225">
        <v>320</v>
      </c>
      <c r="B479" s="226">
        <v>100</v>
      </c>
      <c r="C479" s="226">
        <v>100</v>
      </c>
      <c r="D479" s="226">
        <v>200</v>
      </c>
      <c r="E479" s="226">
        <v>40</v>
      </c>
      <c r="F479" s="236">
        <v>5</v>
      </c>
      <c r="G479" s="296" t="s">
        <v>1118</v>
      </c>
      <c r="H479" s="242">
        <v>6325</v>
      </c>
      <c r="I479" s="242">
        <v>25298</v>
      </c>
      <c r="J479" s="229"/>
    </row>
    <row r="480" spans="1:10" s="281" customFormat="1" ht="13.8">
      <c r="A480" s="225">
        <v>320</v>
      </c>
      <c r="B480" s="226">
        <v>100</v>
      </c>
      <c r="C480" s="226">
        <v>100</v>
      </c>
      <c r="D480" s="226">
        <v>200</v>
      </c>
      <c r="E480" s="226">
        <v>40</v>
      </c>
      <c r="F480" s="236">
        <v>10</v>
      </c>
      <c r="G480" s="296" t="s">
        <v>1119</v>
      </c>
      <c r="H480" s="242">
        <v>750</v>
      </c>
      <c r="I480" s="242">
        <v>3000</v>
      </c>
      <c r="J480" s="229"/>
    </row>
    <row r="481" spans="1:10" s="281" customFormat="1" ht="13.8">
      <c r="A481" s="225">
        <v>320</v>
      </c>
      <c r="B481" s="226">
        <v>100</v>
      </c>
      <c r="C481" s="226">
        <v>100</v>
      </c>
      <c r="D481" s="226">
        <v>200</v>
      </c>
      <c r="E481" s="226">
        <v>50</v>
      </c>
      <c r="F481" s="226"/>
      <c r="G481" s="297" t="s">
        <v>1120</v>
      </c>
      <c r="H481" s="240">
        <v>0</v>
      </c>
      <c r="I481" s="240">
        <v>0</v>
      </c>
      <c r="J481" s="229"/>
    </row>
    <row r="482" spans="1:10" s="281" customFormat="1" ht="13.8">
      <c r="A482" s="225">
        <v>320</v>
      </c>
      <c r="B482" s="226">
        <v>100</v>
      </c>
      <c r="C482" s="226">
        <v>100</v>
      </c>
      <c r="D482" s="226">
        <v>200</v>
      </c>
      <c r="E482" s="226">
        <v>50</v>
      </c>
      <c r="F482" s="236">
        <v>5</v>
      </c>
      <c r="G482" s="296" t="s">
        <v>1121</v>
      </c>
      <c r="H482" s="242">
        <v>0</v>
      </c>
      <c r="I482" s="242">
        <v>0</v>
      </c>
      <c r="J482" s="229"/>
    </row>
    <row r="483" spans="1:10" s="281" customFormat="1" ht="13.8">
      <c r="A483" s="225">
        <v>320</v>
      </c>
      <c r="B483" s="226">
        <v>100</v>
      </c>
      <c r="C483" s="226">
        <v>100</v>
      </c>
      <c r="D483" s="226">
        <v>200</v>
      </c>
      <c r="E483" s="226">
        <v>50</v>
      </c>
      <c r="F483" s="236">
        <v>10</v>
      </c>
      <c r="G483" s="296" t="s">
        <v>1122</v>
      </c>
      <c r="H483" s="242">
        <v>0</v>
      </c>
      <c r="I483" s="242">
        <v>0</v>
      </c>
      <c r="J483" s="229"/>
    </row>
    <row r="484" spans="1:10" s="281" customFormat="1" ht="13.8">
      <c r="A484" s="225">
        <v>320</v>
      </c>
      <c r="B484" s="226">
        <v>100</v>
      </c>
      <c r="C484" s="226">
        <v>100</v>
      </c>
      <c r="D484" s="226">
        <v>200</v>
      </c>
      <c r="E484" s="226">
        <v>50</v>
      </c>
      <c r="F484" s="236">
        <v>15</v>
      </c>
      <c r="G484" s="296" t="s">
        <v>1123</v>
      </c>
      <c r="H484" s="242">
        <v>0</v>
      </c>
      <c r="I484" s="242">
        <v>0</v>
      </c>
      <c r="J484" s="229"/>
    </row>
    <row r="485" spans="1:10" s="281" customFormat="1" ht="13.8">
      <c r="A485" s="225">
        <v>320</v>
      </c>
      <c r="B485" s="226">
        <v>100</v>
      </c>
      <c r="C485" s="226">
        <v>100</v>
      </c>
      <c r="D485" s="226">
        <v>200</v>
      </c>
      <c r="E485" s="226">
        <v>50</v>
      </c>
      <c r="F485" s="236">
        <v>20</v>
      </c>
      <c r="G485" s="296" t="s">
        <v>1124</v>
      </c>
      <c r="H485" s="242">
        <v>0</v>
      </c>
      <c r="I485" s="242">
        <v>0</v>
      </c>
      <c r="J485" s="229"/>
    </row>
    <row r="486" spans="1:10" s="281" customFormat="1" ht="13.8">
      <c r="A486" s="225">
        <v>320</v>
      </c>
      <c r="B486" s="226">
        <v>100</v>
      </c>
      <c r="C486" s="226">
        <v>100</v>
      </c>
      <c r="D486" s="226">
        <v>200</v>
      </c>
      <c r="E486" s="226">
        <v>90</v>
      </c>
      <c r="F486" s="226"/>
      <c r="G486" s="297" t="s">
        <v>1125</v>
      </c>
      <c r="H486" s="240">
        <v>0</v>
      </c>
      <c r="I486" s="240">
        <v>0</v>
      </c>
      <c r="J486" s="229"/>
    </row>
    <row r="487" spans="1:10" s="281" customFormat="1" ht="13.8">
      <c r="A487" s="225">
        <v>320</v>
      </c>
      <c r="B487" s="226">
        <v>100</v>
      </c>
      <c r="C487" s="226">
        <v>100</v>
      </c>
      <c r="D487" s="226">
        <v>200</v>
      </c>
      <c r="E487" s="226">
        <v>90</v>
      </c>
      <c r="F487" s="236">
        <v>5</v>
      </c>
      <c r="G487" s="296" t="s">
        <v>1126</v>
      </c>
      <c r="H487" s="242">
        <v>60204</v>
      </c>
      <c r="I487" s="242">
        <v>240814</v>
      </c>
      <c r="J487" s="229"/>
    </row>
    <row r="488" spans="1:10">
      <c r="A488" s="225">
        <v>320</v>
      </c>
      <c r="B488" s="226">
        <v>100</v>
      </c>
      <c r="C488" s="226">
        <v>100</v>
      </c>
      <c r="D488" s="226">
        <v>200</v>
      </c>
      <c r="E488" s="226">
        <v>90</v>
      </c>
      <c r="F488" s="236">
        <v>10</v>
      </c>
      <c r="G488" s="296" t="s">
        <v>1127</v>
      </c>
      <c r="H488" s="242">
        <v>2378</v>
      </c>
      <c r="I488" s="242">
        <v>9513</v>
      </c>
      <c r="J488" s="229"/>
    </row>
    <row r="489" spans="1:10">
      <c r="A489" s="225">
        <v>320</v>
      </c>
      <c r="B489" s="226">
        <v>100</v>
      </c>
      <c r="C489" s="226">
        <v>100</v>
      </c>
      <c r="D489" s="236">
        <v>300</v>
      </c>
      <c r="E489" s="236"/>
      <c r="F489" s="236"/>
      <c r="G489" s="231" t="s">
        <v>1130</v>
      </c>
      <c r="H489" s="242">
        <v>0</v>
      </c>
      <c r="I489" s="242">
        <v>0</v>
      </c>
      <c r="J489" s="229" t="s">
        <v>1131</v>
      </c>
    </row>
    <row r="490" spans="1:10">
      <c r="A490" s="225">
        <v>320</v>
      </c>
      <c r="B490" s="226">
        <v>100</v>
      </c>
      <c r="C490" s="226">
        <v>200</v>
      </c>
      <c r="D490" s="226"/>
      <c r="E490" s="226"/>
      <c r="F490" s="226"/>
      <c r="G490" s="227" t="s">
        <v>1132</v>
      </c>
      <c r="H490" s="240">
        <v>0</v>
      </c>
      <c r="I490" s="240">
        <v>0</v>
      </c>
      <c r="J490" s="229" t="s">
        <v>1133</v>
      </c>
    </row>
    <row r="491" spans="1:10">
      <c r="A491" s="225">
        <v>320</v>
      </c>
      <c r="B491" s="226">
        <v>100</v>
      </c>
      <c r="C491" s="226">
        <v>200</v>
      </c>
      <c r="D491" s="226">
        <v>100</v>
      </c>
      <c r="E491" s="226"/>
      <c r="F491" s="226"/>
      <c r="G491" s="227" t="s">
        <v>1134</v>
      </c>
      <c r="H491" s="240">
        <v>0</v>
      </c>
      <c r="I491" s="240">
        <v>0</v>
      </c>
      <c r="J491" s="229" t="s">
        <v>1135</v>
      </c>
    </row>
    <row r="492" spans="1:10" s="281" customFormat="1" ht="13.8">
      <c r="A492" s="225">
        <v>320</v>
      </c>
      <c r="B492" s="226">
        <v>100</v>
      </c>
      <c r="C492" s="226">
        <v>200</v>
      </c>
      <c r="D492" s="226">
        <v>100</v>
      </c>
      <c r="E492" s="236">
        <v>10</v>
      </c>
      <c r="F492" s="236"/>
      <c r="G492" s="296" t="s">
        <v>1112</v>
      </c>
      <c r="H492" s="242">
        <v>185190</v>
      </c>
      <c r="I492" s="242">
        <v>740758</v>
      </c>
      <c r="J492" s="229"/>
    </row>
    <row r="493" spans="1:10" s="281" customFormat="1" ht="13.8">
      <c r="A493" s="225">
        <v>320</v>
      </c>
      <c r="B493" s="226">
        <v>100</v>
      </c>
      <c r="C493" s="226">
        <v>200</v>
      </c>
      <c r="D493" s="226">
        <v>100</v>
      </c>
      <c r="E493" s="236">
        <v>20</v>
      </c>
      <c r="F493" s="236"/>
      <c r="G493" s="296" t="s">
        <v>1113</v>
      </c>
      <c r="H493" s="242">
        <v>36656</v>
      </c>
      <c r="I493" s="242">
        <v>146623</v>
      </c>
      <c r="J493" s="229"/>
    </row>
    <row r="494" spans="1:10" s="281" customFormat="1" ht="13.8">
      <c r="A494" s="225">
        <v>320</v>
      </c>
      <c r="B494" s="226">
        <v>100</v>
      </c>
      <c r="C494" s="226">
        <v>200</v>
      </c>
      <c r="D494" s="226">
        <v>100</v>
      </c>
      <c r="E494" s="236">
        <v>30</v>
      </c>
      <c r="F494" s="236"/>
      <c r="G494" s="296" t="s">
        <v>1136</v>
      </c>
      <c r="H494" s="242">
        <v>6643</v>
      </c>
      <c r="I494" s="242">
        <v>26571</v>
      </c>
      <c r="J494" s="229"/>
    </row>
    <row r="495" spans="1:10" s="281" customFormat="1" ht="13.8">
      <c r="A495" s="225">
        <v>320</v>
      </c>
      <c r="B495" s="226">
        <v>100</v>
      </c>
      <c r="C495" s="226">
        <v>200</v>
      </c>
      <c r="D495" s="226">
        <v>100</v>
      </c>
      <c r="E495" s="236">
        <v>40</v>
      </c>
      <c r="F495" s="236"/>
      <c r="G495" s="296" t="s">
        <v>1137</v>
      </c>
      <c r="H495" s="242">
        <v>4437</v>
      </c>
      <c r="I495" s="242">
        <v>17749</v>
      </c>
      <c r="J495" s="229"/>
    </row>
    <row r="496" spans="1:10" s="281" customFormat="1" ht="13.8">
      <c r="A496" s="225">
        <v>320</v>
      </c>
      <c r="B496" s="226">
        <v>100</v>
      </c>
      <c r="C496" s="226">
        <v>200</v>
      </c>
      <c r="D496" s="226">
        <v>100</v>
      </c>
      <c r="E496" s="226">
        <v>50</v>
      </c>
      <c r="F496" s="226"/>
      <c r="G496" s="297" t="s">
        <v>1138</v>
      </c>
      <c r="H496" s="240">
        <v>0</v>
      </c>
      <c r="I496" s="240">
        <v>0</v>
      </c>
      <c r="J496" s="229"/>
    </row>
    <row r="497" spans="1:10" s="281" customFormat="1" ht="13.8">
      <c r="A497" s="225">
        <v>320</v>
      </c>
      <c r="B497" s="226">
        <v>100</v>
      </c>
      <c r="C497" s="226">
        <v>200</v>
      </c>
      <c r="D497" s="226">
        <v>100</v>
      </c>
      <c r="E497" s="226">
        <v>50</v>
      </c>
      <c r="F497" s="236">
        <v>5</v>
      </c>
      <c r="G497" s="296" t="s">
        <v>1121</v>
      </c>
      <c r="H497" s="242">
        <v>0</v>
      </c>
      <c r="I497" s="242">
        <v>0</v>
      </c>
      <c r="J497" s="229"/>
    </row>
    <row r="498" spans="1:10" s="281" customFormat="1" ht="13.8">
      <c r="A498" s="225">
        <v>320</v>
      </c>
      <c r="B498" s="226">
        <v>100</v>
      </c>
      <c r="C498" s="226">
        <v>200</v>
      </c>
      <c r="D498" s="226">
        <v>100</v>
      </c>
      <c r="E498" s="226">
        <v>50</v>
      </c>
      <c r="F498" s="236">
        <v>10</v>
      </c>
      <c r="G498" s="296" t="s">
        <v>1122</v>
      </c>
      <c r="H498" s="242">
        <v>0</v>
      </c>
      <c r="I498" s="242">
        <v>0</v>
      </c>
      <c r="J498" s="229"/>
    </row>
    <row r="499" spans="1:10" s="281" customFormat="1" ht="13.8">
      <c r="A499" s="225">
        <v>320</v>
      </c>
      <c r="B499" s="226">
        <v>100</v>
      </c>
      <c r="C499" s="226">
        <v>200</v>
      </c>
      <c r="D499" s="226">
        <v>100</v>
      </c>
      <c r="E499" s="226">
        <v>50</v>
      </c>
      <c r="F499" s="236">
        <v>15</v>
      </c>
      <c r="G499" s="296" t="s">
        <v>1139</v>
      </c>
      <c r="H499" s="242">
        <v>125</v>
      </c>
      <c r="I499" s="242">
        <v>500</v>
      </c>
      <c r="J499" s="229"/>
    </row>
    <row r="500" spans="1:10">
      <c r="A500" s="225">
        <v>320</v>
      </c>
      <c r="B500" s="226">
        <v>100</v>
      </c>
      <c r="C500" s="226">
        <v>200</v>
      </c>
      <c r="D500" s="226">
        <v>100</v>
      </c>
      <c r="E500" s="236">
        <v>90</v>
      </c>
      <c r="F500" s="236"/>
      <c r="G500" s="296" t="s">
        <v>1140</v>
      </c>
      <c r="H500" s="242">
        <v>73025</v>
      </c>
      <c r="I500" s="242">
        <v>292099</v>
      </c>
      <c r="J500" s="229"/>
    </row>
    <row r="501" spans="1:10" s="281" customFormat="1" ht="13.8">
      <c r="A501" s="225">
        <v>320</v>
      </c>
      <c r="B501" s="226">
        <v>100</v>
      </c>
      <c r="C501" s="226">
        <v>200</v>
      </c>
      <c r="D501" s="226">
        <v>200</v>
      </c>
      <c r="E501" s="226"/>
      <c r="F501" s="226"/>
      <c r="G501" s="227" t="s">
        <v>1141</v>
      </c>
      <c r="H501" s="240">
        <v>0</v>
      </c>
      <c r="I501" s="240">
        <v>0</v>
      </c>
      <c r="J501" s="229" t="s">
        <v>1142</v>
      </c>
    </row>
    <row r="502" spans="1:10" s="281" customFormat="1" ht="13.8">
      <c r="A502" s="225">
        <v>320</v>
      </c>
      <c r="B502" s="226">
        <v>100</v>
      </c>
      <c r="C502" s="226">
        <v>200</v>
      </c>
      <c r="D502" s="226">
        <v>200</v>
      </c>
      <c r="E502" s="236">
        <v>10</v>
      </c>
      <c r="F502" s="236"/>
      <c r="G502" s="296" t="s">
        <v>1112</v>
      </c>
      <c r="H502" s="242">
        <v>35014</v>
      </c>
      <c r="I502" s="242">
        <v>140057</v>
      </c>
      <c r="J502" s="229"/>
    </row>
    <row r="503" spans="1:10" s="281" customFormat="1" ht="13.8">
      <c r="A503" s="225">
        <v>320</v>
      </c>
      <c r="B503" s="226">
        <v>100</v>
      </c>
      <c r="C503" s="226">
        <v>200</v>
      </c>
      <c r="D503" s="226">
        <v>200</v>
      </c>
      <c r="E503" s="236">
        <v>20</v>
      </c>
      <c r="F503" s="236"/>
      <c r="G503" s="296" t="s">
        <v>1113</v>
      </c>
      <c r="H503" s="242">
        <v>370</v>
      </c>
      <c r="I503" s="242">
        <v>1481</v>
      </c>
      <c r="J503" s="229"/>
    </row>
    <row r="504" spans="1:10" s="281" customFormat="1" ht="13.8">
      <c r="A504" s="225">
        <v>320</v>
      </c>
      <c r="B504" s="226">
        <v>100</v>
      </c>
      <c r="C504" s="226">
        <v>200</v>
      </c>
      <c r="D504" s="226">
        <v>200</v>
      </c>
      <c r="E504" s="236">
        <v>30</v>
      </c>
      <c r="F504" s="236"/>
      <c r="G504" s="296" t="s">
        <v>1136</v>
      </c>
      <c r="H504" s="242">
        <v>255</v>
      </c>
      <c r="I504" s="242">
        <v>1018</v>
      </c>
      <c r="J504" s="229"/>
    </row>
    <row r="505" spans="1:10" s="281" customFormat="1" ht="13.8">
      <c r="A505" s="225">
        <v>320</v>
      </c>
      <c r="B505" s="226">
        <v>100</v>
      </c>
      <c r="C505" s="226">
        <v>200</v>
      </c>
      <c r="D505" s="226">
        <v>200</v>
      </c>
      <c r="E505" s="236">
        <v>40</v>
      </c>
      <c r="F505" s="236"/>
      <c r="G505" s="296" t="s">
        <v>1137</v>
      </c>
      <c r="H505" s="242">
        <v>45</v>
      </c>
      <c r="I505" s="242">
        <v>179</v>
      </c>
      <c r="J505" s="229"/>
    </row>
    <row r="506" spans="1:10" s="281" customFormat="1" ht="13.8">
      <c r="A506" s="225">
        <v>320</v>
      </c>
      <c r="B506" s="226">
        <v>100</v>
      </c>
      <c r="C506" s="226">
        <v>200</v>
      </c>
      <c r="D506" s="226">
        <v>200</v>
      </c>
      <c r="E506" s="226">
        <v>50</v>
      </c>
      <c r="F506" s="226"/>
      <c r="G506" s="297" t="s">
        <v>1138</v>
      </c>
      <c r="H506" s="240">
        <v>0</v>
      </c>
      <c r="I506" s="240">
        <v>0</v>
      </c>
      <c r="J506" s="229"/>
    </row>
    <row r="507" spans="1:10" s="281" customFormat="1" ht="13.8">
      <c r="A507" s="225">
        <v>320</v>
      </c>
      <c r="B507" s="226">
        <v>100</v>
      </c>
      <c r="C507" s="226">
        <v>200</v>
      </c>
      <c r="D507" s="226">
        <v>200</v>
      </c>
      <c r="E507" s="226">
        <v>50</v>
      </c>
      <c r="F507" s="236">
        <v>5</v>
      </c>
      <c r="G507" s="296" t="s">
        <v>1121</v>
      </c>
      <c r="H507" s="242">
        <v>0</v>
      </c>
      <c r="I507" s="242">
        <v>0</v>
      </c>
      <c r="J507" s="229"/>
    </row>
    <row r="508" spans="1:10" s="281" customFormat="1" ht="13.8">
      <c r="A508" s="225">
        <v>320</v>
      </c>
      <c r="B508" s="226">
        <v>100</v>
      </c>
      <c r="C508" s="226">
        <v>200</v>
      </c>
      <c r="D508" s="226">
        <v>200</v>
      </c>
      <c r="E508" s="226">
        <v>50</v>
      </c>
      <c r="F508" s="236">
        <v>10</v>
      </c>
      <c r="G508" s="296" t="s">
        <v>1122</v>
      </c>
      <c r="H508" s="242">
        <v>0</v>
      </c>
      <c r="I508" s="242">
        <v>0</v>
      </c>
      <c r="J508" s="229"/>
    </row>
    <row r="509" spans="1:10" s="281" customFormat="1" ht="13.8">
      <c r="A509" s="225">
        <v>320</v>
      </c>
      <c r="B509" s="226">
        <v>100</v>
      </c>
      <c r="C509" s="226">
        <v>200</v>
      </c>
      <c r="D509" s="226">
        <v>200</v>
      </c>
      <c r="E509" s="226">
        <v>50</v>
      </c>
      <c r="F509" s="236">
        <v>15</v>
      </c>
      <c r="G509" s="296" t="s">
        <v>1139</v>
      </c>
      <c r="H509" s="242">
        <v>153</v>
      </c>
      <c r="I509" s="242">
        <v>612</v>
      </c>
      <c r="J509" s="229"/>
    </row>
    <row r="510" spans="1:10" s="281" customFormat="1" ht="13.8">
      <c r="A510" s="225">
        <v>320</v>
      </c>
      <c r="B510" s="226">
        <v>100</v>
      </c>
      <c r="C510" s="226">
        <v>200</v>
      </c>
      <c r="D510" s="226">
        <v>200</v>
      </c>
      <c r="E510" s="236">
        <v>90</v>
      </c>
      <c r="F510" s="236"/>
      <c r="G510" s="296" t="s">
        <v>1140</v>
      </c>
      <c r="H510" s="242">
        <v>12927</v>
      </c>
      <c r="I510" s="242">
        <v>51707</v>
      </c>
      <c r="J510" s="229"/>
    </row>
    <row r="511" spans="1:10">
      <c r="A511" s="225">
        <v>320</v>
      </c>
      <c r="B511" s="226">
        <v>100</v>
      </c>
      <c r="C511" s="226">
        <v>200</v>
      </c>
      <c r="D511" s="236">
        <v>300</v>
      </c>
      <c r="E511" s="236"/>
      <c r="F511" s="236"/>
      <c r="G511" s="231" t="s">
        <v>1130</v>
      </c>
      <c r="H511" s="242">
        <v>0</v>
      </c>
      <c r="I511" s="242">
        <v>0</v>
      </c>
      <c r="J511" s="229" t="s">
        <v>1143</v>
      </c>
    </row>
    <row r="512" spans="1:10">
      <c r="A512" s="225">
        <v>320</v>
      </c>
      <c r="B512" s="226">
        <v>200</v>
      </c>
      <c r="C512" s="226"/>
      <c r="D512" s="226"/>
      <c r="E512" s="226"/>
      <c r="F512" s="226"/>
      <c r="G512" s="279" t="s">
        <v>1144</v>
      </c>
      <c r="H512" s="240">
        <v>0</v>
      </c>
      <c r="I512" s="240">
        <v>0</v>
      </c>
      <c r="J512" s="229" t="s">
        <v>1145</v>
      </c>
    </row>
    <row r="513" spans="1:10" s="281" customFormat="1" ht="13.8">
      <c r="A513" s="225">
        <v>320</v>
      </c>
      <c r="B513" s="226">
        <v>200</v>
      </c>
      <c r="C513" s="226">
        <v>100</v>
      </c>
      <c r="D513" s="226"/>
      <c r="E513" s="226"/>
      <c r="F513" s="226"/>
      <c r="G513" s="227" t="s">
        <v>1146</v>
      </c>
      <c r="H513" s="240">
        <v>0</v>
      </c>
      <c r="I513" s="240">
        <v>0</v>
      </c>
      <c r="J513" s="229" t="s">
        <v>1147</v>
      </c>
    </row>
    <row r="514" spans="1:10" s="281" customFormat="1" ht="13.8">
      <c r="A514" s="225">
        <v>320</v>
      </c>
      <c r="B514" s="226">
        <v>200</v>
      </c>
      <c r="C514" s="226">
        <v>100</v>
      </c>
      <c r="D514" s="236">
        <v>100</v>
      </c>
      <c r="E514" s="236"/>
      <c r="F514" s="236"/>
      <c r="G514" s="296" t="s">
        <v>1112</v>
      </c>
      <c r="H514" s="242">
        <v>1933995</v>
      </c>
      <c r="I514" s="242">
        <v>7735982</v>
      </c>
      <c r="J514" s="229"/>
    </row>
    <row r="515" spans="1:10" s="281" customFormat="1" ht="13.8">
      <c r="A515" s="225">
        <v>320</v>
      </c>
      <c r="B515" s="226">
        <v>200</v>
      </c>
      <c r="C515" s="226">
        <v>100</v>
      </c>
      <c r="D515" s="236">
        <v>200</v>
      </c>
      <c r="E515" s="236"/>
      <c r="F515" s="236"/>
      <c r="G515" s="296" t="s">
        <v>1148</v>
      </c>
      <c r="H515" s="242">
        <v>14231</v>
      </c>
      <c r="I515" s="242">
        <v>56923</v>
      </c>
      <c r="J515" s="229"/>
    </row>
    <row r="516" spans="1:10" s="281" customFormat="1" ht="13.8">
      <c r="A516" s="225"/>
      <c r="B516" s="226"/>
      <c r="C516" s="226"/>
      <c r="D516" s="236">
        <v>300</v>
      </c>
      <c r="E516" s="236"/>
      <c r="F516" s="236"/>
      <c r="G516" s="296" t="s">
        <v>1149</v>
      </c>
      <c r="H516" s="242">
        <v>343702</v>
      </c>
      <c r="I516" s="242">
        <v>1374807</v>
      </c>
      <c r="J516" s="229"/>
    </row>
    <row r="517" spans="1:10" s="281" customFormat="1" ht="13.8">
      <c r="A517" s="225">
        <v>320</v>
      </c>
      <c r="B517" s="226">
        <v>200</v>
      </c>
      <c r="C517" s="226">
        <v>100</v>
      </c>
      <c r="D517" s="236">
        <v>400</v>
      </c>
      <c r="E517" s="236"/>
      <c r="F517" s="236"/>
      <c r="G517" s="296" t="s">
        <v>1150</v>
      </c>
      <c r="H517" s="242">
        <v>70456</v>
      </c>
      <c r="I517" s="242">
        <v>281825</v>
      </c>
      <c r="J517" s="229"/>
    </row>
    <row r="518" spans="1:10" s="281" customFormat="1" ht="13.8">
      <c r="A518" s="225">
        <v>320</v>
      </c>
      <c r="B518" s="226">
        <v>200</v>
      </c>
      <c r="C518" s="226">
        <v>100</v>
      </c>
      <c r="D518" s="236">
        <v>500</v>
      </c>
      <c r="E518" s="236"/>
      <c r="F518" s="236"/>
      <c r="G518" s="296" t="s">
        <v>1137</v>
      </c>
      <c r="H518" s="242">
        <v>163199</v>
      </c>
      <c r="I518" s="242">
        <v>652798</v>
      </c>
      <c r="J518" s="229"/>
    </row>
    <row r="519" spans="1:10" s="281" customFormat="1" ht="13.8">
      <c r="A519" s="225">
        <v>320</v>
      </c>
      <c r="B519" s="226">
        <v>200</v>
      </c>
      <c r="C519" s="226">
        <v>100</v>
      </c>
      <c r="D519" s="226">
        <v>600</v>
      </c>
      <c r="E519" s="226"/>
      <c r="F519" s="226"/>
      <c r="G519" s="297" t="s">
        <v>1120</v>
      </c>
      <c r="H519" s="242">
        <v>0</v>
      </c>
      <c r="I519" s="242">
        <v>0</v>
      </c>
      <c r="J519" s="229"/>
    </row>
    <row r="520" spans="1:10" s="281" customFormat="1" ht="13.8">
      <c r="A520" s="225">
        <v>320</v>
      </c>
      <c r="B520" s="226">
        <v>200</v>
      </c>
      <c r="C520" s="226">
        <v>100</v>
      </c>
      <c r="D520" s="236"/>
      <c r="E520" s="236">
        <v>5</v>
      </c>
      <c r="F520" s="236"/>
      <c r="G520" s="296" t="s">
        <v>1121</v>
      </c>
      <c r="H520" s="242">
        <v>0</v>
      </c>
      <c r="I520" s="242">
        <v>0</v>
      </c>
      <c r="J520" s="229"/>
    </row>
    <row r="521" spans="1:10" s="281" customFormat="1" ht="13.8">
      <c r="A521" s="225">
        <v>320</v>
      </c>
      <c r="B521" s="226">
        <v>200</v>
      </c>
      <c r="C521" s="226">
        <v>100</v>
      </c>
      <c r="D521" s="236"/>
      <c r="E521" s="236">
        <v>10</v>
      </c>
      <c r="F521" s="236"/>
      <c r="G521" s="296" t="s">
        <v>1122</v>
      </c>
      <c r="H521" s="242">
        <v>0</v>
      </c>
      <c r="I521" s="242">
        <v>0</v>
      </c>
      <c r="J521" s="229"/>
    </row>
    <row r="522" spans="1:10" s="281" customFormat="1" ht="13.8">
      <c r="A522" s="225"/>
      <c r="B522" s="226"/>
      <c r="C522" s="226"/>
      <c r="D522" s="236"/>
      <c r="E522" s="236">
        <v>15</v>
      </c>
      <c r="F522" s="236"/>
      <c r="G522" s="296" t="s">
        <v>1151</v>
      </c>
      <c r="H522" s="242">
        <v>1812</v>
      </c>
      <c r="I522" s="242">
        <v>7247</v>
      </c>
      <c r="J522" s="229"/>
    </row>
    <row r="523" spans="1:10">
      <c r="A523" s="225">
        <v>320</v>
      </c>
      <c r="B523" s="226">
        <v>200</v>
      </c>
      <c r="C523" s="226">
        <v>100</v>
      </c>
      <c r="D523" s="236">
        <v>700</v>
      </c>
      <c r="E523" s="236"/>
      <c r="F523" s="236"/>
      <c r="G523" s="296" t="s">
        <v>1140</v>
      </c>
      <c r="H523" s="242">
        <v>737665</v>
      </c>
      <c r="I523" s="242">
        <v>2950660</v>
      </c>
      <c r="J523" s="229"/>
    </row>
    <row r="524" spans="1:10" s="281" customFormat="1" ht="13.8">
      <c r="A524" s="225">
        <v>320</v>
      </c>
      <c r="B524" s="226">
        <v>200</v>
      </c>
      <c r="C524" s="226">
        <v>200</v>
      </c>
      <c r="D524" s="226"/>
      <c r="E524" s="226"/>
      <c r="F524" s="226"/>
      <c r="G524" s="227" t="s">
        <v>1152</v>
      </c>
      <c r="H524" s="240">
        <v>0</v>
      </c>
      <c r="I524" s="240">
        <v>0</v>
      </c>
      <c r="J524" s="229" t="s">
        <v>1153</v>
      </c>
    </row>
    <row r="525" spans="1:10" s="281" customFormat="1" ht="13.8">
      <c r="A525" s="225">
        <v>320</v>
      </c>
      <c r="B525" s="226">
        <v>200</v>
      </c>
      <c r="C525" s="226">
        <v>200</v>
      </c>
      <c r="D525" s="236">
        <v>100</v>
      </c>
      <c r="E525" s="236"/>
      <c r="F525" s="236"/>
      <c r="G525" s="296" t="s">
        <v>1112</v>
      </c>
      <c r="H525" s="242">
        <v>399180</v>
      </c>
      <c r="I525" s="242">
        <v>1596722</v>
      </c>
      <c r="J525" s="229"/>
    </row>
    <row r="526" spans="1:10" s="281" customFormat="1" ht="13.8">
      <c r="A526" s="225">
        <v>320</v>
      </c>
      <c r="B526" s="226">
        <v>200</v>
      </c>
      <c r="C526" s="226">
        <v>200</v>
      </c>
      <c r="D526" s="236">
        <v>200</v>
      </c>
      <c r="E526" s="236"/>
      <c r="F526" s="236"/>
      <c r="G526" s="296" t="s">
        <v>1148</v>
      </c>
      <c r="H526" s="242">
        <v>749</v>
      </c>
      <c r="I526" s="242">
        <v>2996</v>
      </c>
      <c r="J526" s="229"/>
    </row>
    <row r="527" spans="1:10" s="281" customFormat="1" ht="13.8">
      <c r="A527" s="225">
        <v>320</v>
      </c>
      <c r="B527" s="226">
        <v>200</v>
      </c>
      <c r="C527" s="226">
        <v>200</v>
      </c>
      <c r="D527" s="236">
        <v>300</v>
      </c>
      <c r="E527" s="236"/>
      <c r="F527" s="236"/>
      <c r="G527" s="296" t="s">
        <v>1149</v>
      </c>
      <c r="H527" s="242">
        <v>18089</v>
      </c>
      <c r="I527" s="242">
        <v>72358</v>
      </c>
      <c r="J527" s="229"/>
    </row>
    <row r="528" spans="1:10" s="281" customFormat="1" ht="13.8">
      <c r="A528" s="225">
        <v>320</v>
      </c>
      <c r="B528" s="226">
        <v>200</v>
      </c>
      <c r="C528" s="226">
        <v>200</v>
      </c>
      <c r="D528" s="236">
        <v>400</v>
      </c>
      <c r="E528" s="236"/>
      <c r="F528" s="236"/>
      <c r="G528" s="296" t="s">
        <v>1150</v>
      </c>
      <c r="H528" s="242">
        <v>3635</v>
      </c>
      <c r="I528" s="242">
        <v>14542</v>
      </c>
      <c r="J528" s="229"/>
    </row>
    <row r="529" spans="1:10" s="281" customFormat="1" ht="13.8">
      <c r="A529" s="225">
        <v>320</v>
      </c>
      <c r="B529" s="226">
        <v>200</v>
      </c>
      <c r="C529" s="226">
        <v>200</v>
      </c>
      <c r="D529" s="236">
        <v>500</v>
      </c>
      <c r="E529" s="236"/>
      <c r="F529" s="236"/>
      <c r="G529" s="296" t="s">
        <v>1137</v>
      </c>
      <c r="H529" s="242">
        <v>8589</v>
      </c>
      <c r="I529" s="242">
        <v>34358</v>
      </c>
      <c r="J529" s="229"/>
    </row>
    <row r="530" spans="1:10" s="281" customFormat="1" ht="13.8">
      <c r="A530" s="225">
        <v>320</v>
      </c>
      <c r="B530" s="226">
        <v>200</v>
      </c>
      <c r="C530" s="226">
        <v>200</v>
      </c>
      <c r="D530" s="226">
        <v>600</v>
      </c>
      <c r="E530" s="226"/>
      <c r="F530" s="226"/>
      <c r="G530" s="297" t="s">
        <v>1120</v>
      </c>
      <c r="H530" s="240">
        <v>0</v>
      </c>
      <c r="I530" s="240">
        <v>0</v>
      </c>
      <c r="J530" s="229"/>
    </row>
    <row r="531" spans="1:10" s="281" customFormat="1" ht="13.8">
      <c r="A531" s="225">
        <v>320</v>
      </c>
      <c r="B531" s="226">
        <v>200</v>
      </c>
      <c r="C531" s="226">
        <v>200</v>
      </c>
      <c r="D531" s="236"/>
      <c r="E531" s="236">
        <v>5</v>
      </c>
      <c r="F531" s="236"/>
      <c r="G531" s="296" t="s">
        <v>1121</v>
      </c>
      <c r="H531" s="242">
        <v>0</v>
      </c>
      <c r="I531" s="242">
        <v>0</v>
      </c>
      <c r="J531" s="229"/>
    </row>
    <row r="532" spans="1:10" s="281" customFormat="1" ht="13.8">
      <c r="A532" s="225">
        <v>320</v>
      </c>
      <c r="B532" s="226">
        <v>200</v>
      </c>
      <c r="C532" s="226">
        <v>200</v>
      </c>
      <c r="D532" s="236"/>
      <c r="E532" s="236">
        <v>10</v>
      </c>
      <c r="F532" s="236"/>
      <c r="G532" s="296" t="s">
        <v>1122</v>
      </c>
      <c r="H532" s="242">
        <v>0</v>
      </c>
      <c r="I532" s="242">
        <v>0</v>
      </c>
      <c r="J532" s="229"/>
    </row>
    <row r="533" spans="1:10" s="281" customFormat="1" ht="13.8">
      <c r="A533" s="225">
        <v>320</v>
      </c>
      <c r="B533" s="226">
        <v>200</v>
      </c>
      <c r="C533" s="226">
        <v>200</v>
      </c>
      <c r="D533" s="236"/>
      <c r="E533" s="236">
        <v>15</v>
      </c>
      <c r="F533" s="236"/>
      <c r="G533" s="296" t="s">
        <v>1151</v>
      </c>
      <c r="H533" s="242">
        <v>46</v>
      </c>
      <c r="I533" s="242">
        <v>185</v>
      </c>
      <c r="J533" s="229"/>
    </row>
    <row r="534" spans="1:10">
      <c r="A534" s="225">
        <v>320</v>
      </c>
      <c r="B534" s="226">
        <v>200</v>
      </c>
      <c r="C534" s="226">
        <v>200</v>
      </c>
      <c r="D534" s="236">
        <v>700</v>
      </c>
      <c r="E534" s="236"/>
      <c r="F534" s="236"/>
      <c r="G534" s="296" t="s">
        <v>1140</v>
      </c>
      <c r="H534" s="242">
        <v>124958</v>
      </c>
      <c r="I534" s="242">
        <v>499834</v>
      </c>
      <c r="J534" s="229"/>
    </row>
    <row r="535" spans="1:10" s="274" customFormat="1">
      <c r="A535" s="225">
        <v>320</v>
      </c>
      <c r="B535" s="226">
        <v>200</v>
      </c>
      <c r="C535" s="236">
        <v>300</v>
      </c>
      <c r="D535" s="236"/>
      <c r="E535" s="236"/>
      <c r="F535" s="236"/>
      <c r="G535" s="231" t="s">
        <v>1154</v>
      </c>
      <c r="H535" s="242">
        <v>0</v>
      </c>
      <c r="I535" s="242">
        <v>0</v>
      </c>
      <c r="J535" s="229" t="s">
        <v>1155</v>
      </c>
    </row>
    <row r="536" spans="1:10">
      <c r="A536" s="219">
        <v>325</v>
      </c>
      <c r="B536" s="220">
        <v>0</v>
      </c>
      <c r="C536" s="220">
        <v>0</v>
      </c>
      <c r="D536" s="220">
        <v>0</v>
      </c>
      <c r="E536" s="220">
        <v>0</v>
      </c>
      <c r="F536" s="220">
        <v>0</v>
      </c>
      <c r="G536" s="272" t="s">
        <v>1156</v>
      </c>
      <c r="H536" s="240">
        <v>0</v>
      </c>
      <c r="I536" s="240">
        <v>0</v>
      </c>
      <c r="J536" s="223" t="s">
        <v>1157</v>
      </c>
    </row>
    <row r="537" spans="1:10">
      <c r="A537" s="225">
        <v>325</v>
      </c>
      <c r="B537" s="226">
        <v>100</v>
      </c>
      <c r="C537" s="226"/>
      <c r="D537" s="226"/>
      <c r="E537" s="226"/>
      <c r="F537" s="226"/>
      <c r="G537" s="227" t="s">
        <v>1158</v>
      </c>
      <c r="H537" s="240">
        <v>0</v>
      </c>
      <c r="I537" s="240">
        <v>0</v>
      </c>
      <c r="J537" s="229" t="s">
        <v>1159</v>
      </c>
    </row>
    <row r="538" spans="1:10" s="281" customFormat="1" ht="13.8">
      <c r="A538" s="225">
        <v>325</v>
      </c>
      <c r="B538" s="226">
        <v>100</v>
      </c>
      <c r="C538" s="226">
        <v>100</v>
      </c>
      <c r="D538" s="226"/>
      <c r="E538" s="226"/>
      <c r="F538" s="226"/>
      <c r="G538" s="227" t="s">
        <v>1160</v>
      </c>
      <c r="H538" s="240">
        <v>0</v>
      </c>
      <c r="I538" s="240">
        <v>0</v>
      </c>
      <c r="J538" s="229" t="s">
        <v>1161</v>
      </c>
    </row>
    <row r="539" spans="1:10" s="281" customFormat="1" ht="13.8">
      <c r="A539" s="225">
        <v>325</v>
      </c>
      <c r="B539" s="226">
        <v>100</v>
      </c>
      <c r="C539" s="226">
        <v>100</v>
      </c>
      <c r="D539" s="236">
        <v>100</v>
      </c>
      <c r="E539" s="236"/>
      <c r="F539" s="236"/>
      <c r="G539" s="296" t="s">
        <v>1112</v>
      </c>
      <c r="H539" s="242">
        <v>10759</v>
      </c>
      <c r="I539" s="242">
        <v>43037</v>
      </c>
      <c r="J539" s="229"/>
    </row>
    <row r="540" spans="1:10" s="281" customFormat="1" ht="13.8">
      <c r="A540" s="225">
        <v>325</v>
      </c>
      <c r="B540" s="226">
        <v>100</v>
      </c>
      <c r="C540" s="226">
        <v>100</v>
      </c>
      <c r="D540" s="236">
        <v>200</v>
      </c>
      <c r="E540" s="236"/>
      <c r="F540" s="236"/>
      <c r="G540" s="296" t="s">
        <v>1113</v>
      </c>
      <c r="H540" s="242">
        <v>4184</v>
      </c>
      <c r="I540" s="242">
        <v>16735</v>
      </c>
      <c r="J540" s="229"/>
    </row>
    <row r="541" spans="1:10" s="281" customFormat="1" ht="13.8">
      <c r="A541" s="225">
        <v>325</v>
      </c>
      <c r="B541" s="226">
        <v>100</v>
      </c>
      <c r="C541" s="226">
        <v>100</v>
      </c>
      <c r="D541" s="236">
        <v>300</v>
      </c>
      <c r="E541" s="236"/>
      <c r="F541" s="236"/>
      <c r="G541" s="296" t="s">
        <v>1136</v>
      </c>
      <c r="H541" s="242">
        <v>152</v>
      </c>
      <c r="I541" s="242">
        <v>609</v>
      </c>
      <c r="J541" s="229"/>
    </row>
    <row r="542" spans="1:10" s="281" customFormat="1" ht="13.8">
      <c r="A542" s="225">
        <v>325</v>
      </c>
      <c r="B542" s="226">
        <v>100</v>
      </c>
      <c r="C542" s="226">
        <v>100</v>
      </c>
      <c r="D542" s="236">
        <v>400</v>
      </c>
      <c r="E542" s="236"/>
      <c r="F542" s="236"/>
      <c r="G542" s="296" t="s">
        <v>1137</v>
      </c>
      <c r="H542" s="242">
        <v>0</v>
      </c>
      <c r="I542" s="242">
        <v>0</v>
      </c>
      <c r="J542" s="229"/>
    </row>
    <row r="543" spans="1:10" s="281" customFormat="1" ht="13.8">
      <c r="A543" s="225">
        <v>325</v>
      </c>
      <c r="B543" s="226">
        <v>100</v>
      </c>
      <c r="C543" s="226">
        <v>100</v>
      </c>
      <c r="D543" s="226">
        <v>500</v>
      </c>
      <c r="E543" s="226"/>
      <c r="F543" s="226"/>
      <c r="G543" s="297" t="s">
        <v>1120</v>
      </c>
      <c r="H543" s="240">
        <v>0</v>
      </c>
      <c r="I543" s="240">
        <v>0</v>
      </c>
      <c r="J543" s="229"/>
    </row>
    <row r="544" spans="1:10" s="281" customFormat="1" ht="13.8">
      <c r="A544" s="225">
        <v>325</v>
      </c>
      <c r="B544" s="226">
        <v>100</v>
      </c>
      <c r="C544" s="226">
        <v>100</v>
      </c>
      <c r="D544" s="226">
        <v>500</v>
      </c>
      <c r="E544" s="236">
        <v>5</v>
      </c>
      <c r="F544" s="236"/>
      <c r="G544" s="296" t="s">
        <v>1121</v>
      </c>
      <c r="H544" s="242">
        <v>0</v>
      </c>
      <c r="I544" s="242">
        <v>0</v>
      </c>
      <c r="J544" s="229"/>
    </row>
    <row r="545" spans="1:10" s="281" customFormat="1" ht="13.8">
      <c r="A545" s="225">
        <v>325</v>
      </c>
      <c r="B545" s="226">
        <v>100</v>
      </c>
      <c r="C545" s="226">
        <v>100</v>
      </c>
      <c r="D545" s="226">
        <v>500</v>
      </c>
      <c r="E545" s="236">
        <v>10</v>
      </c>
      <c r="F545" s="236"/>
      <c r="G545" s="296" t="s">
        <v>1122</v>
      </c>
      <c r="H545" s="242">
        <v>0</v>
      </c>
      <c r="I545" s="242">
        <v>0</v>
      </c>
      <c r="J545" s="229"/>
    </row>
    <row r="546" spans="1:10" s="281" customFormat="1" ht="13.8">
      <c r="A546" s="225">
        <v>325</v>
      </c>
      <c r="B546" s="226">
        <v>100</v>
      </c>
      <c r="C546" s="226">
        <v>100</v>
      </c>
      <c r="D546" s="226">
        <v>500</v>
      </c>
      <c r="E546" s="236">
        <v>15</v>
      </c>
      <c r="F546" s="236"/>
      <c r="G546" s="296" t="s">
        <v>1162</v>
      </c>
      <c r="H546" s="242">
        <v>1093</v>
      </c>
      <c r="I546" s="242">
        <v>4372</v>
      </c>
      <c r="J546" s="229"/>
    </row>
    <row r="547" spans="1:10">
      <c r="A547" s="225">
        <v>325</v>
      </c>
      <c r="B547" s="226">
        <v>100</v>
      </c>
      <c r="C547" s="226">
        <v>100</v>
      </c>
      <c r="D547" s="236">
        <v>900</v>
      </c>
      <c r="E547" s="236"/>
      <c r="F547" s="236"/>
      <c r="G547" s="296" t="s">
        <v>1140</v>
      </c>
      <c r="H547" s="242">
        <v>4119</v>
      </c>
      <c r="I547" s="242">
        <v>16478</v>
      </c>
      <c r="J547" s="229"/>
    </row>
    <row r="548" spans="1:10" s="281" customFormat="1" ht="13.8">
      <c r="A548" s="225">
        <v>325</v>
      </c>
      <c r="B548" s="226">
        <v>100</v>
      </c>
      <c r="C548" s="226">
        <v>200</v>
      </c>
      <c r="D548" s="226"/>
      <c r="E548" s="226"/>
      <c r="F548" s="226"/>
      <c r="G548" s="227" t="s">
        <v>1163</v>
      </c>
      <c r="H548" s="240">
        <v>0</v>
      </c>
      <c r="I548" s="240">
        <v>0</v>
      </c>
      <c r="J548" s="229" t="s">
        <v>1164</v>
      </c>
    </row>
    <row r="549" spans="1:10" s="281" customFormat="1" ht="13.8">
      <c r="A549" s="225">
        <v>325</v>
      </c>
      <c r="B549" s="226">
        <v>100</v>
      </c>
      <c r="C549" s="226">
        <v>200</v>
      </c>
      <c r="D549" s="236">
        <v>100</v>
      </c>
      <c r="E549" s="236"/>
      <c r="F549" s="236"/>
      <c r="G549" s="296" t="s">
        <v>1112</v>
      </c>
      <c r="H549" s="242">
        <v>10759</v>
      </c>
      <c r="I549" s="242">
        <v>43037</v>
      </c>
      <c r="J549" s="229"/>
    </row>
    <row r="550" spans="1:10" s="281" customFormat="1" ht="13.8">
      <c r="A550" s="225">
        <v>325</v>
      </c>
      <c r="B550" s="226">
        <v>100</v>
      </c>
      <c r="C550" s="226">
        <v>200</v>
      </c>
      <c r="D550" s="236">
        <v>200</v>
      </c>
      <c r="E550" s="236"/>
      <c r="F550" s="236"/>
      <c r="G550" s="296" t="s">
        <v>1113</v>
      </c>
      <c r="H550" s="242">
        <v>2155</v>
      </c>
      <c r="I550" s="242">
        <v>8619</v>
      </c>
      <c r="J550" s="229"/>
    </row>
    <row r="551" spans="1:10" s="281" customFormat="1" ht="13.8">
      <c r="A551" s="225">
        <v>325</v>
      </c>
      <c r="B551" s="226">
        <v>100</v>
      </c>
      <c r="C551" s="226">
        <v>200</v>
      </c>
      <c r="D551" s="236">
        <v>300</v>
      </c>
      <c r="E551" s="236"/>
      <c r="F551" s="236"/>
      <c r="G551" s="296" t="s">
        <v>1136</v>
      </c>
      <c r="H551" s="242">
        <v>105</v>
      </c>
      <c r="I551" s="242">
        <v>420</v>
      </c>
      <c r="J551" s="229"/>
    </row>
    <row r="552" spans="1:10" s="281" customFormat="1" ht="13.8">
      <c r="A552" s="225">
        <v>325</v>
      </c>
      <c r="B552" s="226">
        <v>100</v>
      </c>
      <c r="C552" s="226">
        <v>200</v>
      </c>
      <c r="D552" s="236">
        <v>400</v>
      </c>
      <c r="E552" s="236"/>
      <c r="F552" s="236"/>
      <c r="G552" s="296" t="s">
        <v>1137</v>
      </c>
      <c r="H552" s="242">
        <v>0</v>
      </c>
      <c r="I552" s="242">
        <v>0</v>
      </c>
      <c r="J552" s="229"/>
    </row>
    <row r="553" spans="1:10" s="281" customFormat="1" ht="13.8">
      <c r="A553" s="225">
        <v>325</v>
      </c>
      <c r="B553" s="226">
        <v>100</v>
      </c>
      <c r="C553" s="226">
        <v>200</v>
      </c>
      <c r="D553" s="226">
        <v>500</v>
      </c>
      <c r="E553" s="226"/>
      <c r="F553" s="226"/>
      <c r="G553" s="297" t="s">
        <v>1120</v>
      </c>
      <c r="H553" s="240">
        <v>0</v>
      </c>
      <c r="I553" s="240">
        <v>0</v>
      </c>
      <c r="J553" s="229"/>
    </row>
    <row r="554" spans="1:10" s="281" customFormat="1" ht="13.8">
      <c r="A554" s="225">
        <v>325</v>
      </c>
      <c r="B554" s="226">
        <v>100</v>
      </c>
      <c r="C554" s="226">
        <v>200</v>
      </c>
      <c r="D554" s="226">
        <v>500</v>
      </c>
      <c r="E554" s="236">
        <v>5</v>
      </c>
      <c r="F554" s="236"/>
      <c r="G554" s="296" t="s">
        <v>1121</v>
      </c>
      <c r="H554" s="242">
        <v>0</v>
      </c>
      <c r="I554" s="242">
        <v>0</v>
      </c>
      <c r="J554" s="229"/>
    </row>
    <row r="555" spans="1:10" s="281" customFormat="1" ht="13.8">
      <c r="A555" s="225">
        <v>325</v>
      </c>
      <c r="B555" s="226">
        <v>100</v>
      </c>
      <c r="C555" s="226">
        <v>200</v>
      </c>
      <c r="D555" s="226">
        <v>500</v>
      </c>
      <c r="E555" s="236">
        <v>10</v>
      </c>
      <c r="F555" s="236"/>
      <c r="G555" s="296" t="s">
        <v>1122</v>
      </c>
      <c r="H555" s="242">
        <v>0</v>
      </c>
      <c r="I555" s="242">
        <v>0</v>
      </c>
      <c r="J555" s="229"/>
    </row>
    <row r="556" spans="1:10" s="281" customFormat="1" ht="13.8">
      <c r="A556" s="225">
        <v>325</v>
      </c>
      <c r="B556" s="226">
        <v>100</v>
      </c>
      <c r="C556" s="226">
        <v>200</v>
      </c>
      <c r="D556" s="226">
        <v>500</v>
      </c>
      <c r="E556" s="236">
        <v>15</v>
      </c>
      <c r="F556" s="236"/>
      <c r="G556" s="296" t="s">
        <v>1162</v>
      </c>
      <c r="H556" s="242">
        <v>0</v>
      </c>
      <c r="I556" s="242">
        <v>0</v>
      </c>
      <c r="J556" s="229"/>
    </row>
    <row r="557" spans="1:10">
      <c r="A557" s="225">
        <v>325</v>
      </c>
      <c r="B557" s="226">
        <v>100</v>
      </c>
      <c r="C557" s="226">
        <v>200</v>
      </c>
      <c r="D557" s="236">
        <v>900</v>
      </c>
      <c r="E557" s="236"/>
      <c r="F557" s="236"/>
      <c r="G557" s="296" t="s">
        <v>1140</v>
      </c>
      <c r="H557" s="242">
        <v>4119</v>
      </c>
      <c r="I557" s="242">
        <v>16476</v>
      </c>
      <c r="J557" s="229"/>
    </row>
    <row r="558" spans="1:10">
      <c r="A558" s="225">
        <v>325</v>
      </c>
      <c r="B558" s="226">
        <v>100</v>
      </c>
      <c r="C558" s="236">
        <v>300</v>
      </c>
      <c r="D558" s="236"/>
      <c r="E558" s="236"/>
      <c r="F558" s="236"/>
      <c r="G558" s="227" t="s">
        <v>1165</v>
      </c>
      <c r="H558" s="242">
        <v>0</v>
      </c>
      <c r="I558" s="242">
        <v>0</v>
      </c>
      <c r="J558" s="229" t="s">
        <v>1166</v>
      </c>
    </row>
    <row r="559" spans="1:10">
      <c r="A559" s="225">
        <v>325</v>
      </c>
      <c r="B559" s="226">
        <v>200</v>
      </c>
      <c r="C559" s="226"/>
      <c r="D559" s="226"/>
      <c r="E559" s="226"/>
      <c r="F559" s="226"/>
      <c r="G559" s="227" t="s">
        <v>1167</v>
      </c>
      <c r="H559" s="240">
        <v>0</v>
      </c>
      <c r="I559" s="240">
        <v>0</v>
      </c>
      <c r="J559" s="229" t="s">
        <v>1168</v>
      </c>
    </row>
    <row r="560" spans="1:10" s="281" customFormat="1" ht="13.8">
      <c r="A560" s="225">
        <v>325</v>
      </c>
      <c r="B560" s="226">
        <v>200</v>
      </c>
      <c r="C560" s="226">
        <v>100</v>
      </c>
      <c r="D560" s="226"/>
      <c r="E560" s="226"/>
      <c r="F560" s="226"/>
      <c r="G560" s="227" t="s">
        <v>1169</v>
      </c>
      <c r="H560" s="240">
        <v>0</v>
      </c>
      <c r="I560" s="240">
        <v>0</v>
      </c>
      <c r="J560" s="229" t="s">
        <v>1170</v>
      </c>
    </row>
    <row r="561" spans="1:10" s="281" customFormat="1" ht="13.8">
      <c r="A561" s="225">
        <v>325</v>
      </c>
      <c r="B561" s="226">
        <v>200</v>
      </c>
      <c r="C561" s="226">
        <v>100</v>
      </c>
      <c r="D561" s="236">
        <v>100</v>
      </c>
      <c r="E561" s="236"/>
      <c r="F561" s="236"/>
      <c r="G561" s="296" t="s">
        <v>1112</v>
      </c>
      <c r="H561" s="242">
        <v>0</v>
      </c>
      <c r="I561" s="242">
        <v>0</v>
      </c>
      <c r="J561" s="229"/>
    </row>
    <row r="562" spans="1:10" s="281" customFormat="1" ht="13.8">
      <c r="A562" s="225">
        <v>325</v>
      </c>
      <c r="B562" s="226">
        <v>200</v>
      </c>
      <c r="C562" s="226">
        <v>100</v>
      </c>
      <c r="D562" s="236">
        <v>200</v>
      </c>
      <c r="E562" s="236"/>
      <c r="F562" s="236"/>
      <c r="G562" s="296" t="s">
        <v>1148</v>
      </c>
      <c r="H562" s="242">
        <v>0</v>
      </c>
      <c r="I562" s="242">
        <v>0</v>
      </c>
      <c r="J562" s="229"/>
    </row>
    <row r="563" spans="1:10" s="281" customFormat="1" ht="13.8">
      <c r="A563" s="225">
        <v>325</v>
      </c>
      <c r="B563" s="226">
        <v>200</v>
      </c>
      <c r="C563" s="226">
        <v>100</v>
      </c>
      <c r="D563" s="236">
        <v>300</v>
      </c>
      <c r="E563" s="236"/>
      <c r="F563" s="236"/>
      <c r="G563" s="296" t="s">
        <v>1149</v>
      </c>
      <c r="H563" s="242">
        <v>0</v>
      </c>
      <c r="I563" s="242">
        <v>0</v>
      </c>
      <c r="J563" s="229"/>
    </row>
    <row r="564" spans="1:10" s="281" customFormat="1" ht="13.8">
      <c r="A564" s="225">
        <v>325</v>
      </c>
      <c r="B564" s="226">
        <v>200</v>
      </c>
      <c r="C564" s="226">
        <v>100</v>
      </c>
      <c r="D564" s="236">
        <v>400</v>
      </c>
      <c r="E564" s="236"/>
      <c r="F564" s="236"/>
      <c r="G564" s="296" t="s">
        <v>1150</v>
      </c>
      <c r="H564" s="242">
        <v>0</v>
      </c>
      <c r="I564" s="242">
        <v>0</v>
      </c>
      <c r="J564" s="229"/>
    </row>
    <row r="565" spans="1:10" s="281" customFormat="1" ht="13.8">
      <c r="A565" s="225">
        <v>325</v>
      </c>
      <c r="B565" s="226">
        <v>200</v>
      </c>
      <c r="C565" s="226">
        <v>100</v>
      </c>
      <c r="D565" s="236">
        <v>500</v>
      </c>
      <c r="E565" s="236"/>
      <c r="F565" s="236"/>
      <c r="G565" s="296" t="s">
        <v>1137</v>
      </c>
      <c r="H565" s="242">
        <v>0</v>
      </c>
      <c r="I565" s="242">
        <v>0</v>
      </c>
      <c r="J565" s="229"/>
    </row>
    <row r="566" spans="1:10" s="281" customFormat="1" ht="13.8">
      <c r="A566" s="225">
        <v>325</v>
      </c>
      <c r="B566" s="226">
        <v>200</v>
      </c>
      <c r="C566" s="226">
        <v>100</v>
      </c>
      <c r="D566" s="226">
        <v>600</v>
      </c>
      <c r="E566" s="226"/>
      <c r="F566" s="226"/>
      <c r="G566" s="297" t="s">
        <v>1120</v>
      </c>
      <c r="H566" s="240">
        <v>0</v>
      </c>
      <c r="I566" s="240">
        <v>0</v>
      </c>
      <c r="J566" s="229"/>
    </row>
    <row r="567" spans="1:10" s="281" customFormat="1" ht="13.8">
      <c r="A567" s="225">
        <v>325</v>
      </c>
      <c r="B567" s="226">
        <v>200</v>
      </c>
      <c r="C567" s="226">
        <v>100</v>
      </c>
      <c r="D567" s="226">
        <v>600</v>
      </c>
      <c r="E567" s="236">
        <v>5</v>
      </c>
      <c r="F567" s="236"/>
      <c r="G567" s="296" t="s">
        <v>1121</v>
      </c>
      <c r="H567" s="242">
        <v>0</v>
      </c>
      <c r="I567" s="242">
        <v>0</v>
      </c>
      <c r="J567" s="229"/>
    </row>
    <row r="568" spans="1:10" s="281" customFormat="1" ht="13.8">
      <c r="A568" s="225">
        <v>325</v>
      </c>
      <c r="B568" s="226">
        <v>200</v>
      </c>
      <c r="C568" s="226">
        <v>100</v>
      </c>
      <c r="D568" s="226">
        <v>600</v>
      </c>
      <c r="E568" s="236">
        <v>10</v>
      </c>
      <c r="F568" s="236"/>
      <c r="G568" s="296" t="s">
        <v>1122</v>
      </c>
      <c r="H568" s="242">
        <v>0</v>
      </c>
      <c r="I568" s="242">
        <v>0</v>
      </c>
      <c r="J568" s="229"/>
    </row>
    <row r="569" spans="1:10" s="281" customFormat="1" ht="13.8">
      <c r="A569" s="225">
        <v>325</v>
      </c>
      <c r="B569" s="226">
        <v>200</v>
      </c>
      <c r="C569" s="226">
        <v>100</v>
      </c>
      <c r="D569" s="226">
        <v>600</v>
      </c>
      <c r="E569" s="236">
        <v>15</v>
      </c>
      <c r="F569" s="236"/>
      <c r="G569" s="296" t="s">
        <v>1151</v>
      </c>
      <c r="H569" s="242">
        <v>0</v>
      </c>
      <c r="I569" s="242">
        <v>0</v>
      </c>
      <c r="J569" s="229"/>
    </row>
    <row r="570" spans="1:10">
      <c r="A570" s="225">
        <v>325</v>
      </c>
      <c r="B570" s="226">
        <v>200</v>
      </c>
      <c r="C570" s="226">
        <v>100</v>
      </c>
      <c r="D570" s="236">
        <v>900</v>
      </c>
      <c r="E570" s="236"/>
      <c r="F570" s="236"/>
      <c r="G570" s="296" t="s">
        <v>1140</v>
      </c>
      <c r="H570" s="242">
        <v>0</v>
      </c>
      <c r="I570" s="242">
        <v>0</v>
      </c>
      <c r="J570" s="229"/>
    </row>
    <row r="571" spans="1:10" s="281" customFormat="1" ht="13.8">
      <c r="A571" s="225">
        <v>325</v>
      </c>
      <c r="B571" s="226">
        <v>200</v>
      </c>
      <c r="C571" s="226">
        <v>200</v>
      </c>
      <c r="D571" s="226"/>
      <c r="E571" s="226"/>
      <c r="F571" s="226"/>
      <c r="G571" s="279" t="s">
        <v>1171</v>
      </c>
      <c r="H571" s="240">
        <v>0</v>
      </c>
      <c r="I571" s="240">
        <v>0</v>
      </c>
      <c r="J571" s="229" t="s">
        <v>1172</v>
      </c>
    </row>
    <row r="572" spans="1:10" s="281" customFormat="1" ht="13.8">
      <c r="A572" s="225">
        <v>325</v>
      </c>
      <c r="B572" s="226">
        <v>200</v>
      </c>
      <c r="C572" s="226">
        <v>200</v>
      </c>
      <c r="D572" s="236">
        <v>100</v>
      </c>
      <c r="E572" s="236"/>
      <c r="F572" s="236"/>
      <c r="G572" s="296" t="s">
        <v>1112</v>
      </c>
      <c r="H572" s="242">
        <v>0</v>
      </c>
      <c r="I572" s="242">
        <v>0</v>
      </c>
      <c r="J572" s="229"/>
    </row>
    <row r="573" spans="1:10" s="281" customFormat="1" ht="13.8">
      <c r="A573" s="225">
        <v>325</v>
      </c>
      <c r="B573" s="226">
        <v>200</v>
      </c>
      <c r="C573" s="226">
        <v>200</v>
      </c>
      <c r="D573" s="236">
        <v>200</v>
      </c>
      <c r="E573" s="236"/>
      <c r="F573" s="236"/>
      <c r="G573" s="296" t="s">
        <v>1148</v>
      </c>
      <c r="H573" s="242">
        <v>0</v>
      </c>
      <c r="I573" s="242">
        <v>0</v>
      </c>
      <c r="J573" s="229"/>
    </row>
    <row r="574" spans="1:10" s="281" customFormat="1" ht="13.8">
      <c r="A574" s="225">
        <v>325</v>
      </c>
      <c r="B574" s="226">
        <v>200</v>
      </c>
      <c r="C574" s="226">
        <v>200</v>
      </c>
      <c r="D574" s="236">
        <v>300</v>
      </c>
      <c r="E574" s="236"/>
      <c r="F574" s="236"/>
      <c r="G574" s="296" t="s">
        <v>1149</v>
      </c>
      <c r="H574" s="242">
        <v>0</v>
      </c>
      <c r="I574" s="242">
        <v>0</v>
      </c>
      <c r="J574" s="229"/>
    </row>
    <row r="575" spans="1:10" s="281" customFormat="1" ht="13.8">
      <c r="A575" s="225">
        <v>325</v>
      </c>
      <c r="B575" s="226">
        <v>200</v>
      </c>
      <c r="C575" s="226">
        <v>200</v>
      </c>
      <c r="D575" s="236">
        <v>400</v>
      </c>
      <c r="E575" s="236"/>
      <c r="F575" s="236"/>
      <c r="G575" s="296" t="s">
        <v>1150</v>
      </c>
      <c r="H575" s="242">
        <v>0</v>
      </c>
      <c r="I575" s="242">
        <v>0</v>
      </c>
      <c r="J575" s="229"/>
    </row>
    <row r="576" spans="1:10" s="281" customFormat="1" ht="13.8">
      <c r="A576" s="225">
        <v>325</v>
      </c>
      <c r="B576" s="226">
        <v>200</v>
      </c>
      <c r="C576" s="226">
        <v>200</v>
      </c>
      <c r="D576" s="236">
        <v>500</v>
      </c>
      <c r="E576" s="236"/>
      <c r="F576" s="236"/>
      <c r="G576" s="296" t="s">
        <v>1137</v>
      </c>
      <c r="H576" s="242">
        <v>0</v>
      </c>
      <c r="I576" s="242">
        <v>0</v>
      </c>
      <c r="J576" s="229"/>
    </row>
    <row r="577" spans="1:10" s="281" customFormat="1" ht="13.8">
      <c r="A577" s="225">
        <v>325</v>
      </c>
      <c r="B577" s="226">
        <v>200</v>
      </c>
      <c r="C577" s="226">
        <v>200</v>
      </c>
      <c r="D577" s="226">
        <v>600</v>
      </c>
      <c r="E577" s="226"/>
      <c r="F577" s="226"/>
      <c r="G577" s="297" t="s">
        <v>1120</v>
      </c>
      <c r="H577" s="240">
        <v>0</v>
      </c>
      <c r="I577" s="240">
        <v>0</v>
      </c>
      <c r="J577" s="229"/>
    </row>
    <row r="578" spans="1:10" s="281" customFormat="1" ht="13.8">
      <c r="A578" s="225">
        <v>325</v>
      </c>
      <c r="B578" s="226">
        <v>200</v>
      </c>
      <c r="C578" s="226">
        <v>200</v>
      </c>
      <c r="D578" s="226">
        <v>600</v>
      </c>
      <c r="E578" s="236">
        <v>5</v>
      </c>
      <c r="F578" s="236"/>
      <c r="G578" s="296" t="s">
        <v>1121</v>
      </c>
      <c r="H578" s="242">
        <v>0</v>
      </c>
      <c r="I578" s="242">
        <v>0</v>
      </c>
      <c r="J578" s="229"/>
    </row>
    <row r="579" spans="1:10" s="281" customFormat="1" ht="13.8">
      <c r="A579" s="225">
        <v>325</v>
      </c>
      <c r="B579" s="226">
        <v>200</v>
      </c>
      <c r="C579" s="226">
        <v>200</v>
      </c>
      <c r="D579" s="226">
        <v>600</v>
      </c>
      <c r="E579" s="236">
        <v>10</v>
      </c>
      <c r="F579" s="236"/>
      <c r="G579" s="296" t="s">
        <v>1122</v>
      </c>
      <c r="H579" s="242">
        <v>0</v>
      </c>
      <c r="I579" s="242">
        <v>0</v>
      </c>
      <c r="J579" s="229"/>
    </row>
    <row r="580" spans="1:10" s="281" customFormat="1" ht="13.8">
      <c r="A580" s="225">
        <v>325</v>
      </c>
      <c r="B580" s="226">
        <v>200</v>
      </c>
      <c r="C580" s="226">
        <v>200</v>
      </c>
      <c r="D580" s="226">
        <v>600</v>
      </c>
      <c r="E580" s="236">
        <v>15</v>
      </c>
      <c r="F580" s="236"/>
      <c r="G580" s="296" t="s">
        <v>1151</v>
      </c>
      <c r="H580" s="242">
        <v>0</v>
      </c>
      <c r="I580" s="242">
        <v>0</v>
      </c>
      <c r="J580" s="229"/>
    </row>
    <row r="581" spans="1:10">
      <c r="A581" s="225">
        <v>325</v>
      </c>
      <c r="B581" s="226">
        <v>200</v>
      </c>
      <c r="C581" s="226">
        <v>200</v>
      </c>
      <c r="D581" s="236">
        <v>900</v>
      </c>
      <c r="E581" s="236"/>
      <c r="F581" s="236"/>
      <c r="G581" s="296" t="s">
        <v>1140</v>
      </c>
      <c r="H581" s="242">
        <v>0</v>
      </c>
      <c r="I581" s="242">
        <v>0</v>
      </c>
      <c r="J581" s="229"/>
    </row>
    <row r="582" spans="1:10" s="274" customFormat="1">
      <c r="A582" s="225">
        <v>325</v>
      </c>
      <c r="B582" s="226">
        <v>200</v>
      </c>
      <c r="C582" s="236">
        <v>300</v>
      </c>
      <c r="D582" s="236"/>
      <c r="E582" s="236"/>
      <c r="F582" s="236"/>
      <c r="G582" s="227" t="s">
        <v>1173</v>
      </c>
      <c r="H582" s="242">
        <v>0</v>
      </c>
      <c r="I582" s="242">
        <v>0</v>
      </c>
      <c r="J582" s="229" t="s">
        <v>1174</v>
      </c>
    </row>
    <row r="583" spans="1:10">
      <c r="A583" s="219">
        <v>330</v>
      </c>
      <c r="B583" s="220">
        <v>0</v>
      </c>
      <c r="C583" s="220">
        <v>0</v>
      </c>
      <c r="D583" s="220">
        <v>0</v>
      </c>
      <c r="E583" s="220">
        <v>0</v>
      </c>
      <c r="F583" s="220">
        <v>0</v>
      </c>
      <c r="G583" s="272" t="s">
        <v>1175</v>
      </c>
      <c r="H583" s="240">
        <v>0</v>
      </c>
      <c r="I583" s="240">
        <v>0</v>
      </c>
      <c r="J583" s="223" t="s">
        <v>1176</v>
      </c>
    </row>
    <row r="584" spans="1:10">
      <c r="A584" s="225">
        <v>330</v>
      </c>
      <c r="B584" s="226">
        <v>100</v>
      </c>
      <c r="C584" s="226"/>
      <c r="D584" s="226"/>
      <c r="E584" s="226"/>
      <c r="F584" s="226"/>
      <c r="G584" s="227" t="s">
        <v>1177</v>
      </c>
      <c r="H584" s="240">
        <v>0</v>
      </c>
      <c r="I584" s="240">
        <v>0</v>
      </c>
      <c r="J584" s="229" t="s">
        <v>1178</v>
      </c>
    </row>
    <row r="585" spans="1:10" s="281" customFormat="1" ht="13.8">
      <c r="A585" s="225">
        <v>330</v>
      </c>
      <c r="B585" s="226">
        <v>100</v>
      </c>
      <c r="C585" s="226">
        <v>100</v>
      </c>
      <c r="D585" s="226"/>
      <c r="E585" s="226"/>
      <c r="F585" s="226"/>
      <c r="G585" s="227" t="s">
        <v>1179</v>
      </c>
      <c r="H585" s="240">
        <v>0</v>
      </c>
      <c r="I585" s="240">
        <v>0</v>
      </c>
      <c r="J585" s="229" t="s">
        <v>1180</v>
      </c>
    </row>
    <row r="586" spans="1:10" s="281" customFormat="1" ht="13.8">
      <c r="A586" s="225">
        <v>330</v>
      </c>
      <c r="B586" s="226">
        <v>100</v>
      </c>
      <c r="C586" s="226">
        <v>100</v>
      </c>
      <c r="D586" s="236">
        <v>100</v>
      </c>
      <c r="E586" s="236"/>
      <c r="F586" s="236"/>
      <c r="G586" s="296" t="s">
        <v>1112</v>
      </c>
      <c r="H586" s="242">
        <v>10795</v>
      </c>
      <c r="I586" s="242">
        <v>43179</v>
      </c>
      <c r="J586" s="229"/>
    </row>
    <row r="587" spans="1:10" s="281" customFormat="1" ht="13.8">
      <c r="A587" s="225">
        <v>330</v>
      </c>
      <c r="B587" s="226">
        <v>100</v>
      </c>
      <c r="C587" s="226">
        <v>100</v>
      </c>
      <c r="D587" s="236">
        <v>200</v>
      </c>
      <c r="E587" s="236"/>
      <c r="F587" s="236"/>
      <c r="G587" s="296" t="s">
        <v>1113</v>
      </c>
      <c r="H587" s="242">
        <v>2155</v>
      </c>
      <c r="I587" s="242">
        <v>8619</v>
      </c>
      <c r="J587" s="229"/>
    </row>
    <row r="588" spans="1:10" s="281" customFormat="1" ht="13.8">
      <c r="A588" s="225">
        <v>330</v>
      </c>
      <c r="B588" s="226">
        <v>100</v>
      </c>
      <c r="C588" s="226">
        <v>100</v>
      </c>
      <c r="D588" s="236">
        <v>300</v>
      </c>
      <c r="E588" s="236"/>
      <c r="F588" s="236"/>
      <c r="G588" s="296" t="s">
        <v>1136</v>
      </c>
      <c r="H588" s="242">
        <v>105</v>
      </c>
      <c r="I588" s="242">
        <v>420</v>
      </c>
      <c r="J588" s="229"/>
    </row>
    <row r="589" spans="1:10" s="281" customFormat="1" ht="13.8">
      <c r="A589" s="225">
        <v>330</v>
      </c>
      <c r="B589" s="226">
        <v>100</v>
      </c>
      <c r="C589" s="226">
        <v>100</v>
      </c>
      <c r="D589" s="236">
        <v>400</v>
      </c>
      <c r="E589" s="236"/>
      <c r="F589" s="236"/>
      <c r="G589" s="296" t="s">
        <v>1137</v>
      </c>
      <c r="H589" s="242">
        <v>0</v>
      </c>
      <c r="I589" s="242">
        <v>0</v>
      </c>
      <c r="J589" s="229"/>
    </row>
    <row r="590" spans="1:10" s="281" customFormat="1" ht="13.8">
      <c r="A590" s="225">
        <v>330</v>
      </c>
      <c r="B590" s="226">
        <v>100</v>
      </c>
      <c r="C590" s="226">
        <v>100</v>
      </c>
      <c r="D590" s="226">
        <v>500</v>
      </c>
      <c r="E590" s="226"/>
      <c r="F590" s="226"/>
      <c r="G590" s="297" t="s">
        <v>1120</v>
      </c>
      <c r="H590" s="240">
        <v>0</v>
      </c>
      <c r="I590" s="240">
        <v>0</v>
      </c>
      <c r="J590" s="229"/>
    </row>
    <row r="591" spans="1:10" s="281" customFormat="1" ht="13.8">
      <c r="A591" s="225">
        <v>330</v>
      </c>
      <c r="B591" s="226">
        <v>100</v>
      </c>
      <c r="C591" s="226">
        <v>100</v>
      </c>
      <c r="D591" s="226">
        <v>500</v>
      </c>
      <c r="E591" s="236">
        <v>5</v>
      </c>
      <c r="F591" s="236"/>
      <c r="G591" s="296" t="s">
        <v>1121</v>
      </c>
      <c r="H591" s="242">
        <v>0</v>
      </c>
      <c r="I591" s="242">
        <v>0</v>
      </c>
      <c r="J591" s="229"/>
    </row>
    <row r="592" spans="1:10" s="281" customFormat="1" ht="13.8">
      <c r="A592" s="225">
        <v>330</v>
      </c>
      <c r="B592" s="226">
        <v>100</v>
      </c>
      <c r="C592" s="226">
        <v>100</v>
      </c>
      <c r="D592" s="226">
        <v>500</v>
      </c>
      <c r="E592" s="236">
        <v>10</v>
      </c>
      <c r="F592" s="236"/>
      <c r="G592" s="296" t="s">
        <v>1122</v>
      </c>
      <c r="H592" s="242">
        <v>0</v>
      </c>
      <c r="I592" s="242">
        <v>0</v>
      </c>
      <c r="J592" s="229"/>
    </row>
    <row r="593" spans="1:10" s="281" customFormat="1" ht="13.8">
      <c r="A593" s="225">
        <v>330</v>
      </c>
      <c r="B593" s="226">
        <v>100</v>
      </c>
      <c r="C593" s="226">
        <v>100</v>
      </c>
      <c r="D593" s="226">
        <v>500</v>
      </c>
      <c r="E593" s="236">
        <v>15</v>
      </c>
      <c r="F593" s="236"/>
      <c r="G593" s="296" t="s">
        <v>1181</v>
      </c>
      <c r="H593" s="242">
        <v>0</v>
      </c>
      <c r="I593" s="242">
        <v>0</v>
      </c>
      <c r="J593" s="229"/>
    </row>
    <row r="594" spans="1:10">
      <c r="A594" s="225">
        <v>330</v>
      </c>
      <c r="B594" s="226">
        <v>100</v>
      </c>
      <c r="C594" s="226">
        <v>100</v>
      </c>
      <c r="D594" s="236">
        <v>900</v>
      </c>
      <c r="E594" s="236"/>
      <c r="F594" s="236"/>
      <c r="G594" s="296" t="s">
        <v>1140</v>
      </c>
      <c r="H594" s="242">
        <v>4174</v>
      </c>
      <c r="I594" s="242">
        <v>16695</v>
      </c>
      <c r="J594" s="229"/>
    </row>
    <row r="595" spans="1:10" s="281" customFormat="1" ht="13.8">
      <c r="A595" s="225">
        <v>330</v>
      </c>
      <c r="B595" s="226">
        <v>100</v>
      </c>
      <c r="C595" s="226">
        <v>200</v>
      </c>
      <c r="D595" s="226"/>
      <c r="E595" s="226"/>
      <c r="F595" s="226"/>
      <c r="G595" s="227" t="s">
        <v>1182</v>
      </c>
      <c r="H595" s="240">
        <v>0</v>
      </c>
      <c r="I595" s="240">
        <v>0</v>
      </c>
      <c r="J595" s="229" t="s">
        <v>1183</v>
      </c>
    </row>
    <row r="596" spans="1:10" s="281" customFormat="1" ht="13.8">
      <c r="A596" s="225">
        <v>330</v>
      </c>
      <c r="B596" s="226">
        <v>100</v>
      </c>
      <c r="C596" s="226">
        <v>200</v>
      </c>
      <c r="D596" s="236">
        <v>100</v>
      </c>
      <c r="E596" s="236"/>
      <c r="F596" s="236"/>
      <c r="G596" s="296" t="s">
        <v>1112</v>
      </c>
      <c r="H596" s="242">
        <v>21518</v>
      </c>
      <c r="I596" s="242">
        <v>86074</v>
      </c>
      <c r="J596" s="229"/>
    </row>
    <row r="597" spans="1:10" s="281" customFormat="1" ht="13.8">
      <c r="A597" s="225">
        <v>330</v>
      </c>
      <c r="B597" s="226">
        <v>100</v>
      </c>
      <c r="C597" s="226">
        <v>200</v>
      </c>
      <c r="D597" s="236">
        <v>200</v>
      </c>
      <c r="E597" s="236"/>
      <c r="F597" s="236"/>
      <c r="G597" s="296" t="s">
        <v>1113</v>
      </c>
      <c r="H597" s="242">
        <v>4183</v>
      </c>
      <c r="I597" s="242">
        <v>16732</v>
      </c>
      <c r="J597" s="229"/>
    </row>
    <row r="598" spans="1:10" s="281" customFormat="1" ht="13.8">
      <c r="A598" s="225">
        <v>330</v>
      </c>
      <c r="B598" s="226">
        <v>100</v>
      </c>
      <c r="C598" s="226">
        <v>200</v>
      </c>
      <c r="D598" s="236">
        <v>300</v>
      </c>
      <c r="E598" s="236"/>
      <c r="F598" s="236"/>
      <c r="G598" s="296" t="s">
        <v>1136</v>
      </c>
      <c r="H598" s="242">
        <v>207</v>
      </c>
      <c r="I598" s="242">
        <v>828</v>
      </c>
      <c r="J598" s="229"/>
    </row>
    <row r="599" spans="1:10" s="281" customFormat="1" ht="13.8">
      <c r="A599" s="225">
        <v>330</v>
      </c>
      <c r="B599" s="226">
        <v>100</v>
      </c>
      <c r="C599" s="226">
        <v>200</v>
      </c>
      <c r="D599" s="236">
        <v>400</v>
      </c>
      <c r="E599" s="236"/>
      <c r="F599" s="236"/>
      <c r="G599" s="296" t="s">
        <v>1137</v>
      </c>
      <c r="H599" s="242">
        <v>0</v>
      </c>
      <c r="I599" s="242">
        <v>0</v>
      </c>
      <c r="J599" s="229"/>
    </row>
    <row r="600" spans="1:10" s="281" customFormat="1" ht="13.8">
      <c r="A600" s="225">
        <v>330</v>
      </c>
      <c r="B600" s="226">
        <v>100</v>
      </c>
      <c r="C600" s="226">
        <v>200</v>
      </c>
      <c r="D600" s="226">
        <v>500</v>
      </c>
      <c r="E600" s="226"/>
      <c r="F600" s="226"/>
      <c r="G600" s="297" t="s">
        <v>1120</v>
      </c>
      <c r="H600" s="240">
        <v>0</v>
      </c>
      <c r="I600" s="240">
        <v>0</v>
      </c>
      <c r="J600" s="229"/>
    </row>
    <row r="601" spans="1:10" s="281" customFormat="1" ht="13.8">
      <c r="A601" s="225">
        <v>330</v>
      </c>
      <c r="B601" s="226">
        <v>100</v>
      </c>
      <c r="C601" s="226">
        <v>200</v>
      </c>
      <c r="D601" s="226">
        <v>500</v>
      </c>
      <c r="E601" s="236">
        <v>5</v>
      </c>
      <c r="F601" s="236"/>
      <c r="G601" s="296" t="s">
        <v>1121</v>
      </c>
      <c r="H601" s="242">
        <v>0</v>
      </c>
      <c r="I601" s="242">
        <v>0</v>
      </c>
      <c r="J601" s="229"/>
    </row>
    <row r="602" spans="1:10" s="281" customFormat="1" ht="13.8">
      <c r="A602" s="225">
        <v>330</v>
      </c>
      <c r="B602" s="226">
        <v>100</v>
      </c>
      <c r="C602" s="226">
        <v>200</v>
      </c>
      <c r="D602" s="226">
        <v>500</v>
      </c>
      <c r="E602" s="236">
        <v>10</v>
      </c>
      <c r="F602" s="236"/>
      <c r="G602" s="296" t="s">
        <v>1122</v>
      </c>
      <c r="H602" s="242">
        <v>0</v>
      </c>
      <c r="I602" s="242">
        <v>0</v>
      </c>
      <c r="J602" s="229"/>
    </row>
    <row r="603" spans="1:10" s="281" customFormat="1" ht="13.8">
      <c r="A603" s="225">
        <v>330</v>
      </c>
      <c r="B603" s="226">
        <v>100</v>
      </c>
      <c r="C603" s="226">
        <v>200</v>
      </c>
      <c r="D603" s="226">
        <v>500</v>
      </c>
      <c r="E603" s="236">
        <v>15</v>
      </c>
      <c r="F603" s="236"/>
      <c r="G603" s="296" t="s">
        <v>1181</v>
      </c>
      <c r="H603" s="242">
        <v>0</v>
      </c>
      <c r="I603" s="242">
        <v>0</v>
      </c>
      <c r="J603" s="229"/>
    </row>
    <row r="604" spans="1:10">
      <c r="A604" s="225">
        <v>330</v>
      </c>
      <c r="B604" s="226">
        <v>100</v>
      </c>
      <c r="C604" s="226">
        <v>200</v>
      </c>
      <c r="D604" s="236">
        <v>900</v>
      </c>
      <c r="E604" s="236"/>
      <c r="F604" s="236"/>
      <c r="G604" s="296" t="s">
        <v>1140</v>
      </c>
      <c r="H604" s="242">
        <v>8052</v>
      </c>
      <c r="I604" s="242">
        <v>32210</v>
      </c>
      <c r="J604" s="229"/>
    </row>
    <row r="605" spans="1:10">
      <c r="A605" s="225">
        <v>330</v>
      </c>
      <c r="B605" s="226">
        <v>100</v>
      </c>
      <c r="C605" s="236">
        <v>300</v>
      </c>
      <c r="D605" s="236"/>
      <c r="E605" s="236"/>
      <c r="F605" s="236"/>
      <c r="G605" s="227" t="s">
        <v>1184</v>
      </c>
      <c r="H605" s="242">
        <v>0</v>
      </c>
      <c r="I605" s="242">
        <v>0</v>
      </c>
      <c r="J605" s="229" t="s">
        <v>1185</v>
      </c>
    </row>
    <row r="606" spans="1:10">
      <c r="A606" s="225">
        <v>330</v>
      </c>
      <c r="B606" s="226">
        <v>200</v>
      </c>
      <c r="C606" s="226"/>
      <c r="D606" s="226"/>
      <c r="E606" s="226"/>
      <c r="F606" s="226"/>
      <c r="G606" s="227" t="s">
        <v>1186</v>
      </c>
      <c r="H606" s="240">
        <v>0</v>
      </c>
      <c r="I606" s="240">
        <v>0</v>
      </c>
      <c r="J606" s="229" t="s">
        <v>1187</v>
      </c>
    </row>
    <row r="607" spans="1:10" s="281" customFormat="1" ht="13.8">
      <c r="A607" s="225">
        <v>330</v>
      </c>
      <c r="B607" s="226">
        <v>200</v>
      </c>
      <c r="C607" s="226">
        <v>100</v>
      </c>
      <c r="D607" s="226"/>
      <c r="E607" s="226"/>
      <c r="F607" s="226"/>
      <c r="G607" s="227" t="s">
        <v>1188</v>
      </c>
      <c r="H607" s="240">
        <v>0</v>
      </c>
      <c r="I607" s="240">
        <v>0</v>
      </c>
      <c r="J607" s="229" t="s">
        <v>1189</v>
      </c>
    </row>
    <row r="608" spans="1:10" s="281" customFormat="1" ht="13.8">
      <c r="A608" s="225">
        <v>330</v>
      </c>
      <c r="B608" s="226">
        <v>200</v>
      </c>
      <c r="C608" s="226">
        <v>100</v>
      </c>
      <c r="D608" s="236">
        <v>100</v>
      </c>
      <c r="E608" s="236"/>
      <c r="F608" s="236"/>
      <c r="G608" s="296" t="s">
        <v>1112</v>
      </c>
      <c r="H608" s="242">
        <v>600873</v>
      </c>
      <c r="I608" s="242">
        <v>2403491</v>
      </c>
      <c r="J608" s="229"/>
    </row>
    <row r="609" spans="1:10" s="281" customFormat="1" ht="13.8">
      <c r="A609" s="225">
        <v>330</v>
      </c>
      <c r="B609" s="226">
        <v>200</v>
      </c>
      <c r="C609" s="226">
        <v>100</v>
      </c>
      <c r="D609" s="236">
        <v>200</v>
      </c>
      <c r="E609" s="236"/>
      <c r="F609" s="236"/>
      <c r="G609" s="296" t="s">
        <v>1148</v>
      </c>
      <c r="H609" s="242">
        <v>4288</v>
      </c>
      <c r="I609" s="242">
        <v>17153</v>
      </c>
      <c r="J609" s="229"/>
    </row>
    <row r="610" spans="1:10" s="281" customFormat="1" ht="13.8">
      <c r="A610" s="225">
        <v>330</v>
      </c>
      <c r="B610" s="226">
        <v>200</v>
      </c>
      <c r="C610" s="226">
        <v>100</v>
      </c>
      <c r="D610" s="236">
        <v>300</v>
      </c>
      <c r="E610" s="236"/>
      <c r="F610" s="236"/>
      <c r="G610" s="296" t="s">
        <v>1149</v>
      </c>
      <c r="H610" s="242">
        <v>103567</v>
      </c>
      <c r="I610" s="242">
        <v>414270</v>
      </c>
      <c r="J610" s="229"/>
    </row>
    <row r="611" spans="1:10" s="281" customFormat="1" ht="13.8">
      <c r="A611" s="225">
        <v>330</v>
      </c>
      <c r="B611" s="226">
        <v>200</v>
      </c>
      <c r="C611" s="226">
        <v>100</v>
      </c>
      <c r="D611" s="236">
        <v>400</v>
      </c>
      <c r="E611" s="236"/>
      <c r="F611" s="236"/>
      <c r="G611" s="296" t="s">
        <v>1150</v>
      </c>
      <c r="H611" s="242">
        <v>21360</v>
      </c>
      <c r="I611" s="242">
        <v>85441</v>
      </c>
      <c r="J611" s="229"/>
    </row>
    <row r="612" spans="1:10" s="281" customFormat="1" ht="13.8">
      <c r="A612" s="225">
        <v>330</v>
      </c>
      <c r="B612" s="226">
        <v>200</v>
      </c>
      <c r="C612" s="226">
        <v>100</v>
      </c>
      <c r="D612" s="236">
        <v>500</v>
      </c>
      <c r="E612" s="236"/>
      <c r="F612" s="236"/>
      <c r="G612" s="296" t="s">
        <v>1137</v>
      </c>
      <c r="H612" s="242">
        <v>41825</v>
      </c>
      <c r="I612" s="242">
        <v>167300</v>
      </c>
      <c r="J612" s="229"/>
    </row>
    <row r="613" spans="1:10" s="281" customFormat="1" ht="13.8">
      <c r="A613" s="225">
        <v>330</v>
      </c>
      <c r="B613" s="226">
        <v>200</v>
      </c>
      <c r="C613" s="226">
        <v>100</v>
      </c>
      <c r="D613" s="226">
        <v>600</v>
      </c>
      <c r="E613" s="226"/>
      <c r="F613" s="226"/>
      <c r="G613" s="297" t="s">
        <v>1120</v>
      </c>
      <c r="H613" s="240">
        <v>0</v>
      </c>
      <c r="I613" s="240">
        <v>0</v>
      </c>
      <c r="J613" s="229"/>
    </row>
    <row r="614" spans="1:10" s="281" customFormat="1" ht="13.8">
      <c r="A614" s="225">
        <v>330</v>
      </c>
      <c r="B614" s="226">
        <v>200</v>
      </c>
      <c r="C614" s="226">
        <v>100</v>
      </c>
      <c r="D614" s="226">
        <v>600</v>
      </c>
      <c r="E614" s="236">
        <v>5</v>
      </c>
      <c r="F614" s="236"/>
      <c r="G614" s="296" t="s">
        <v>1121</v>
      </c>
      <c r="H614" s="242">
        <v>0</v>
      </c>
      <c r="I614" s="242">
        <v>0</v>
      </c>
      <c r="J614" s="229"/>
    </row>
    <row r="615" spans="1:10" s="281" customFormat="1" ht="13.8">
      <c r="A615" s="225">
        <v>330</v>
      </c>
      <c r="B615" s="226">
        <v>200</v>
      </c>
      <c r="C615" s="226">
        <v>100</v>
      </c>
      <c r="D615" s="226">
        <v>600</v>
      </c>
      <c r="E615" s="236">
        <v>10</v>
      </c>
      <c r="F615" s="236"/>
      <c r="G615" s="296" t="s">
        <v>1122</v>
      </c>
      <c r="H615" s="242">
        <v>0</v>
      </c>
      <c r="I615" s="242">
        <v>0</v>
      </c>
      <c r="J615" s="229"/>
    </row>
    <row r="616" spans="1:10" s="281" customFormat="1" ht="13.8">
      <c r="A616" s="225">
        <v>330</v>
      </c>
      <c r="B616" s="226">
        <v>200</v>
      </c>
      <c r="C616" s="226">
        <v>100</v>
      </c>
      <c r="D616" s="226">
        <v>600</v>
      </c>
      <c r="E616" s="236">
        <v>15</v>
      </c>
      <c r="F616" s="236"/>
      <c r="G616" s="296" t="s">
        <v>1151</v>
      </c>
      <c r="H616" s="242">
        <v>147</v>
      </c>
      <c r="I616" s="242">
        <v>587</v>
      </c>
      <c r="J616" s="229"/>
    </row>
    <row r="617" spans="1:10">
      <c r="A617" s="225">
        <v>330</v>
      </c>
      <c r="B617" s="226">
        <v>200</v>
      </c>
      <c r="C617" s="226">
        <v>100</v>
      </c>
      <c r="D617" s="236">
        <v>900</v>
      </c>
      <c r="E617" s="236"/>
      <c r="F617" s="236"/>
      <c r="G617" s="296" t="s">
        <v>1140</v>
      </c>
      <c r="H617" s="242">
        <v>226158</v>
      </c>
      <c r="I617" s="242">
        <v>904633</v>
      </c>
      <c r="J617" s="229"/>
    </row>
    <row r="618" spans="1:10" s="281" customFormat="1" ht="13.8">
      <c r="A618" s="225">
        <v>330</v>
      </c>
      <c r="B618" s="226">
        <v>200</v>
      </c>
      <c r="C618" s="226">
        <v>200</v>
      </c>
      <c r="D618" s="226"/>
      <c r="E618" s="226"/>
      <c r="F618" s="226"/>
      <c r="G618" s="227" t="s">
        <v>1190</v>
      </c>
      <c r="H618" s="240">
        <v>0</v>
      </c>
      <c r="I618" s="240">
        <v>0</v>
      </c>
      <c r="J618" s="229" t="s">
        <v>1191</v>
      </c>
    </row>
    <row r="619" spans="1:10" s="281" customFormat="1" ht="13.8">
      <c r="A619" s="225">
        <v>330</v>
      </c>
      <c r="B619" s="226">
        <v>200</v>
      </c>
      <c r="C619" s="226">
        <v>200</v>
      </c>
      <c r="D619" s="236">
        <v>100</v>
      </c>
      <c r="E619" s="236"/>
      <c r="F619" s="236"/>
      <c r="G619" s="296" t="s">
        <v>1112</v>
      </c>
      <c r="H619" s="242">
        <v>10636</v>
      </c>
      <c r="I619" s="242">
        <v>42545</v>
      </c>
      <c r="J619" s="229"/>
    </row>
    <row r="620" spans="1:10" s="281" customFormat="1" ht="13.8">
      <c r="A620" s="225">
        <v>330</v>
      </c>
      <c r="B620" s="226">
        <v>200</v>
      </c>
      <c r="C620" s="226">
        <v>200</v>
      </c>
      <c r="D620" s="236">
        <v>200</v>
      </c>
      <c r="E620" s="236"/>
      <c r="F620" s="236"/>
      <c r="G620" s="296" t="s">
        <v>1148</v>
      </c>
      <c r="H620" s="242">
        <v>226</v>
      </c>
      <c r="I620" s="242">
        <v>903</v>
      </c>
      <c r="J620" s="229"/>
    </row>
    <row r="621" spans="1:10" s="281" customFormat="1" ht="13.8">
      <c r="A621" s="225">
        <v>330</v>
      </c>
      <c r="B621" s="226">
        <v>200</v>
      </c>
      <c r="C621" s="226">
        <v>200</v>
      </c>
      <c r="D621" s="236">
        <v>300</v>
      </c>
      <c r="E621" s="236"/>
      <c r="F621" s="236"/>
      <c r="G621" s="296" t="s">
        <v>1149</v>
      </c>
      <c r="H621" s="242">
        <v>5451</v>
      </c>
      <c r="I621" s="242">
        <v>21804</v>
      </c>
      <c r="J621" s="229"/>
    </row>
    <row r="622" spans="1:10" s="281" customFormat="1" ht="13.8">
      <c r="A622" s="225">
        <v>330</v>
      </c>
      <c r="B622" s="226">
        <v>200</v>
      </c>
      <c r="C622" s="226">
        <v>200</v>
      </c>
      <c r="D622" s="236">
        <v>400</v>
      </c>
      <c r="E622" s="236"/>
      <c r="F622" s="236"/>
      <c r="G622" s="296" t="s">
        <v>1150</v>
      </c>
      <c r="H622" s="242">
        <v>901</v>
      </c>
      <c r="I622" s="242">
        <v>3606</v>
      </c>
      <c r="J622" s="229"/>
    </row>
    <row r="623" spans="1:10" s="281" customFormat="1" ht="13.8">
      <c r="A623" s="225">
        <v>330</v>
      </c>
      <c r="B623" s="226">
        <v>200</v>
      </c>
      <c r="C623" s="226">
        <v>200</v>
      </c>
      <c r="D623" s="236">
        <v>500</v>
      </c>
      <c r="E623" s="236"/>
      <c r="F623" s="236"/>
      <c r="G623" s="296" t="s">
        <v>1137</v>
      </c>
      <c r="H623" s="242">
        <v>2201</v>
      </c>
      <c r="I623" s="242">
        <v>8805</v>
      </c>
      <c r="J623" s="229"/>
    </row>
    <row r="624" spans="1:10" s="281" customFormat="1" ht="13.8">
      <c r="A624" s="225">
        <v>330</v>
      </c>
      <c r="B624" s="226">
        <v>200</v>
      </c>
      <c r="C624" s="226">
        <v>200</v>
      </c>
      <c r="D624" s="226">
        <v>600</v>
      </c>
      <c r="E624" s="226"/>
      <c r="F624" s="226"/>
      <c r="G624" s="297" t="s">
        <v>1120</v>
      </c>
      <c r="H624" s="240">
        <v>0</v>
      </c>
      <c r="I624" s="240">
        <v>0</v>
      </c>
      <c r="J624" s="229"/>
    </row>
    <row r="625" spans="1:10" s="281" customFormat="1" ht="13.8">
      <c r="A625" s="225">
        <v>330</v>
      </c>
      <c r="B625" s="226">
        <v>200</v>
      </c>
      <c r="C625" s="226">
        <v>200</v>
      </c>
      <c r="D625" s="226">
        <v>600</v>
      </c>
      <c r="E625" s="236">
        <v>5</v>
      </c>
      <c r="F625" s="236"/>
      <c r="G625" s="296" t="s">
        <v>1121</v>
      </c>
      <c r="H625" s="242">
        <v>0</v>
      </c>
      <c r="I625" s="242">
        <v>0</v>
      </c>
      <c r="J625" s="229"/>
    </row>
    <row r="626" spans="1:10" s="281" customFormat="1" ht="13.8">
      <c r="A626" s="225">
        <v>330</v>
      </c>
      <c r="B626" s="226">
        <v>200</v>
      </c>
      <c r="C626" s="226">
        <v>200</v>
      </c>
      <c r="D626" s="226">
        <v>600</v>
      </c>
      <c r="E626" s="236">
        <v>10</v>
      </c>
      <c r="F626" s="236"/>
      <c r="G626" s="296" t="s">
        <v>1122</v>
      </c>
      <c r="H626" s="242">
        <v>0</v>
      </c>
      <c r="I626" s="242">
        <v>0</v>
      </c>
      <c r="J626" s="229"/>
    </row>
    <row r="627" spans="1:10" s="281" customFormat="1" ht="13.8">
      <c r="A627" s="225">
        <v>330</v>
      </c>
      <c r="B627" s="226">
        <v>200</v>
      </c>
      <c r="C627" s="226">
        <v>200</v>
      </c>
      <c r="D627" s="226">
        <v>600</v>
      </c>
      <c r="E627" s="236">
        <v>15</v>
      </c>
      <c r="F627" s="236"/>
      <c r="G627" s="296" t="s">
        <v>1151</v>
      </c>
      <c r="H627" s="242">
        <v>0</v>
      </c>
      <c r="I627" s="242">
        <v>0</v>
      </c>
      <c r="J627" s="229"/>
    </row>
    <row r="628" spans="1:10">
      <c r="A628" s="225">
        <v>330</v>
      </c>
      <c r="B628" s="226">
        <v>200</v>
      </c>
      <c r="C628" s="226">
        <v>200</v>
      </c>
      <c r="D628" s="236">
        <v>900</v>
      </c>
      <c r="E628" s="236"/>
      <c r="F628" s="236"/>
      <c r="G628" s="296" t="s">
        <v>1140</v>
      </c>
      <c r="H628" s="242">
        <v>6117</v>
      </c>
      <c r="I628" s="242">
        <v>24469</v>
      </c>
      <c r="J628" s="229"/>
    </row>
    <row r="629" spans="1:10" s="274" customFormat="1">
      <c r="A629" s="225">
        <v>330</v>
      </c>
      <c r="B629" s="226">
        <v>200</v>
      </c>
      <c r="C629" s="236">
        <v>300</v>
      </c>
      <c r="D629" s="236"/>
      <c r="E629" s="236"/>
      <c r="F629" s="236"/>
      <c r="G629" s="227" t="s">
        <v>1192</v>
      </c>
      <c r="H629" s="242">
        <v>0</v>
      </c>
      <c r="I629" s="242">
        <v>0</v>
      </c>
      <c r="J629" s="229" t="s">
        <v>1193</v>
      </c>
    </row>
    <row r="630" spans="1:10">
      <c r="A630" s="219">
        <v>335</v>
      </c>
      <c r="B630" s="220">
        <v>0</v>
      </c>
      <c r="C630" s="220">
        <v>0</v>
      </c>
      <c r="D630" s="220">
        <v>0</v>
      </c>
      <c r="E630" s="220">
        <v>0</v>
      </c>
      <c r="F630" s="220">
        <v>0</v>
      </c>
      <c r="G630" s="272" t="s">
        <v>1194</v>
      </c>
      <c r="H630" s="240">
        <v>0</v>
      </c>
      <c r="I630" s="240">
        <v>0</v>
      </c>
      <c r="J630" s="223" t="s">
        <v>1195</v>
      </c>
    </row>
    <row r="631" spans="1:10">
      <c r="A631" s="225">
        <v>335</v>
      </c>
      <c r="B631" s="226">
        <v>100</v>
      </c>
      <c r="C631" s="226"/>
      <c r="D631" s="226"/>
      <c r="E631" s="226"/>
      <c r="F631" s="226"/>
      <c r="G631" s="227" t="s">
        <v>1196</v>
      </c>
      <c r="H631" s="240">
        <v>0</v>
      </c>
      <c r="I631" s="240">
        <v>0</v>
      </c>
      <c r="J631" s="229" t="s">
        <v>1197</v>
      </c>
    </row>
    <row r="632" spans="1:10" s="281" customFormat="1" ht="13.8">
      <c r="A632" s="225">
        <v>335</v>
      </c>
      <c r="B632" s="226">
        <v>100</v>
      </c>
      <c r="C632" s="226">
        <v>100</v>
      </c>
      <c r="D632" s="226"/>
      <c r="E632" s="226"/>
      <c r="F632" s="226"/>
      <c r="G632" s="227" t="s">
        <v>1198</v>
      </c>
      <c r="H632" s="240">
        <v>0</v>
      </c>
      <c r="I632" s="240">
        <v>0</v>
      </c>
      <c r="J632" s="229" t="s">
        <v>1199</v>
      </c>
    </row>
    <row r="633" spans="1:10" s="281" customFormat="1" ht="13.8">
      <c r="A633" s="225">
        <v>335</v>
      </c>
      <c r="B633" s="226">
        <v>100</v>
      </c>
      <c r="C633" s="226">
        <v>100</v>
      </c>
      <c r="D633" s="236">
        <v>100</v>
      </c>
      <c r="E633" s="236"/>
      <c r="F633" s="236"/>
      <c r="G633" s="296" t="s">
        <v>1112</v>
      </c>
      <c r="H633" s="242">
        <v>44132</v>
      </c>
      <c r="I633" s="242">
        <v>176529</v>
      </c>
      <c r="J633" s="229"/>
    </row>
    <row r="634" spans="1:10" s="281" customFormat="1" ht="13.8">
      <c r="A634" s="225">
        <v>335</v>
      </c>
      <c r="B634" s="226">
        <v>100</v>
      </c>
      <c r="C634" s="226">
        <v>100</v>
      </c>
      <c r="D634" s="236">
        <v>200</v>
      </c>
      <c r="E634" s="236"/>
      <c r="F634" s="236"/>
      <c r="G634" s="296" t="s">
        <v>1113</v>
      </c>
      <c r="H634" s="242">
        <v>14260</v>
      </c>
      <c r="I634" s="242">
        <v>57041</v>
      </c>
      <c r="J634" s="229"/>
    </row>
    <row r="635" spans="1:10" s="281" customFormat="1" ht="13.8">
      <c r="A635" s="225">
        <v>335</v>
      </c>
      <c r="B635" s="226">
        <v>100</v>
      </c>
      <c r="C635" s="226">
        <v>100</v>
      </c>
      <c r="D635" s="236">
        <v>300</v>
      </c>
      <c r="E635" s="236"/>
      <c r="F635" s="236"/>
      <c r="G635" s="296" t="s">
        <v>1136</v>
      </c>
      <c r="H635" s="242">
        <v>557</v>
      </c>
      <c r="I635" s="242">
        <v>2227</v>
      </c>
      <c r="J635" s="229"/>
    </row>
    <row r="636" spans="1:10" s="281" customFormat="1" ht="13.8">
      <c r="A636" s="225">
        <v>335</v>
      </c>
      <c r="B636" s="226">
        <v>100</v>
      </c>
      <c r="C636" s="226">
        <v>100</v>
      </c>
      <c r="D636" s="236">
        <v>400</v>
      </c>
      <c r="E636" s="236"/>
      <c r="F636" s="236"/>
      <c r="G636" s="296" t="s">
        <v>1137</v>
      </c>
      <c r="H636" s="242">
        <v>0</v>
      </c>
      <c r="I636" s="242">
        <v>0</v>
      </c>
      <c r="J636" s="229"/>
    </row>
    <row r="637" spans="1:10" s="281" customFormat="1" ht="13.8">
      <c r="A637" s="225">
        <v>335</v>
      </c>
      <c r="B637" s="226">
        <v>100</v>
      </c>
      <c r="C637" s="226">
        <v>100</v>
      </c>
      <c r="D637" s="226">
        <v>500</v>
      </c>
      <c r="E637" s="226"/>
      <c r="F637" s="226"/>
      <c r="G637" s="297" t="s">
        <v>1120</v>
      </c>
      <c r="H637" s="240">
        <v>0</v>
      </c>
      <c r="I637" s="240">
        <v>0</v>
      </c>
      <c r="J637" s="229"/>
    </row>
    <row r="638" spans="1:10" s="281" customFormat="1" ht="13.8">
      <c r="A638" s="225">
        <v>335</v>
      </c>
      <c r="B638" s="226">
        <v>100</v>
      </c>
      <c r="C638" s="226">
        <v>100</v>
      </c>
      <c r="D638" s="226">
        <v>500</v>
      </c>
      <c r="E638" s="236">
        <v>5</v>
      </c>
      <c r="F638" s="236"/>
      <c r="G638" s="296" t="s">
        <v>1121</v>
      </c>
      <c r="H638" s="242">
        <v>0</v>
      </c>
      <c r="I638" s="242">
        <v>0</v>
      </c>
      <c r="J638" s="229"/>
    </row>
    <row r="639" spans="1:10" s="281" customFormat="1" ht="13.8">
      <c r="A639" s="225">
        <v>335</v>
      </c>
      <c r="B639" s="226">
        <v>100</v>
      </c>
      <c r="C639" s="226">
        <v>100</v>
      </c>
      <c r="D639" s="226">
        <v>500</v>
      </c>
      <c r="E639" s="236">
        <v>10</v>
      </c>
      <c r="F639" s="236"/>
      <c r="G639" s="296" t="s">
        <v>1122</v>
      </c>
      <c r="H639" s="242">
        <v>0</v>
      </c>
      <c r="I639" s="242">
        <v>0</v>
      </c>
      <c r="J639" s="229"/>
    </row>
    <row r="640" spans="1:10" s="281" customFormat="1" ht="13.8">
      <c r="A640" s="225">
        <v>335</v>
      </c>
      <c r="B640" s="226">
        <v>100</v>
      </c>
      <c r="C640" s="226">
        <v>100</v>
      </c>
      <c r="D640" s="226">
        <v>500</v>
      </c>
      <c r="E640" s="236">
        <v>15</v>
      </c>
      <c r="F640" s="236"/>
      <c r="G640" s="296" t="s">
        <v>1200</v>
      </c>
      <c r="H640" s="242">
        <v>38</v>
      </c>
      <c r="I640" s="242">
        <v>150</v>
      </c>
      <c r="J640" s="229"/>
    </row>
    <row r="641" spans="1:10">
      <c r="A641" s="225">
        <v>335</v>
      </c>
      <c r="B641" s="226">
        <v>100</v>
      </c>
      <c r="C641" s="226">
        <v>100</v>
      </c>
      <c r="D641" s="236">
        <v>900</v>
      </c>
      <c r="E641" s="236"/>
      <c r="F641" s="236"/>
      <c r="G641" s="296" t="s">
        <v>1140</v>
      </c>
      <c r="H641" s="242">
        <v>14321</v>
      </c>
      <c r="I641" s="242">
        <v>57284</v>
      </c>
      <c r="J641" s="229"/>
    </row>
    <row r="642" spans="1:10">
      <c r="A642" s="225">
        <v>335</v>
      </c>
      <c r="B642" s="226">
        <v>100</v>
      </c>
      <c r="C642" s="226">
        <v>200</v>
      </c>
      <c r="D642" s="226"/>
      <c r="E642" s="226"/>
      <c r="F642" s="226"/>
      <c r="G642" s="227" t="s">
        <v>1201</v>
      </c>
      <c r="H642" s="240">
        <v>0</v>
      </c>
      <c r="I642" s="240">
        <v>0</v>
      </c>
      <c r="J642" s="229" t="s">
        <v>1202</v>
      </c>
    </row>
    <row r="643" spans="1:10">
      <c r="A643" s="225">
        <v>335</v>
      </c>
      <c r="B643" s="226">
        <v>100</v>
      </c>
      <c r="C643" s="226">
        <v>200</v>
      </c>
      <c r="D643" s="236">
        <v>100</v>
      </c>
      <c r="E643" s="236"/>
      <c r="F643" s="236"/>
      <c r="G643" s="296" t="s">
        <v>1112</v>
      </c>
      <c r="H643" s="242">
        <v>32500</v>
      </c>
      <c r="I643" s="242">
        <v>130000</v>
      </c>
      <c r="J643" s="229"/>
    </row>
    <row r="644" spans="1:10">
      <c r="A644" s="225">
        <v>335</v>
      </c>
      <c r="B644" s="226">
        <v>100</v>
      </c>
      <c r="C644" s="226">
        <v>200</v>
      </c>
      <c r="D644" s="236">
        <v>200</v>
      </c>
      <c r="E644" s="236"/>
      <c r="F644" s="236"/>
      <c r="G644" s="296" t="s">
        <v>1113</v>
      </c>
      <c r="H644" s="242">
        <v>4753</v>
      </c>
      <c r="I644" s="242">
        <v>19014</v>
      </c>
      <c r="J644" s="229"/>
    </row>
    <row r="645" spans="1:10">
      <c r="A645" s="225">
        <v>335</v>
      </c>
      <c r="B645" s="226">
        <v>100</v>
      </c>
      <c r="C645" s="226">
        <v>200</v>
      </c>
      <c r="D645" s="236">
        <v>300</v>
      </c>
      <c r="E645" s="236"/>
      <c r="F645" s="236"/>
      <c r="G645" s="296" t="s">
        <v>1136</v>
      </c>
      <c r="H645" s="242">
        <v>276</v>
      </c>
      <c r="I645" s="242">
        <v>1104</v>
      </c>
      <c r="J645" s="229"/>
    </row>
    <row r="646" spans="1:10">
      <c r="A646" s="225">
        <v>335</v>
      </c>
      <c r="B646" s="226">
        <v>100</v>
      </c>
      <c r="C646" s="226">
        <v>200</v>
      </c>
      <c r="D646" s="236">
        <v>400</v>
      </c>
      <c r="E646" s="236"/>
      <c r="F646" s="236"/>
      <c r="G646" s="296" t="s">
        <v>1137</v>
      </c>
      <c r="H646" s="242">
        <v>0</v>
      </c>
      <c r="I646" s="242">
        <v>0</v>
      </c>
      <c r="J646" s="229"/>
    </row>
    <row r="647" spans="1:10">
      <c r="A647" s="225">
        <v>335</v>
      </c>
      <c r="B647" s="226">
        <v>100</v>
      </c>
      <c r="C647" s="226">
        <v>200</v>
      </c>
      <c r="D647" s="226">
        <v>500</v>
      </c>
      <c r="E647" s="226"/>
      <c r="F647" s="226"/>
      <c r="G647" s="297" t="s">
        <v>1120</v>
      </c>
      <c r="H647" s="240">
        <v>0</v>
      </c>
      <c r="I647" s="240">
        <v>0</v>
      </c>
      <c r="J647" s="229"/>
    </row>
    <row r="648" spans="1:10">
      <c r="A648" s="225">
        <v>335</v>
      </c>
      <c r="B648" s="226">
        <v>100</v>
      </c>
      <c r="C648" s="226">
        <v>200</v>
      </c>
      <c r="D648" s="226">
        <v>500</v>
      </c>
      <c r="E648" s="236">
        <v>5</v>
      </c>
      <c r="F648" s="236"/>
      <c r="G648" s="296" t="s">
        <v>1121</v>
      </c>
      <c r="H648" s="242">
        <v>0</v>
      </c>
      <c r="I648" s="242">
        <v>0</v>
      </c>
      <c r="J648" s="229"/>
    </row>
    <row r="649" spans="1:10">
      <c r="A649" s="225">
        <v>335</v>
      </c>
      <c r="B649" s="226">
        <v>100</v>
      </c>
      <c r="C649" s="226">
        <v>200</v>
      </c>
      <c r="D649" s="226">
        <v>500</v>
      </c>
      <c r="E649" s="236">
        <v>10</v>
      </c>
      <c r="F649" s="236"/>
      <c r="G649" s="296" t="s">
        <v>1122</v>
      </c>
      <c r="H649" s="242">
        <v>0</v>
      </c>
      <c r="I649" s="242">
        <v>0</v>
      </c>
      <c r="J649" s="229"/>
    </row>
    <row r="650" spans="1:10">
      <c r="A650" s="225">
        <v>335</v>
      </c>
      <c r="B650" s="226">
        <v>100</v>
      </c>
      <c r="C650" s="226">
        <v>200</v>
      </c>
      <c r="D650" s="226">
        <v>500</v>
      </c>
      <c r="E650" s="236">
        <v>15</v>
      </c>
      <c r="F650" s="236"/>
      <c r="G650" s="296" t="s">
        <v>1200</v>
      </c>
      <c r="H650" s="242">
        <v>0</v>
      </c>
      <c r="I650" s="242">
        <v>0</v>
      </c>
      <c r="J650" s="229"/>
    </row>
    <row r="651" spans="1:10">
      <c r="A651" s="225">
        <v>335</v>
      </c>
      <c r="B651" s="226">
        <v>100</v>
      </c>
      <c r="C651" s="226">
        <v>200</v>
      </c>
      <c r="D651" s="236">
        <v>900</v>
      </c>
      <c r="E651" s="236"/>
      <c r="F651" s="236"/>
      <c r="G651" s="296" t="s">
        <v>1140</v>
      </c>
      <c r="H651" s="242">
        <v>10631</v>
      </c>
      <c r="I651" s="242">
        <v>42525</v>
      </c>
      <c r="J651" s="229"/>
    </row>
    <row r="652" spans="1:10">
      <c r="A652" s="225">
        <v>335</v>
      </c>
      <c r="B652" s="226">
        <v>100</v>
      </c>
      <c r="C652" s="236">
        <v>300</v>
      </c>
      <c r="D652" s="236"/>
      <c r="E652" s="236"/>
      <c r="F652" s="236"/>
      <c r="G652" s="227" t="s">
        <v>1203</v>
      </c>
      <c r="H652" s="242">
        <v>0</v>
      </c>
      <c r="I652" s="242">
        <v>0</v>
      </c>
      <c r="J652" s="229" t="s">
        <v>1204</v>
      </c>
    </row>
    <row r="653" spans="1:10">
      <c r="A653" s="225">
        <v>335</v>
      </c>
      <c r="B653" s="226">
        <v>200</v>
      </c>
      <c r="C653" s="226"/>
      <c r="D653" s="226"/>
      <c r="E653" s="226"/>
      <c r="F653" s="226"/>
      <c r="G653" s="227" t="s">
        <v>1205</v>
      </c>
      <c r="H653" s="240">
        <v>0</v>
      </c>
      <c r="I653" s="240">
        <v>0</v>
      </c>
      <c r="J653" s="229" t="s">
        <v>1206</v>
      </c>
    </row>
    <row r="654" spans="1:10">
      <c r="A654" s="225">
        <v>335</v>
      </c>
      <c r="B654" s="226">
        <v>200</v>
      </c>
      <c r="C654" s="226">
        <v>100</v>
      </c>
      <c r="D654" s="226"/>
      <c r="E654" s="226"/>
      <c r="F654" s="226"/>
      <c r="G654" s="227" t="s">
        <v>1207</v>
      </c>
      <c r="H654" s="240">
        <v>0</v>
      </c>
      <c r="I654" s="240">
        <v>0</v>
      </c>
      <c r="J654" s="229" t="s">
        <v>1208</v>
      </c>
    </row>
    <row r="655" spans="1:10">
      <c r="A655" s="225">
        <v>335</v>
      </c>
      <c r="B655" s="226">
        <v>200</v>
      </c>
      <c r="C655" s="226">
        <v>100</v>
      </c>
      <c r="D655" s="236">
        <v>100</v>
      </c>
      <c r="E655" s="236"/>
      <c r="F655" s="236"/>
      <c r="G655" s="296" t="s">
        <v>1112</v>
      </c>
      <c r="H655" s="242">
        <v>346897</v>
      </c>
      <c r="I655" s="242">
        <v>1387588</v>
      </c>
      <c r="J655" s="229"/>
    </row>
    <row r="656" spans="1:10">
      <c r="A656" s="225">
        <v>335</v>
      </c>
      <c r="B656" s="226">
        <v>200</v>
      </c>
      <c r="C656" s="226">
        <v>100</v>
      </c>
      <c r="D656" s="236">
        <v>200</v>
      </c>
      <c r="E656" s="236"/>
      <c r="F656" s="236"/>
      <c r="G656" s="296" t="s">
        <v>1148</v>
      </c>
      <c r="H656" s="242">
        <v>2501</v>
      </c>
      <c r="I656" s="242">
        <v>10006</v>
      </c>
      <c r="J656" s="229"/>
    </row>
    <row r="657" spans="1:10">
      <c r="A657" s="225">
        <v>335</v>
      </c>
      <c r="B657" s="226">
        <v>200</v>
      </c>
      <c r="C657" s="226">
        <v>100</v>
      </c>
      <c r="D657" s="236">
        <v>300</v>
      </c>
      <c r="E657" s="236"/>
      <c r="F657" s="236"/>
      <c r="G657" s="296" t="s">
        <v>1149</v>
      </c>
      <c r="H657" s="242">
        <v>60414</v>
      </c>
      <c r="I657" s="242">
        <v>241657</v>
      </c>
      <c r="J657" s="229"/>
    </row>
    <row r="658" spans="1:10">
      <c r="A658" s="225">
        <v>335</v>
      </c>
      <c r="B658" s="226">
        <v>200</v>
      </c>
      <c r="C658" s="226">
        <v>100</v>
      </c>
      <c r="D658" s="236">
        <v>400</v>
      </c>
      <c r="E658" s="236"/>
      <c r="F658" s="236"/>
      <c r="G658" s="296" t="s">
        <v>1150</v>
      </c>
      <c r="H658" s="242">
        <v>12422</v>
      </c>
      <c r="I658" s="242">
        <v>49687</v>
      </c>
      <c r="J658" s="229"/>
    </row>
    <row r="659" spans="1:10">
      <c r="A659" s="225">
        <v>335</v>
      </c>
      <c r="B659" s="226">
        <v>200</v>
      </c>
      <c r="C659" s="226">
        <v>100</v>
      </c>
      <c r="D659" s="236">
        <v>500</v>
      </c>
      <c r="E659" s="236"/>
      <c r="F659" s="236"/>
      <c r="G659" s="296" t="s">
        <v>1137</v>
      </c>
      <c r="H659" s="242">
        <v>0</v>
      </c>
      <c r="I659" s="242">
        <v>0</v>
      </c>
      <c r="J659" s="229"/>
    </row>
    <row r="660" spans="1:10">
      <c r="A660" s="225">
        <v>335</v>
      </c>
      <c r="B660" s="226">
        <v>200</v>
      </c>
      <c r="C660" s="226">
        <v>100</v>
      </c>
      <c r="D660" s="226">
        <v>600</v>
      </c>
      <c r="E660" s="226"/>
      <c r="F660" s="226"/>
      <c r="G660" s="297" t="s">
        <v>1120</v>
      </c>
      <c r="H660" s="240">
        <v>0</v>
      </c>
      <c r="I660" s="240">
        <v>0</v>
      </c>
      <c r="J660" s="229"/>
    </row>
    <row r="661" spans="1:10">
      <c r="A661" s="225">
        <v>335</v>
      </c>
      <c r="B661" s="226">
        <v>200</v>
      </c>
      <c r="C661" s="226">
        <v>100</v>
      </c>
      <c r="D661" s="226">
        <v>600</v>
      </c>
      <c r="E661" s="236">
        <v>5</v>
      </c>
      <c r="F661" s="236"/>
      <c r="G661" s="296" t="s">
        <v>1121</v>
      </c>
      <c r="H661" s="242">
        <v>0</v>
      </c>
      <c r="I661" s="242">
        <v>0</v>
      </c>
      <c r="J661" s="229"/>
    </row>
    <row r="662" spans="1:10">
      <c r="A662" s="225">
        <v>335</v>
      </c>
      <c r="B662" s="226">
        <v>200</v>
      </c>
      <c r="C662" s="226">
        <v>100</v>
      </c>
      <c r="D662" s="226">
        <v>600</v>
      </c>
      <c r="E662" s="236">
        <v>10</v>
      </c>
      <c r="F662" s="236"/>
      <c r="G662" s="296" t="s">
        <v>1122</v>
      </c>
      <c r="H662" s="242">
        <v>0</v>
      </c>
      <c r="I662" s="242">
        <v>0</v>
      </c>
      <c r="J662" s="229"/>
    </row>
    <row r="663" spans="1:10">
      <c r="A663" s="225">
        <v>335</v>
      </c>
      <c r="B663" s="226">
        <v>200</v>
      </c>
      <c r="C663" s="226">
        <v>100</v>
      </c>
      <c r="D663" s="226">
        <v>600</v>
      </c>
      <c r="E663" s="236">
        <v>15</v>
      </c>
      <c r="F663" s="236"/>
      <c r="G663" s="296" t="s">
        <v>1151</v>
      </c>
      <c r="H663" s="242">
        <v>250</v>
      </c>
      <c r="I663" s="242">
        <v>1000</v>
      </c>
      <c r="J663" s="229"/>
    </row>
    <row r="664" spans="1:10">
      <c r="A664" s="225">
        <v>335</v>
      </c>
      <c r="B664" s="226">
        <v>200</v>
      </c>
      <c r="C664" s="226">
        <v>100</v>
      </c>
      <c r="D664" s="236">
        <v>900</v>
      </c>
      <c r="E664" s="236"/>
      <c r="F664" s="236"/>
      <c r="G664" s="296" t="s">
        <v>1140</v>
      </c>
      <c r="H664" s="242">
        <v>121578</v>
      </c>
      <c r="I664" s="242">
        <v>486314</v>
      </c>
      <c r="J664" s="229"/>
    </row>
    <row r="665" spans="1:10">
      <c r="A665" s="225">
        <v>335</v>
      </c>
      <c r="B665" s="226">
        <v>200</v>
      </c>
      <c r="C665" s="226">
        <v>200</v>
      </c>
      <c r="D665" s="226"/>
      <c r="E665" s="226"/>
      <c r="F665" s="226"/>
      <c r="G665" s="227" t="s">
        <v>1209</v>
      </c>
      <c r="H665" s="240">
        <v>0</v>
      </c>
      <c r="I665" s="240">
        <v>0</v>
      </c>
      <c r="J665" s="229" t="s">
        <v>1210</v>
      </c>
    </row>
    <row r="666" spans="1:10">
      <c r="A666" s="225">
        <v>335</v>
      </c>
      <c r="B666" s="226">
        <v>200</v>
      </c>
      <c r="C666" s="226">
        <v>200</v>
      </c>
      <c r="D666" s="236">
        <v>100</v>
      </c>
      <c r="E666" s="236"/>
      <c r="F666" s="236"/>
      <c r="G666" s="296" t="s">
        <v>1112</v>
      </c>
      <c r="H666" s="242">
        <v>22551</v>
      </c>
      <c r="I666" s="242">
        <v>90204</v>
      </c>
      <c r="J666" s="229"/>
    </row>
    <row r="667" spans="1:10">
      <c r="A667" s="225">
        <v>335</v>
      </c>
      <c r="B667" s="226">
        <v>200</v>
      </c>
      <c r="C667" s="226">
        <v>200</v>
      </c>
      <c r="D667" s="236">
        <v>200</v>
      </c>
      <c r="E667" s="236"/>
      <c r="F667" s="236"/>
      <c r="G667" s="296" t="s">
        <v>1148</v>
      </c>
      <c r="H667" s="242">
        <v>0</v>
      </c>
      <c r="I667" s="242">
        <v>0</v>
      </c>
      <c r="J667" s="229"/>
    </row>
    <row r="668" spans="1:10">
      <c r="A668" s="225">
        <v>335</v>
      </c>
      <c r="B668" s="226">
        <v>200</v>
      </c>
      <c r="C668" s="226">
        <v>200</v>
      </c>
      <c r="D668" s="236">
        <v>300</v>
      </c>
      <c r="E668" s="236"/>
      <c r="F668" s="236"/>
      <c r="G668" s="296" t="s">
        <v>1149</v>
      </c>
      <c r="H668" s="242">
        <v>132</v>
      </c>
      <c r="I668" s="242">
        <v>527</v>
      </c>
      <c r="J668" s="229"/>
    </row>
    <row r="669" spans="1:10">
      <c r="A669" s="225">
        <v>335</v>
      </c>
      <c r="B669" s="226">
        <v>200</v>
      </c>
      <c r="C669" s="226">
        <v>200</v>
      </c>
      <c r="D669" s="236">
        <v>400</v>
      </c>
      <c r="E669" s="236"/>
      <c r="F669" s="236"/>
      <c r="G669" s="296" t="s">
        <v>1150</v>
      </c>
      <c r="H669" s="242">
        <v>3180</v>
      </c>
      <c r="I669" s="242">
        <v>12719</v>
      </c>
      <c r="J669" s="229"/>
    </row>
    <row r="670" spans="1:10">
      <c r="A670" s="225">
        <v>335</v>
      </c>
      <c r="B670" s="226">
        <v>200</v>
      </c>
      <c r="C670" s="226">
        <v>200</v>
      </c>
      <c r="D670" s="236">
        <v>500</v>
      </c>
      <c r="E670" s="236"/>
      <c r="F670" s="236"/>
      <c r="G670" s="296" t="s">
        <v>1137</v>
      </c>
      <c r="H670" s="242">
        <v>699</v>
      </c>
      <c r="I670" s="242">
        <v>2797</v>
      </c>
      <c r="J670" s="229"/>
    </row>
    <row r="671" spans="1:10">
      <c r="A671" s="225">
        <v>335</v>
      </c>
      <c r="B671" s="226">
        <v>200</v>
      </c>
      <c r="C671" s="226">
        <v>200</v>
      </c>
      <c r="D671" s="226">
        <v>600</v>
      </c>
      <c r="E671" s="226"/>
      <c r="F671" s="226"/>
      <c r="G671" s="297" t="s">
        <v>1120</v>
      </c>
      <c r="H671" s="240">
        <v>0</v>
      </c>
      <c r="I671" s="240">
        <v>0</v>
      </c>
      <c r="J671" s="229"/>
    </row>
    <row r="672" spans="1:10">
      <c r="A672" s="225">
        <v>335</v>
      </c>
      <c r="B672" s="226">
        <v>200</v>
      </c>
      <c r="C672" s="226">
        <v>200</v>
      </c>
      <c r="D672" s="226">
        <v>600</v>
      </c>
      <c r="E672" s="236">
        <v>5</v>
      </c>
      <c r="F672" s="236"/>
      <c r="G672" s="296" t="s">
        <v>1121</v>
      </c>
      <c r="H672" s="242">
        <v>0</v>
      </c>
      <c r="I672" s="242">
        <v>0</v>
      </c>
      <c r="J672" s="229"/>
    </row>
    <row r="673" spans="1:10">
      <c r="A673" s="225">
        <v>335</v>
      </c>
      <c r="B673" s="226">
        <v>200</v>
      </c>
      <c r="C673" s="226">
        <v>200</v>
      </c>
      <c r="D673" s="226">
        <v>600</v>
      </c>
      <c r="E673" s="236">
        <v>10</v>
      </c>
      <c r="F673" s="236"/>
      <c r="G673" s="296" t="s">
        <v>1122</v>
      </c>
      <c r="H673" s="242">
        <v>0</v>
      </c>
      <c r="I673" s="242">
        <v>0</v>
      </c>
      <c r="J673" s="229"/>
    </row>
    <row r="674" spans="1:10">
      <c r="A674" s="225">
        <v>335</v>
      </c>
      <c r="B674" s="226">
        <v>200</v>
      </c>
      <c r="C674" s="226">
        <v>200</v>
      </c>
      <c r="D674" s="226">
        <v>600</v>
      </c>
      <c r="E674" s="236">
        <v>15</v>
      </c>
      <c r="F674" s="236"/>
      <c r="G674" s="296" t="s">
        <v>1151</v>
      </c>
      <c r="H674" s="242">
        <v>0</v>
      </c>
      <c r="I674" s="242">
        <v>0</v>
      </c>
      <c r="J674" s="229"/>
    </row>
    <row r="675" spans="1:10">
      <c r="A675" s="225">
        <v>335</v>
      </c>
      <c r="B675" s="226">
        <v>200</v>
      </c>
      <c r="C675" s="226">
        <v>200</v>
      </c>
      <c r="D675" s="236">
        <v>900</v>
      </c>
      <c r="E675" s="236"/>
      <c r="F675" s="236"/>
      <c r="G675" s="296" t="s">
        <v>1140</v>
      </c>
      <c r="H675" s="242">
        <v>8044</v>
      </c>
      <c r="I675" s="242">
        <v>32176</v>
      </c>
      <c r="J675" s="229"/>
    </row>
    <row r="676" spans="1:10" s="274" customFormat="1">
      <c r="A676" s="225">
        <v>335</v>
      </c>
      <c r="B676" s="226">
        <v>200</v>
      </c>
      <c r="C676" s="236">
        <v>300</v>
      </c>
      <c r="D676" s="236"/>
      <c r="E676" s="236"/>
      <c r="F676" s="236"/>
      <c r="G676" s="227" t="s">
        <v>1211</v>
      </c>
      <c r="H676" s="242">
        <v>0</v>
      </c>
      <c r="I676" s="242">
        <v>0</v>
      </c>
      <c r="J676" s="229" t="s">
        <v>1212</v>
      </c>
    </row>
    <row r="677" spans="1:10">
      <c r="A677" s="219">
        <v>340</v>
      </c>
      <c r="B677" s="220">
        <v>0</v>
      </c>
      <c r="C677" s="220">
        <v>0</v>
      </c>
      <c r="D677" s="220">
        <v>0</v>
      </c>
      <c r="E677" s="220">
        <v>0</v>
      </c>
      <c r="F677" s="220">
        <v>0</v>
      </c>
      <c r="G677" s="272" t="s">
        <v>68</v>
      </c>
      <c r="H677" s="240">
        <v>0</v>
      </c>
      <c r="I677" s="240">
        <v>0</v>
      </c>
      <c r="J677" s="223" t="s">
        <v>1213</v>
      </c>
    </row>
    <row r="678" spans="1:10">
      <c r="A678" s="225">
        <v>340</v>
      </c>
      <c r="B678" s="226">
        <v>100</v>
      </c>
      <c r="C678" s="226"/>
      <c r="D678" s="226"/>
      <c r="E678" s="226"/>
      <c r="F678" s="226"/>
      <c r="G678" s="227" t="s">
        <v>1214</v>
      </c>
      <c r="H678" s="240">
        <v>0</v>
      </c>
      <c r="I678" s="240">
        <v>0</v>
      </c>
      <c r="J678" s="229" t="s">
        <v>1215</v>
      </c>
    </row>
    <row r="679" spans="1:10">
      <c r="A679" s="225">
        <v>340</v>
      </c>
      <c r="B679" s="226">
        <v>100</v>
      </c>
      <c r="C679" s="236">
        <v>100</v>
      </c>
      <c r="D679" s="236"/>
      <c r="E679" s="236"/>
      <c r="F679" s="236"/>
      <c r="G679" s="231" t="s">
        <v>1216</v>
      </c>
      <c r="H679" s="232">
        <v>0</v>
      </c>
      <c r="I679" s="232">
        <v>0</v>
      </c>
      <c r="J679" s="229"/>
    </row>
    <row r="680" spans="1:10">
      <c r="A680" s="225">
        <v>340</v>
      </c>
      <c r="B680" s="226">
        <v>100</v>
      </c>
      <c r="C680" s="236">
        <v>200</v>
      </c>
      <c r="D680" s="236"/>
      <c r="E680" s="236"/>
      <c r="F680" s="236"/>
      <c r="G680" s="231" t="s">
        <v>1217</v>
      </c>
      <c r="H680" s="232">
        <v>2500</v>
      </c>
      <c r="I680" s="232">
        <v>10000</v>
      </c>
      <c r="J680" s="229"/>
    </row>
    <row r="681" spans="1:10">
      <c r="A681" s="225">
        <v>340</v>
      </c>
      <c r="B681" s="226">
        <v>100</v>
      </c>
      <c r="C681" s="236">
        <v>300</v>
      </c>
      <c r="D681" s="236"/>
      <c r="E681" s="236"/>
      <c r="F681" s="236"/>
      <c r="G681" s="231" t="s">
        <v>1218</v>
      </c>
      <c r="H681" s="232">
        <v>500</v>
      </c>
      <c r="I681" s="232">
        <v>2000</v>
      </c>
      <c r="J681" s="229"/>
    </row>
    <row r="682" spans="1:10">
      <c r="A682" s="225">
        <v>340</v>
      </c>
      <c r="B682" s="226">
        <v>100</v>
      </c>
      <c r="C682" s="236">
        <v>400</v>
      </c>
      <c r="D682" s="236"/>
      <c r="E682" s="236"/>
      <c r="F682" s="236"/>
      <c r="G682" s="231" t="s">
        <v>1219</v>
      </c>
      <c r="H682" s="232">
        <v>22500</v>
      </c>
      <c r="I682" s="232">
        <v>90000</v>
      </c>
      <c r="J682" s="229"/>
    </row>
    <row r="683" spans="1:10">
      <c r="A683" s="225">
        <v>340</v>
      </c>
      <c r="B683" s="226">
        <v>100</v>
      </c>
      <c r="C683" s="236">
        <v>500</v>
      </c>
      <c r="D683" s="236"/>
      <c r="E683" s="236"/>
      <c r="F683" s="236"/>
      <c r="G683" s="231" t="s">
        <v>1220</v>
      </c>
      <c r="H683" s="232">
        <v>250</v>
      </c>
      <c r="I683" s="232">
        <v>1000</v>
      </c>
      <c r="J683" s="229"/>
    </row>
    <row r="684" spans="1:10">
      <c r="A684" s="225">
        <v>340</v>
      </c>
      <c r="B684" s="226">
        <v>100</v>
      </c>
      <c r="C684" s="236">
        <v>600</v>
      </c>
      <c r="D684" s="236"/>
      <c r="E684" s="236"/>
      <c r="F684" s="236"/>
      <c r="G684" s="231" t="s">
        <v>1221</v>
      </c>
      <c r="H684" s="232">
        <v>75</v>
      </c>
      <c r="I684" s="232">
        <v>300</v>
      </c>
      <c r="J684" s="229"/>
    </row>
    <row r="685" spans="1:10">
      <c r="A685" s="225">
        <v>340</v>
      </c>
      <c r="B685" s="226">
        <v>100</v>
      </c>
      <c r="C685" s="236">
        <v>900</v>
      </c>
      <c r="D685" s="236"/>
      <c r="E685" s="236"/>
      <c r="F685" s="236"/>
      <c r="G685" s="231" t="s">
        <v>1222</v>
      </c>
      <c r="H685" s="232">
        <v>1250</v>
      </c>
      <c r="I685" s="232">
        <v>5000</v>
      </c>
      <c r="J685" s="229"/>
    </row>
    <row r="686" spans="1:10">
      <c r="A686" s="225">
        <v>340</v>
      </c>
      <c r="B686" s="236">
        <v>200</v>
      </c>
      <c r="C686" s="236"/>
      <c r="D686" s="236"/>
      <c r="E686" s="236"/>
      <c r="F686" s="236"/>
      <c r="G686" s="227" t="s">
        <v>1223</v>
      </c>
      <c r="H686" s="232">
        <v>0</v>
      </c>
      <c r="I686" s="232">
        <v>0</v>
      </c>
      <c r="J686" s="229" t="s">
        <v>1224</v>
      </c>
    </row>
    <row r="687" spans="1:10">
      <c r="A687" s="225">
        <v>340</v>
      </c>
      <c r="B687" s="226">
        <v>300</v>
      </c>
      <c r="C687" s="226"/>
      <c r="D687" s="226"/>
      <c r="E687" s="226"/>
      <c r="F687" s="226"/>
      <c r="G687" s="227" t="s">
        <v>1225</v>
      </c>
      <c r="H687" s="240">
        <v>0</v>
      </c>
      <c r="I687" s="240">
        <v>0</v>
      </c>
      <c r="J687" s="229" t="s">
        <v>1226</v>
      </c>
    </row>
    <row r="688" spans="1:10" s="281" customFormat="1" ht="13.8">
      <c r="A688" s="225">
        <v>340</v>
      </c>
      <c r="B688" s="226">
        <v>300</v>
      </c>
      <c r="C688" s="226">
        <v>100</v>
      </c>
      <c r="D688" s="226"/>
      <c r="E688" s="226"/>
      <c r="F688" s="226"/>
      <c r="G688" s="227" t="s">
        <v>1227</v>
      </c>
      <c r="H688" s="240">
        <v>0</v>
      </c>
      <c r="I688" s="240">
        <v>0</v>
      </c>
      <c r="J688" s="229" t="s">
        <v>1228</v>
      </c>
    </row>
    <row r="689" spans="1:10" s="281" customFormat="1" ht="13.8">
      <c r="A689" s="225">
        <v>340</v>
      </c>
      <c r="B689" s="226">
        <v>300</v>
      </c>
      <c r="C689" s="226">
        <v>100</v>
      </c>
      <c r="D689" s="226">
        <v>100</v>
      </c>
      <c r="E689" s="226"/>
      <c r="F689" s="226"/>
      <c r="G689" s="227" t="s">
        <v>1229</v>
      </c>
      <c r="H689" s="240">
        <v>0</v>
      </c>
      <c r="I689" s="240">
        <v>0</v>
      </c>
      <c r="J689" s="229"/>
    </row>
    <row r="690" spans="1:10" s="281" customFormat="1" ht="13.8">
      <c r="A690" s="225">
        <v>340</v>
      </c>
      <c r="B690" s="226">
        <v>300</v>
      </c>
      <c r="C690" s="226">
        <v>100</v>
      </c>
      <c r="D690" s="226">
        <v>100</v>
      </c>
      <c r="E690" s="236">
        <v>10</v>
      </c>
      <c r="F690" s="236"/>
      <c r="G690" s="231" t="s">
        <v>1230</v>
      </c>
      <c r="H690" s="232">
        <v>145862</v>
      </c>
      <c r="I690" s="232">
        <v>583449</v>
      </c>
      <c r="J690" s="229"/>
    </row>
    <row r="691" spans="1:10" s="281" customFormat="1" ht="13.8">
      <c r="A691" s="225">
        <v>340</v>
      </c>
      <c r="B691" s="226">
        <v>300</v>
      </c>
      <c r="C691" s="226">
        <v>100</v>
      </c>
      <c r="D691" s="226">
        <v>100</v>
      </c>
      <c r="E691" s="236">
        <v>30</v>
      </c>
      <c r="F691" s="236"/>
      <c r="G691" s="231" t="s">
        <v>637</v>
      </c>
      <c r="H691" s="232">
        <v>41585</v>
      </c>
      <c r="I691" s="232">
        <v>166339</v>
      </c>
      <c r="J691" s="229"/>
    </row>
    <row r="692" spans="1:10" s="281" customFormat="1" ht="13.8">
      <c r="A692" s="225">
        <v>340</v>
      </c>
      <c r="B692" s="226">
        <v>300</v>
      </c>
      <c r="C692" s="226">
        <v>100</v>
      </c>
      <c r="D692" s="226">
        <v>100</v>
      </c>
      <c r="E692" s="236">
        <v>90</v>
      </c>
      <c r="F692" s="236"/>
      <c r="G692" s="231" t="s">
        <v>1231</v>
      </c>
      <c r="H692" s="232">
        <v>0</v>
      </c>
      <c r="I692" s="232">
        <v>0</v>
      </c>
      <c r="J692" s="229"/>
    </row>
    <row r="693" spans="1:10" s="281" customFormat="1" ht="13.8">
      <c r="A693" s="225">
        <v>340</v>
      </c>
      <c r="B693" s="226">
        <v>300</v>
      </c>
      <c r="C693" s="226">
        <v>100</v>
      </c>
      <c r="D693" s="226">
        <v>200</v>
      </c>
      <c r="E693" s="226"/>
      <c r="F693" s="226"/>
      <c r="G693" s="227" t="s">
        <v>1232</v>
      </c>
      <c r="H693" s="240">
        <v>0</v>
      </c>
      <c r="I693" s="240">
        <v>0</v>
      </c>
      <c r="J693" s="229"/>
    </row>
    <row r="694" spans="1:10" s="281" customFormat="1" ht="13.8">
      <c r="A694" s="225">
        <v>340</v>
      </c>
      <c r="B694" s="226">
        <v>300</v>
      </c>
      <c r="C694" s="226">
        <v>100</v>
      </c>
      <c r="D694" s="226">
        <v>200</v>
      </c>
      <c r="E694" s="236">
        <v>10</v>
      </c>
      <c r="F694" s="236"/>
      <c r="G694" s="231" t="s">
        <v>1230</v>
      </c>
      <c r="H694" s="232">
        <v>11504</v>
      </c>
      <c r="I694" s="232">
        <v>46016</v>
      </c>
      <c r="J694" s="229"/>
    </row>
    <row r="695" spans="1:10" s="281" customFormat="1" ht="13.8">
      <c r="A695" s="225">
        <v>340</v>
      </c>
      <c r="B695" s="226">
        <v>300</v>
      </c>
      <c r="C695" s="226">
        <v>100</v>
      </c>
      <c r="D695" s="226">
        <v>200</v>
      </c>
      <c r="E695" s="236">
        <v>30</v>
      </c>
      <c r="F695" s="236"/>
      <c r="G695" s="231" t="s">
        <v>637</v>
      </c>
      <c r="H695" s="232">
        <v>2831</v>
      </c>
      <c r="I695" s="232">
        <v>11323</v>
      </c>
      <c r="J695" s="229"/>
    </row>
    <row r="696" spans="1:10" s="281" customFormat="1" ht="13.8">
      <c r="A696" s="225">
        <v>340</v>
      </c>
      <c r="B696" s="226">
        <v>300</v>
      </c>
      <c r="C696" s="226">
        <v>100</v>
      </c>
      <c r="D696" s="226">
        <v>200</v>
      </c>
      <c r="E696" s="236">
        <v>90</v>
      </c>
      <c r="F696" s="236"/>
      <c r="G696" s="231" t="s">
        <v>1233</v>
      </c>
      <c r="H696" s="232">
        <v>0</v>
      </c>
      <c r="I696" s="232">
        <v>0</v>
      </c>
      <c r="J696" s="229"/>
    </row>
    <row r="697" spans="1:10" s="281" customFormat="1" ht="13.8">
      <c r="A697" s="225">
        <v>340</v>
      </c>
      <c r="B697" s="226">
        <v>300</v>
      </c>
      <c r="C697" s="226">
        <v>100</v>
      </c>
      <c r="D697" s="226">
        <v>300</v>
      </c>
      <c r="E697" s="226"/>
      <c r="F697" s="226"/>
      <c r="G697" s="227" t="s">
        <v>1234</v>
      </c>
      <c r="H697" s="240">
        <v>0</v>
      </c>
      <c r="I697" s="240">
        <v>0</v>
      </c>
      <c r="J697" s="229"/>
    </row>
    <row r="698" spans="1:10" s="281" customFormat="1" ht="13.8">
      <c r="A698" s="225">
        <v>340</v>
      </c>
      <c r="B698" s="226">
        <v>300</v>
      </c>
      <c r="C698" s="226">
        <v>100</v>
      </c>
      <c r="D698" s="226">
        <v>300</v>
      </c>
      <c r="E698" s="236">
        <v>10</v>
      </c>
      <c r="F698" s="236"/>
      <c r="G698" s="231" t="s">
        <v>1230</v>
      </c>
      <c r="H698" s="232">
        <v>1800</v>
      </c>
      <c r="I698" s="232">
        <v>7200</v>
      </c>
      <c r="J698" s="229"/>
    </row>
    <row r="699" spans="1:10" s="281" customFormat="1" ht="13.8">
      <c r="A699" s="225">
        <v>340</v>
      </c>
      <c r="B699" s="226">
        <v>300</v>
      </c>
      <c r="C699" s="226">
        <v>100</v>
      </c>
      <c r="D699" s="226">
        <v>300</v>
      </c>
      <c r="E699" s="236">
        <v>30</v>
      </c>
      <c r="F699" s="236"/>
      <c r="G699" s="231" t="s">
        <v>637</v>
      </c>
      <c r="H699" s="232">
        <v>295</v>
      </c>
      <c r="I699" s="232">
        <v>1181</v>
      </c>
      <c r="J699" s="229"/>
    </row>
    <row r="700" spans="1:10">
      <c r="A700" s="225">
        <v>340</v>
      </c>
      <c r="B700" s="226">
        <v>300</v>
      </c>
      <c r="C700" s="226">
        <v>100</v>
      </c>
      <c r="D700" s="226">
        <v>300</v>
      </c>
      <c r="E700" s="236">
        <v>90</v>
      </c>
      <c r="F700" s="236"/>
      <c r="G700" s="231" t="s">
        <v>1235</v>
      </c>
      <c r="H700" s="232">
        <v>0</v>
      </c>
      <c r="I700" s="232">
        <v>0</v>
      </c>
      <c r="J700" s="229"/>
    </row>
    <row r="701" spans="1:10" s="281" customFormat="1" ht="13.8">
      <c r="A701" s="225">
        <v>340</v>
      </c>
      <c r="B701" s="226">
        <v>300</v>
      </c>
      <c r="C701" s="226">
        <v>200</v>
      </c>
      <c r="D701" s="226"/>
      <c r="E701" s="226"/>
      <c r="F701" s="226"/>
      <c r="G701" s="227" t="s">
        <v>1225</v>
      </c>
      <c r="H701" s="240">
        <v>0</v>
      </c>
      <c r="I701" s="240">
        <v>0</v>
      </c>
      <c r="J701" s="229" t="s">
        <v>1236</v>
      </c>
    </row>
    <row r="702" spans="1:10" s="281" customFormat="1" ht="13.8">
      <c r="A702" s="225">
        <v>340</v>
      </c>
      <c r="B702" s="226">
        <v>300</v>
      </c>
      <c r="C702" s="226">
        <v>200</v>
      </c>
      <c r="D702" s="236">
        <v>100</v>
      </c>
      <c r="E702" s="236"/>
      <c r="F702" s="236"/>
      <c r="G702" s="231" t="s">
        <v>1237</v>
      </c>
      <c r="H702" s="232">
        <v>0</v>
      </c>
      <c r="I702" s="232">
        <v>0</v>
      </c>
      <c r="J702" s="229"/>
    </row>
    <row r="703" spans="1:10" s="281" customFormat="1" ht="13.8">
      <c r="A703" s="225">
        <v>340</v>
      </c>
      <c r="B703" s="226">
        <v>300</v>
      </c>
      <c r="C703" s="226">
        <v>200</v>
      </c>
      <c r="D703" s="236">
        <v>200</v>
      </c>
      <c r="E703" s="236"/>
      <c r="F703" s="236"/>
      <c r="G703" s="231" t="s">
        <v>1238</v>
      </c>
      <c r="H703" s="232">
        <v>0</v>
      </c>
      <c r="I703" s="232">
        <v>0</v>
      </c>
      <c r="J703" s="229"/>
    </row>
    <row r="704" spans="1:10" s="281" customFormat="1" ht="13.8">
      <c r="A704" s="225">
        <v>340</v>
      </c>
      <c r="B704" s="226">
        <v>300</v>
      </c>
      <c r="C704" s="226">
        <v>200</v>
      </c>
      <c r="D704" s="236">
        <v>900</v>
      </c>
      <c r="E704" s="236"/>
      <c r="F704" s="236"/>
      <c r="G704" s="231" t="s">
        <v>1225</v>
      </c>
      <c r="H704" s="232">
        <v>0</v>
      </c>
      <c r="I704" s="232">
        <v>0</v>
      </c>
      <c r="J704" s="229"/>
    </row>
    <row r="705" spans="1:10" s="281" customFormat="1" ht="13.8">
      <c r="A705" s="225">
        <v>340</v>
      </c>
      <c r="B705" s="226">
        <v>300</v>
      </c>
      <c r="C705" s="226">
        <v>300</v>
      </c>
      <c r="D705" s="236"/>
      <c r="E705" s="236"/>
      <c r="F705" s="236"/>
      <c r="G705" s="231" t="s">
        <v>1239</v>
      </c>
      <c r="H705" s="232">
        <v>0</v>
      </c>
      <c r="I705" s="232">
        <v>0</v>
      </c>
      <c r="J705" s="229" t="s">
        <v>1240</v>
      </c>
    </row>
    <row r="706" spans="1:10" s="274" customFormat="1">
      <c r="A706" s="225">
        <v>340</v>
      </c>
      <c r="B706" s="226">
        <v>300</v>
      </c>
      <c r="C706" s="226">
        <v>400</v>
      </c>
      <c r="D706" s="236"/>
      <c r="E706" s="236"/>
      <c r="F706" s="236"/>
      <c r="G706" s="231" t="s">
        <v>1241</v>
      </c>
      <c r="H706" s="232">
        <v>0</v>
      </c>
      <c r="I706" s="232">
        <v>0</v>
      </c>
      <c r="J706" s="229" t="s">
        <v>1242</v>
      </c>
    </row>
    <row r="707" spans="1:10" s="281" customFormat="1" ht="13.8">
      <c r="A707" s="219">
        <v>345</v>
      </c>
      <c r="B707" s="220">
        <v>0</v>
      </c>
      <c r="C707" s="220">
        <v>0</v>
      </c>
      <c r="D707" s="220">
        <v>0</v>
      </c>
      <c r="E707" s="220">
        <v>0</v>
      </c>
      <c r="F707" s="220">
        <v>0</v>
      </c>
      <c r="G707" s="272" t="s">
        <v>1243</v>
      </c>
      <c r="H707" s="240">
        <v>0</v>
      </c>
      <c r="I707" s="240">
        <v>0</v>
      </c>
      <c r="J707" s="223" t="s">
        <v>1244</v>
      </c>
    </row>
    <row r="708" spans="1:10" s="281" customFormat="1" ht="13.8">
      <c r="A708" s="225">
        <v>345</v>
      </c>
      <c r="B708" s="236">
        <v>100</v>
      </c>
      <c r="C708" s="236"/>
      <c r="D708" s="236"/>
      <c r="E708" s="236"/>
      <c r="F708" s="236"/>
      <c r="G708" s="231" t="s">
        <v>1245</v>
      </c>
      <c r="H708" s="232">
        <v>0</v>
      </c>
      <c r="I708" s="232">
        <v>0</v>
      </c>
      <c r="J708" s="229"/>
    </row>
    <row r="709" spans="1:10" s="281" customFormat="1" ht="13.8">
      <c r="A709" s="225">
        <v>345</v>
      </c>
      <c r="B709" s="236">
        <v>200</v>
      </c>
      <c r="C709" s="236"/>
      <c r="D709" s="236"/>
      <c r="E709" s="236"/>
      <c r="F709" s="236"/>
      <c r="G709" s="231" t="s">
        <v>1246</v>
      </c>
      <c r="H709" s="232">
        <v>0</v>
      </c>
      <c r="I709" s="232">
        <v>0</v>
      </c>
      <c r="J709" s="229"/>
    </row>
    <row r="710" spans="1:10" s="281" customFormat="1" ht="27.6">
      <c r="A710" s="225">
        <v>345</v>
      </c>
      <c r="B710" s="236">
        <v>300</v>
      </c>
      <c r="C710" s="236"/>
      <c r="D710" s="236"/>
      <c r="E710" s="236"/>
      <c r="F710" s="236"/>
      <c r="G710" s="231" t="s">
        <v>1247</v>
      </c>
      <c r="H710" s="232">
        <v>0</v>
      </c>
      <c r="I710" s="232">
        <v>0</v>
      </c>
      <c r="J710" s="229"/>
    </row>
    <row r="711" spans="1:10" s="281" customFormat="1" ht="13.8">
      <c r="A711" s="225">
        <v>345</v>
      </c>
      <c r="B711" s="236">
        <v>400</v>
      </c>
      <c r="C711" s="236"/>
      <c r="D711" s="236"/>
      <c r="E711" s="236"/>
      <c r="F711" s="236"/>
      <c r="G711" s="231" t="s">
        <v>1248</v>
      </c>
      <c r="H711" s="232">
        <v>0</v>
      </c>
      <c r="I711" s="232">
        <v>0</v>
      </c>
      <c r="J711" s="229"/>
    </row>
    <row r="712" spans="1:10" s="281" customFormat="1" ht="13.8">
      <c r="A712" s="225">
        <v>345</v>
      </c>
      <c r="B712" s="236">
        <v>500</v>
      </c>
      <c r="C712" s="236"/>
      <c r="D712" s="236"/>
      <c r="E712" s="236"/>
      <c r="F712" s="236"/>
      <c r="G712" s="231" t="s">
        <v>1249</v>
      </c>
      <c r="H712" s="232">
        <v>1626</v>
      </c>
      <c r="I712" s="232">
        <v>6506</v>
      </c>
      <c r="J712" s="229"/>
    </row>
    <row r="713" spans="1:10" s="281" customFormat="1" ht="13.8">
      <c r="A713" s="225">
        <v>345</v>
      </c>
      <c r="B713" s="236">
        <v>600</v>
      </c>
      <c r="C713" s="236"/>
      <c r="D713" s="236"/>
      <c r="E713" s="236"/>
      <c r="F713" s="236"/>
      <c r="G713" s="231" t="s">
        <v>1250</v>
      </c>
      <c r="H713" s="232">
        <v>0</v>
      </c>
      <c r="I713" s="232">
        <v>0</v>
      </c>
      <c r="J713" s="229"/>
    </row>
    <row r="714" spans="1:10" s="281" customFormat="1" ht="13.8">
      <c r="A714" s="225">
        <v>345</v>
      </c>
      <c r="B714" s="236">
        <v>700</v>
      </c>
      <c r="C714" s="236"/>
      <c r="D714" s="236"/>
      <c r="E714" s="236"/>
      <c r="F714" s="236"/>
      <c r="G714" s="231" t="s">
        <v>1251</v>
      </c>
      <c r="H714" s="232">
        <v>0</v>
      </c>
      <c r="I714" s="232">
        <v>0</v>
      </c>
      <c r="J714" s="229"/>
    </row>
    <row r="715" spans="1:10" s="281" customFormat="1" ht="13.8">
      <c r="A715" s="225">
        <v>345</v>
      </c>
      <c r="B715" s="236">
        <v>900</v>
      </c>
      <c r="C715" s="236"/>
      <c r="D715" s="236"/>
      <c r="E715" s="236"/>
      <c r="F715" s="236"/>
      <c r="G715" s="231" t="s">
        <v>1252</v>
      </c>
      <c r="H715" s="232">
        <v>0</v>
      </c>
      <c r="I715" s="232">
        <v>0</v>
      </c>
      <c r="J715" s="229"/>
    </row>
    <row r="716" spans="1:10">
      <c r="A716" s="219">
        <v>350</v>
      </c>
      <c r="B716" s="220">
        <v>0</v>
      </c>
      <c r="C716" s="220">
        <v>0</v>
      </c>
      <c r="D716" s="220">
        <v>0</v>
      </c>
      <c r="E716" s="220">
        <v>0</v>
      </c>
      <c r="F716" s="220">
        <v>0</v>
      </c>
      <c r="G716" s="272" t="s">
        <v>1253</v>
      </c>
      <c r="H716" s="240">
        <v>0</v>
      </c>
      <c r="I716" s="240">
        <v>0</v>
      </c>
      <c r="J716" s="223" t="s">
        <v>1254</v>
      </c>
    </row>
    <row r="717" spans="1:10">
      <c r="A717" s="225">
        <v>350</v>
      </c>
      <c r="B717" s="226">
        <v>100</v>
      </c>
      <c r="C717" s="226"/>
      <c r="D717" s="226"/>
      <c r="E717" s="226"/>
      <c r="F717" s="226"/>
      <c r="G717" s="227" t="s">
        <v>1255</v>
      </c>
      <c r="H717" s="240">
        <v>0</v>
      </c>
      <c r="I717" s="240">
        <v>0</v>
      </c>
      <c r="J717" s="229" t="s">
        <v>1256</v>
      </c>
    </row>
    <row r="718" spans="1:10">
      <c r="A718" s="225">
        <v>350</v>
      </c>
      <c r="B718" s="226">
        <v>100</v>
      </c>
      <c r="C718" s="236">
        <v>100</v>
      </c>
      <c r="D718" s="236"/>
      <c r="E718" s="236"/>
      <c r="F718" s="236"/>
      <c r="G718" s="231" t="s">
        <v>1257</v>
      </c>
      <c r="H718" s="242">
        <v>11318</v>
      </c>
      <c r="I718" s="242">
        <v>45272</v>
      </c>
      <c r="J718" s="229" t="s">
        <v>1258</v>
      </c>
    </row>
    <row r="719" spans="1:10">
      <c r="A719" s="225">
        <v>350</v>
      </c>
      <c r="B719" s="226">
        <v>100</v>
      </c>
      <c r="C719" s="236">
        <v>200</v>
      </c>
      <c r="D719" s="236"/>
      <c r="E719" s="236"/>
      <c r="F719" s="236"/>
      <c r="G719" s="231" t="s">
        <v>1259</v>
      </c>
      <c r="H719" s="242">
        <v>93883</v>
      </c>
      <c r="I719" s="242">
        <v>375532</v>
      </c>
      <c r="J719" s="229" t="s">
        <v>1260</v>
      </c>
    </row>
    <row r="720" spans="1:10">
      <c r="A720" s="225">
        <v>350</v>
      </c>
      <c r="B720" s="226">
        <v>200</v>
      </c>
      <c r="C720" s="226"/>
      <c r="D720" s="226"/>
      <c r="E720" s="226"/>
      <c r="F720" s="226"/>
      <c r="G720" s="227" t="s">
        <v>1261</v>
      </c>
      <c r="H720" s="240">
        <v>0</v>
      </c>
      <c r="I720" s="240">
        <v>0</v>
      </c>
      <c r="J720" s="229" t="s">
        <v>1262</v>
      </c>
    </row>
    <row r="721" spans="1:10">
      <c r="A721" s="225">
        <v>350</v>
      </c>
      <c r="B721" s="226">
        <v>200</v>
      </c>
      <c r="C721" s="236">
        <v>100</v>
      </c>
      <c r="D721" s="236"/>
      <c r="E721" s="236"/>
      <c r="F721" s="236"/>
      <c r="G721" s="231" t="s">
        <v>1263</v>
      </c>
      <c r="H721" s="232">
        <v>21308</v>
      </c>
      <c r="I721" s="232">
        <v>85231</v>
      </c>
      <c r="J721" s="229"/>
    </row>
    <row r="722" spans="1:10">
      <c r="A722" s="225">
        <v>350</v>
      </c>
      <c r="B722" s="226">
        <v>200</v>
      </c>
      <c r="C722" s="236">
        <v>200</v>
      </c>
      <c r="D722" s="236"/>
      <c r="E722" s="236"/>
      <c r="F722" s="236"/>
      <c r="G722" s="231" t="s">
        <v>1264</v>
      </c>
      <c r="H722" s="232">
        <v>308710</v>
      </c>
      <c r="I722" s="232">
        <v>1234842</v>
      </c>
      <c r="J722" s="229"/>
    </row>
    <row r="723" spans="1:10">
      <c r="A723" s="225">
        <v>350</v>
      </c>
      <c r="B723" s="226">
        <v>200</v>
      </c>
      <c r="C723" s="236">
        <v>300</v>
      </c>
      <c r="D723" s="236"/>
      <c r="E723" s="236"/>
      <c r="F723" s="236"/>
      <c r="G723" s="231" t="s">
        <v>1265</v>
      </c>
      <c r="H723" s="232">
        <v>28515</v>
      </c>
      <c r="I723" s="232">
        <v>114059</v>
      </c>
      <c r="J723" s="229"/>
    </row>
    <row r="724" spans="1:10">
      <c r="A724" s="225">
        <v>350</v>
      </c>
      <c r="B724" s="226">
        <v>200</v>
      </c>
      <c r="C724" s="236">
        <v>400</v>
      </c>
      <c r="D724" s="236"/>
      <c r="E724" s="236"/>
      <c r="F724" s="236"/>
      <c r="G724" s="231" t="s">
        <v>1266</v>
      </c>
      <c r="H724" s="232">
        <v>4267</v>
      </c>
      <c r="I724" s="232">
        <v>17067</v>
      </c>
      <c r="J724" s="229"/>
    </row>
    <row r="725" spans="1:10" s="274" customFormat="1">
      <c r="A725" s="225">
        <v>350</v>
      </c>
      <c r="B725" s="226">
        <v>200</v>
      </c>
      <c r="C725" s="236">
        <v>500</v>
      </c>
      <c r="D725" s="236"/>
      <c r="E725" s="236"/>
      <c r="F725" s="236"/>
      <c r="G725" s="231" t="s">
        <v>1267</v>
      </c>
      <c r="H725" s="232">
        <v>49414</v>
      </c>
      <c r="I725" s="232">
        <v>197655</v>
      </c>
      <c r="J725" s="229"/>
    </row>
    <row r="726" spans="1:10">
      <c r="A726" s="219">
        <v>355</v>
      </c>
      <c r="B726" s="220">
        <v>0</v>
      </c>
      <c r="C726" s="220">
        <v>0</v>
      </c>
      <c r="D726" s="220">
        <v>0</v>
      </c>
      <c r="E726" s="220">
        <v>0</v>
      </c>
      <c r="F726" s="220">
        <v>0</v>
      </c>
      <c r="G726" s="272" t="s">
        <v>1268</v>
      </c>
      <c r="H726" s="240">
        <v>0</v>
      </c>
      <c r="I726" s="240">
        <v>0</v>
      </c>
      <c r="J726" s="223" t="s">
        <v>1269</v>
      </c>
    </row>
    <row r="727" spans="1:10">
      <c r="A727" s="225">
        <v>355</v>
      </c>
      <c r="B727" s="226">
        <v>100</v>
      </c>
      <c r="C727" s="226"/>
      <c r="D727" s="226"/>
      <c r="E727" s="226"/>
      <c r="F727" s="226"/>
      <c r="G727" s="227" t="s">
        <v>1270</v>
      </c>
      <c r="H727" s="240">
        <v>0</v>
      </c>
      <c r="I727" s="240">
        <v>0</v>
      </c>
      <c r="J727" s="229" t="s">
        <v>1271</v>
      </c>
    </row>
    <row r="728" spans="1:10">
      <c r="A728" s="225">
        <v>355</v>
      </c>
      <c r="B728" s="226">
        <v>100</v>
      </c>
      <c r="C728" s="226">
        <v>100</v>
      </c>
      <c r="D728" s="226"/>
      <c r="E728" s="226"/>
      <c r="F728" s="226"/>
      <c r="G728" s="297" t="s">
        <v>1272</v>
      </c>
      <c r="H728" s="240">
        <v>0</v>
      </c>
      <c r="I728" s="240">
        <v>0</v>
      </c>
      <c r="J728" s="229"/>
    </row>
    <row r="729" spans="1:10">
      <c r="A729" s="225">
        <v>355</v>
      </c>
      <c r="B729" s="226">
        <v>100</v>
      </c>
      <c r="C729" s="226">
        <v>100</v>
      </c>
      <c r="D729" s="236">
        <v>100</v>
      </c>
      <c r="E729" s="236"/>
      <c r="F729" s="236"/>
      <c r="G729" s="296" t="s">
        <v>1273</v>
      </c>
      <c r="H729" s="232">
        <v>0</v>
      </c>
      <c r="I729" s="232">
        <v>0</v>
      </c>
      <c r="J729" s="229"/>
    </row>
    <row r="730" spans="1:10">
      <c r="A730" s="225">
        <v>355</v>
      </c>
      <c r="B730" s="226">
        <v>100</v>
      </c>
      <c r="C730" s="226">
        <v>100</v>
      </c>
      <c r="D730" s="236">
        <v>200</v>
      </c>
      <c r="E730" s="236"/>
      <c r="F730" s="236"/>
      <c r="G730" s="296" t="s">
        <v>1274</v>
      </c>
      <c r="H730" s="232">
        <v>0</v>
      </c>
      <c r="I730" s="232">
        <v>0</v>
      </c>
      <c r="J730" s="229"/>
    </row>
    <row r="731" spans="1:10">
      <c r="A731" s="225">
        <v>355</v>
      </c>
      <c r="B731" s="226">
        <v>100</v>
      </c>
      <c r="C731" s="226">
        <v>100</v>
      </c>
      <c r="D731" s="236">
        <v>300</v>
      </c>
      <c r="E731" s="236"/>
      <c r="F731" s="236"/>
      <c r="G731" s="296" t="s">
        <v>1275</v>
      </c>
      <c r="H731" s="232">
        <v>0</v>
      </c>
      <c r="I731" s="232">
        <v>0</v>
      </c>
      <c r="J731" s="229"/>
    </row>
    <row r="732" spans="1:10">
      <c r="A732" s="225">
        <v>355</v>
      </c>
      <c r="B732" s="226">
        <v>100</v>
      </c>
      <c r="C732" s="226">
        <v>100</v>
      </c>
      <c r="D732" s="236">
        <v>400</v>
      </c>
      <c r="E732" s="236"/>
      <c r="F732" s="236"/>
      <c r="G732" s="296" t="s">
        <v>1276</v>
      </c>
      <c r="H732" s="232">
        <v>0</v>
      </c>
      <c r="I732" s="232">
        <v>0</v>
      </c>
      <c r="J732" s="229"/>
    </row>
    <row r="733" spans="1:10">
      <c r="A733" s="225">
        <v>355</v>
      </c>
      <c r="B733" s="226">
        <v>100</v>
      </c>
      <c r="C733" s="226">
        <v>200</v>
      </c>
      <c r="D733" s="226"/>
      <c r="E733" s="226"/>
      <c r="F733" s="226"/>
      <c r="G733" s="297" t="s">
        <v>1277</v>
      </c>
      <c r="H733" s="240">
        <v>0</v>
      </c>
      <c r="I733" s="240">
        <v>0</v>
      </c>
      <c r="J733" s="229"/>
    </row>
    <row r="734" spans="1:10">
      <c r="A734" s="225">
        <v>355</v>
      </c>
      <c r="B734" s="226">
        <v>100</v>
      </c>
      <c r="C734" s="226">
        <v>200</v>
      </c>
      <c r="D734" s="236">
        <v>50</v>
      </c>
      <c r="E734" s="236"/>
      <c r="F734" s="236"/>
      <c r="G734" s="296" t="s">
        <v>1278</v>
      </c>
      <c r="H734" s="232">
        <v>0</v>
      </c>
      <c r="I734" s="232">
        <v>0</v>
      </c>
      <c r="J734" s="229"/>
    </row>
    <row r="735" spans="1:10">
      <c r="A735" s="225">
        <v>355</v>
      </c>
      <c r="B735" s="226">
        <v>100</v>
      </c>
      <c r="C735" s="226">
        <v>200</v>
      </c>
      <c r="D735" s="236">
        <v>100</v>
      </c>
      <c r="E735" s="236"/>
      <c r="F735" s="236"/>
      <c r="G735" s="296" t="s">
        <v>1279</v>
      </c>
      <c r="H735" s="232">
        <v>0</v>
      </c>
      <c r="I735" s="232">
        <v>0</v>
      </c>
      <c r="J735" s="229"/>
    </row>
    <row r="736" spans="1:10">
      <c r="A736" s="225">
        <v>355</v>
      </c>
      <c r="B736" s="226">
        <v>100</v>
      </c>
      <c r="C736" s="226">
        <v>200</v>
      </c>
      <c r="D736" s="236">
        <v>150</v>
      </c>
      <c r="E736" s="236"/>
      <c r="F736" s="236"/>
      <c r="G736" s="296" t="s">
        <v>1280</v>
      </c>
      <c r="H736" s="232">
        <v>0</v>
      </c>
      <c r="I736" s="232">
        <v>0</v>
      </c>
      <c r="J736" s="229"/>
    </row>
    <row r="737" spans="1:10">
      <c r="A737" s="225">
        <v>355</v>
      </c>
      <c r="B737" s="226">
        <v>100</v>
      </c>
      <c r="C737" s="226">
        <v>200</v>
      </c>
      <c r="D737" s="236">
        <v>200</v>
      </c>
      <c r="E737" s="236"/>
      <c r="F737" s="236"/>
      <c r="G737" s="296" t="s">
        <v>1281</v>
      </c>
      <c r="H737" s="232">
        <v>0</v>
      </c>
      <c r="I737" s="232">
        <v>0</v>
      </c>
      <c r="J737" s="229"/>
    </row>
    <row r="738" spans="1:10">
      <c r="A738" s="225">
        <v>355</v>
      </c>
      <c r="B738" s="226">
        <v>100</v>
      </c>
      <c r="C738" s="226">
        <v>200</v>
      </c>
      <c r="D738" s="236">
        <v>250</v>
      </c>
      <c r="E738" s="236"/>
      <c r="F738" s="236"/>
      <c r="G738" s="296" t="s">
        <v>1282</v>
      </c>
      <c r="H738" s="232">
        <v>0</v>
      </c>
      <c r="I738" s="232">
        <v>0</v>
      </c>
      <c r="J738" s="229"/>
    </row>
    <row r="739" spans="1:10">
      <c r="A739" s="225">
        <v>355</v>
      </c>
      <c r="B739" s="226">
        <v>100</v>
      </c>
      <c r="C739" s="226">
        <v>200</v>
      </c>
      <c r="D739" s="236">
        <v>300</v>
      </c>
      <c r="E739" s="236"/>
      <c r="F739" s="236"/>
      <c r="G739" s="296" t="s">
        <v>1283</v>
      </c>
      <c r="H739" s="232">
        <v>0</v>
      </c>
      <c r="I739" s="232">
        <v>0</v>
      </c>
      <c r="J739" s="229"/>
    </row>
    <row r="740" spans="1:10">
      <c r="A740" s="225">
        <v>355</v>
      </c>
      <c r="B740" s="226">
        <v>100</v>
      </c>
      <c r="C740" s="226">
        <v>200</v>
      </c>
      <c r="D740" s="236">
        <v>350</v>
      </c>
      <c r="E740" s="236"/>
      <c r="F740" s="236"/>
      <c r="G740" s="296" t="s">
        <v>1284</v>
      </c>
      <c r="H740" s="232">
        <v>0</v>
      </c>
      <c r="I740" s="232">
        <v>0</v>
      </c>
      <c r="J740" s="229"/>
    </row>
    <row r="741" spans="1:10">
      <c r="A741" s="225">
        <v>355</v>
      </c>
      <c r="B741" s="226">
        <v>100</v>
      </c>
      <c r="C741" s="226">
        <v>200</v>
      </c>
      <c r="D741" s="236">
        <v>400</v>
      </c>
      <c r="E741" s="236"/>
      <c r="F741" s="236"/>
      <c r="G741" s="296" t="s">
        <v>1285</v>
      </c>
      <c r="H741" s="232">
        <v>0</v>
      </c>
      <c r="I741" s="232">
        <v>0</v>
      </c>
      <c r="J741" s="229"/>
    </row>
    <row r="742" spans="1:10">
      <c r="A742" s="225">
        <v>355</v>
      </c>
      <c r="B742" s="226">
        <v>100</v>
      </c>
      <c r="C742" s="226">
        <v>200</v>
      </c>
      <c r="D742" s="236">
        <v>450</v>
      </c>
      <c r="E742" s="236"/>
      <c r="F742" s="236"/>
      <c r="G742" s="296" t="s">
        <v>1286</v>
      </c>
      <c r="H742" s="232">
        <v>0</v>
      </c>
      <c r="I742" s="232">
        <v>0</v>
      </c>
      <c r="J742" s="229"/>
    </row>
    <row r="743" spans="1:10">
      <c r="A743" s="225">
        <v>355</v>
      </c>
      <c r="B743" s="226">
        <v>100</v>
      </c>
      <c r="C743" s="226">
        <v>200</v>
      </c>
      <c r="D743" s="236">
        <v>500</v>
      </c>
      <c r="E743" s="236"/>
      <c r="F743" s="236"/>
      <c r="G743" s="296" t="s">
        <v>1287</v>
      </c>
      <c r="H743" s="232">
        <v>0</v>
      </c>
      <c r="I743" s="232">
        <v>0</v>
      </c>
      <c r="J743" s="229"/>
    </row>
    <row r="744" spans="1:10">
      <c r="A744" s="225">
        <v>355</v>
      </c>
      <c r="B744" s="226">
        <v>200</v>
      </c>
      <c r="C744" s="226"/>
      <c r="D744" s="226"/>
      <c r="E744" s="226"/>
      <c r="F744" s="226"/>
      <c r="G744" s="227" t="s">
        <v>1288</v>
      </c>
      <c r="H744" s="240">
        <v>0</v>
      </c>
      <c r="I744" s="240">
        <v>0</v>
      </c>
      <c r="J744" s="229" t="s">
        <v>1289</v>
      </c>
    </row>
    <row r="745" spans="1:10">
      <c r="A745" s="225">
        <v>355</v>
      </c>
      <c r="B745" s="226">
        <v>200</v>
      </c>
      <c r="C745" s="236">
        <v>100</v>
      </c>
      <c r="D745" s="236"/>
      <c r="E745" s="236"/>
      <c r="F745" s="236"/>
      <c r="G745" s="296" t="s">
        <v>1290</v>
      </c>
      <c r="H745" s="232">
        <v>0</v>
      </c>
      <c r="I745" s="232">
        <v>0</v>
      </c>
      <c r="J745" s="229"/>
    </row>
    <row r="746" spans="1:10">
      <c r="A746" s="225">
        <v>355</v>
      </c>
      <c r="B746" s="226">
        <v>200</v>
      </c>
      <c r="C746" s="236">
        <v>101</v>
      </c>
      <c r="D746" s="236"/>
      <c r="E746" s="236"/>
      <c r="F746" s="236"/>
      <c r="G746" s="296" t="s">
        <v>1291</v>
      </c>
      <c r="H746" s="232">
        <v>0</v>
      </c>
      <c r="I746" s="232">
        <v>0</v>
      </c>
      <c r="J746" s="229"/>
    </row>
    <row r="747" spans="1:10">
      <c r="A747" s="225">
        <v>355</v>
      </c>
      <c r="B747" s="226">
        <v>200</v>
      </c>
      <c r="C747" s="236">
        <v>102</v>
      </c>
      <c r="D747" s="236"/>
      <c r="E747" s="236"/>
      <c r="F747" s="236"/>
      <c r="G747" s="296" t="s">
        <v>1292</v>
      </c>
      <c r="H747" s="232">
        <v>0</v>
      </c>
      <c r="I747" s="232">
        <v>0</v>
      </c>
      <c r="J747" s="229"/>
    </row>
    <row r="748" spans="1:10">
      <c r="A748" s="225">
        <v>355</v>
      </c>
      <c r="B748" s="226">
        <v>200</v>
      </c>
      <c r="C748" s="236">
        <v>103</v>
      </c>
      <c r="D748" s="236"/>
      <c r="E748" s="236"/>
      <c r="F748" s="236"/>
      <c r="G748" s="296" t="s">
        <v>1293</v>
      </c>
      <c r="H748" s="232">
        <v>0</v>
      </c>
      <c r="I748" s="232">
        <v>0</v>
      </c>
      <c r="J748" s="229"/>
    </row>
    <row r="749" spans="1:10">
      <c r="A749" s="225">
        <v>355</v>
      </c>
      <c r="B749" s="226">
        <v>200</v>
      </c>
      <c r="C749" s="236">
        <v>200</v>
      </c>
      <c r="D749" s="236"/>
      <c r="E749" s="236"/>
      <c r="F749" s="236"/>
      <c r="G749" s="296" t="s">
        <v>1294</v>
      </c>
      <c r="H749" s="232">
        <v>0</v>
      </c>
      <c r="I749" s="232">
        <v>0</v>
      </c>
      <c r="J749" s="229"/>
    </row>
    <row r="750" spans="1:10">
      <c r="A750" s="225">
        <v>355</v>
      </c>
      <c r="B750" s="226">
        <v>200</v>
      </c>
      <c r="C750" s="236">
        <v>201</v>
      </c>
      <c r="D750" s="236"/>
      <c r="E750" s="236"/>
      <c r="F750" s="236"/>
      <c r="G750" s="296" t="s">
        <v>1295</v>
      </c>
      <c r="H750" s="232">
        <v>0</v>
      </c>
      <c r="I750" s="232">
        <v>0</v>
      </c>
      <c r="J750" s="229"/>
    </row>
    <row r="751" spans="1:10">
      <c r="A751" s="225">
        <v>355</v>
      </c>
      <c r="B751" s="226">
        <v>200</v>
      </c>
      <c r="C751" s="236">
        <v>202</v>
      </c>
      <c r="D751" s="236"/>
      <c r="E751" s="236"/>
      <c r="F751" s="236"/>
      <c r="G751" s="296" t="s">
        <v>1296</v>
      </c>
      <c r="H751" s="232">
        <v>0</v>
      </c>
      <c r="I751" s="232">
        <v>0</v>
      </c>
      <c r="J751" s="229"/>
    </row>
    <row r="752" spans="1:10">
      <c r="A752" s="225">
        <v>355</v>
      </c>
      <c r="B752" s="226">
        <v>200</v>
      </c>
      <c r="C752" s="236">
        <v>203</v>
      </c>
      <c r="D752" s="236"/>
      <c r="E752" s="236"/>
      <c r="F752" s="236"/>
      <c r="G752" s="296" t="s">
        <v>1297</v>
      </c>
      <c r="H752" s="232">
        <v>0</v>
      </c>
      <c r="I752" s="232">
        <v>0</v>
      </c>
      <c r="J752" s="229"/>
    </row>
    <row r="753" spans="1:10">
      <c r="A753" s="225">
        <v>355</v>
      </c>
      <c r="B753" s="226">
        <v>200</v>
      </c>
      <c r="C753" s="236">
        <v>204</v>
      </c>
      <c r="D753" s="236"/>
      <c r="E753" s="236"/>
      <c r="F753" s="236"/>
      <c r="G753" s="296" t="s">
        <v>1298</v>
      </c>
      <c r="H753" s="232">
        <v>0</v>
      </c>
      <c r="I753" s="232">
        <v>0</v>
      </c>
      <c r="J753" s="229"/>
    </row>
    <row r="754" spans="1:10">
      <c r="A754" s="225">
        <v>355</v>
      </c>
      <c r="B754" s="226">
        <v>200</v>
      </c>
      <c r="C754" s="236">
        <v>205</v>
      </c>
      <c r="D754" s="236"/>
      <c r="E754" s="236"/>
      <c r="F754" s="236"/>
      <c r="G754" s="296" t="s">
        <v>1299</v>
      </c>
      <c r="H754" s="232">
        <v>0</v>
      </c>
      <c r="I754" s="232">
        <v>0</v>
      </c>
      <c r="J754" s="229"/>
    </row>
    <row r="755" spans="1:10">
      <c r="A755" s="225">
        <v>355</v>
      </c>
      <c r="B755" s="226">
        <v>200</v>
      </c>
      <c r="C755" s="236">
        <v>206</v>
      </c>
      <c r="D755" s="236"/>
      <c r="E755" s="236"/>
      <c r="F755" s="236"/>
      <c r="G755" s="296" t="s">
        <v>1300</v>
      </c>
      <c r="H755" s="232">
        <v>0</v>
      </c>
      <c r="I755" s="232">
        <v>0</v>
      </c>
      <c r="J755" s="229"/>
    </row>
    <row r="756" spans="1:10">
      <c r="A756" s="225">
        <v>355</v>
      </c>
      <c r="B756" s="226">
        <v>200</v>
      </c>
      <c r="C756" s="236">
        <v>207</v>
      </c>
      <c r="D756" s="236"/>
      <c r="E756" s="236"/>
      <c r="F756" s="236"/>
      <c r="G756" s="296" t="s">
        <v>1301</v>
      </c>
      <c r="H756" s="232">
        <v>0</v>
      </c>
      <c r="I756" s="232">
        <v>0</v>
      </c>
      <c r="J756" s="229"/>
    </row>
    <row r="757" spans="1:10">
      <c r="A757" s="225">
        <v>355</v>
      </c>
      <c r="B757" s="226">
        <v>200</v>
      </c>
      <c r="C757" s="236">
        <v>208</v>
      </c>
      <c r="D757" s="236"/>
      <c r="E757" s="236"/>
      <c r="F757" s="236"/>
      <c r="G757" s="296" t="s">
        <v>1302</v>
      </c>
      <c r="H757" s="232">
        <v>0</v>
      </c>
      <c r="I757" s="232">
        <v>0</v>
      </c>
      <c r="J757" s="229"/>
    </row>
    <row r="758" spans="1:10">
      <c r="A758" s="225">
        <v>355</v>
      </c>
      <c r="B758" s="226">
        <v>200</v>
      </c>
      <c r="C758" s="236">
        <v>209</v>
      </c>
      <c r="D758" s="236"/>
      <c r="E758" s="236"/>
      <c r="F758" s="236"/>
      <c r="G758" s="296" t="s">
        <v>1303</v>
      </c>
      <c r="H758" s="232">
        <v>0</v>
      </c>
      <c r="I758" s="232">
        <v>0</v>
      </c>
      <c r="J758" s="229"/>
    </row>
    <row r="759" spans="1:10">
      <c r="A759" s="225">
        <v>355</v>
      </c>
      <c r="B759" s="226">
        <v>200</v>
      </c>
      <c r="C759" s="236">
        <v>210</v>
      </c>
      <c r="D759" s="236"/>
      <c r="E759" s="236"/>
      <c r="F759" s="236"/>
      <c r="G759" s="296" t="s">
        <v>1304</v>
      </c>
      <c r="H759" s="232">
        <v>0</v>
      </c>
      <c r="I759" s="232">
        <v>0</v>
      </c>
      <c r="J759" s="229"/>
    </row>
    <row r="760" spans="1:10">
      <c r="A760" s="225">
        <v>355</v>
      </c>
      <c r="B760" s="226">
        <v>200</v>
      </c>
      <c r="C760" s="236">
        <v>211</v>
      </c>
      <c r="D760" s="236"/>
      <c r="E760" s="236"/>
      <c r="F760" s="236"/>
      <c r="G760" s="296" t="s">
        <v>1305</v>
      </c>
      <c r="H760" s="232">
        <v>0</v>
      </c>
      <c r="I760" s="232">
        <v>0</v>
      </c>
      <c r="J760" s="229"/>
    </row>
    <row r="761" spans="1:10">
      <c r="A761" s="225">
        <v>355</v>
      </c>
      <c r="B761" s="226">
        <v>200</v>
      </c>
      <c r="C761" s="236">
        <v>300</v>
      </c>
      <c r="D761" s="236"/>
      <c r="E761" s="236"/>
      <c r="F761" s="236"/>
      <c r="G761" s="296" t="s">
        <v>1306</v>
      </c>
      <c r="H761" s="232">
        <v>0</v>
      </c>
      <c r="I761" s="232">
        <v>0</v>
      </c>
      <c r="J761" s="229"/>
    </row>
    <row r="762" spans="1:10">
      <c r="A762" s="225">
        <v>355</v>
      </c>
      <c r="B762" s="226">
        <v>200</v>
      </c>
      <c r="C762" s="236">
        <v>400</v>
      </c>
      <c r="D762" s="236"/>
      <c r="E762" s="236"/>
      <c r="F762" s="236"/>
      <c r="G762" s="296" t="s">
        <v>1307</v>
      </c>
      <c r="H762" s="232">
        <v>0</v>
      </c>
      <c r="I762" s="232">
        <v>0</v>
      </c>
      <c r="J762" s="229"/>
    </row>
    <row r="763" spans="1:10">
      <c r="A763" s="225">
        <v>355</v>
      </c>
      <c r="B763" s="226">
        <v>200</v>
      </c>
      <c r="C763" s="236">
        <v>401</v>
      </c>
      <c r="D763" s="236"/>
      <c r="E763" s="236"/>
      <c r="F763" s="236"/>
      <c r="G763" s="296" t="s">
        <v>1308</v>
      </c>
      <c r="H763" s="232">
        <v>0</v>
      </c>
      <c r="I763" s="232">
        <v>0</v>
      </c>
      <c r="J763" s="229"/>
    </row>
    <row r="764" spans="1:10">
      <c r="A764" s="225">
        <v>355</v>
      </c>
      <c r="B764" s="226">
        <v>200</v>
      </c>
      <c r="C764" s="236">
        <v>402</v>
      </c>
      <c r="D764" s="236"/>
      <c r="E764" s="236"/>
      <c r="F764" s="236"/>
      <c r="G764" s="296" t="s">
        <v>1309</v>
      </c>
      <c r="H764" s="232">
        <v>0</v>
      </c>
      <c r="I764" s="232">
        <v>0</v>
      </c>
      <c r="J764" s="229"/>
    </row>
    <row r="765" spans="1:10">
      <c r="A765" s="225">
        <v>355</v>
      </c>
      <c r="B765" s="226">
        <v>200</v>
      </c>
      <c r="C765" s="236">
        <v>403</v>
      </c>
      <c r="D765" s="236"/>
      <c r="E765" s="236"/>
      <c r="F765" s="236"/>
      <c r="G765" s="296" t="s">
        <v>1310</v>
      </c>
      <c r="H765" s="232">
        <v>0</v>
      </c>
      <c r="I765" s="232">
        <v>0</v>
      </c>
      <c r="J765" s="229"/>
    </row>
    <row r="766" spans="1:10">
      <c r="A766" s="225">
        <v>355</v>
      </c>
      <c r="B766" s="226">
        <v>200</v>
      </c>
      <c r="C766" s="236">
        <v>404</v>
      </c>
      <c r="D766" s="236"/>
      <c r="E766" s="236"/>
      <c r="F766" s="236"/>
      <c r="G766" s="296" t="s">
        <v>1311</v>
      </c>
      <c r="H766" s="232">
        <v>0</v>
      </c>
      <c r="I766" s="232">
        <v>0</v>
      </c>
      <c r="J766" s="229"/>
    </row>
    <row r="767" spans="1:10">
      <c r="A767" s="225">
        <v>355</v>
      </c>
      <c r="B767" s="226">
        <v>200</v>
      </c>
      <c r="C767" s="236">
        <v>405</v>
      </c>
      <c r="D767" s="236"/>
      <c r="E767" s="236"/>
      <c r="F767" s="236"/>
      <c r="G767" s="296" t="s">
        <v>1312</v>
      </c>
      <c r="H767" s="232">
        <v>0</v>
      </c>
      <c r="I767" s="232">
        <v>0</v>
      </c>
      <c r="J767" s="229"/>
    </row>
    <row r="768" spans="1:10">
      <c r="A768" s="225">
        <v>355</v>
      </c>
      <c r="B768" s="226">
        <v>200</v>
      </c>
      <c r="C768" s="236">
        <v>406</v>
      </c>
      <c r="D768" s="236"/>
      <c r="E768" s="236"/>
      <c r="F768" s="236"/>
      <c r="G768" s="296" t="s">
        <v>1313</v>
      </c>
      <c r="H768" s="232">
        <v>0</v>
      </c>
      <c r="I768" s="232">
        <v>0</v>
      </c>
      <c r="J768" s="229"/>
    </row>
    <row r="769" spans="1:10">
      <c r="A769" s="225">
        <v>355</v>
      </c>
      <c r="B769" s="226">
        <v>200</v>
      </c>
      <c r="C769" s="236">
        <v>407</v>
      </c>
      <c r="D769" s="236"/>
      <c r="E769" s="236"/>
      <c r="F769" s="236"/>
      <c r="G769" s="296" t="s">
        <v>1314</v>
      </c>
      <c r="H769" s="232">
        <v>0</v>
      </c>
      <c r="I769" s="232">
        <v>0</v>
      </c>
      <c r="J769" s="229"/>
    </row>
    <row r="770" spans="1:10">
      <c r="A770" s="225">
        <v>355</v>
      </c>
      <c r="B770" s="226">
        <v>200</v>
      </c>
      <c r="C770" s="236">
        <v>408</v>
      </c>
      <c r="D770" s="236"/>
      <c r="E770" s="236"/>
      <c r="F770" s="236"/>
      <c r="G770" s="296" t="s">
        <v>1315</v>
      </c>
      <c r="H770" s="232">
        <v>0</v>
      </c>
      <c r="I770" s="232">
        <v>0</v>
      </c>
      <c r="J770" s="229"/>
    </row>
    <row r="771" spans="1:10">
      <c r="A771" s="225">
        <v>355</v>
      </c>
      <c r="B771" s="226">
        <v>200</v>
      </c>
      <c r="C771" s="236">
        <v>409</v>
      </c>
      <c r="D771" s="236"/>
      <c r="E771" s="236"/>
      <c r="F771" s="236"/>
      <c r="G771" s="296" t="s">
        <v>1316</v>
      </c>
      <c r="H771" s="232">
        <v>0</v>
      </c>
      <c r="I771" s="232">
        <v>0</v>
      </c>
      <c r="J771" s="229"/>
    </row>
    <row r="772" spans="1:10">
      <c r="A772" s="225">
        <v>355</v>
      </c>
      <c r="B772" s="226">
        <v>200</v>
      </c>
      <c r="C772" s="236">
        <v>410</v>
      </c>
      <c r="D772" s="236"/>
      <c r="E772" s="236"/>
      <c r="F772" s="236"/>
      <c r="G772" s="296" t="s">
        <v>1317</v>
      </c>
      <c r="H772" s="232">
        <v>0</v>
      </c>
      <c r="I772" s="232">
        <v>0</v>
      </c>
      <c r="J772" s="229"/>
    </row>
    <row r="773" spans="1:10">
      <c r="A773" s="225">
        <v>355</v>
      </c>
      <c r="B773" s="226">
        <v>200</v>
      </c>
      <c r="C773" s="236">
        <v>411</v>
      </c>
      <c r="D773" s="236"/>
      <c r="E773" s="236"/>
      <c r="F773" s="236"/>
      <c r="G773" s="296" t="s">
        <v>1318</v>
      </c>
      <c r="H773" s="232">
        <v>0</v>
      </c>
      <c r="I773" s="232">
        <v>0</v>
      </c>
      <c r="J773" s="229"/>
    </row>
    <row r="774" spans="1:10">
      <c r="A774" s="225">
        <v>355</v>
      </c>
      <c r="B774" s="226">
        <v>200</v>
      </c>
      <c r="C774" s="236">
        <v>412</v>
      </c>
      <c r="D774" s="236"/>
      <c r="E774" s="236"/>
      <c r="F774" s="236"/>
      <c r="G774" s="296" t="s">
        <v>1319</v>
      </c>
      <c r="H774" s="232">
        <v>0</v>
      </c>
      <c r="I774" s="232">
        <v>0</v>
      </c>
      <c r="J774" s="229"/>
    </row>
    <row r="775" spans="1:10">
      <c r="A775" s="225">
        <v>355</v>
      </c>
      <c r="B775" s="226">
        <v>200</v>
      </c>
      <c r="C775" s="236">
        <v>413</v>
      </c>
      <c r="D775" s="236"/>
      <c r="E775" s="236"/>
      <c r="F775" s="236"/>
      <c r="G775" s="296" t="s">
        <v>1320</v>
      </c>
      <c r="H775" s="232">
        <v>0</v>
      </c>
      <c r="I775" s="232">
        <v>0</v>
      </c>
      <c r="J775" s="229"/>
    </row>
    <row r="776" spans="1:10">
      <c r="A776" s="225">
        <v>355</v>
      </c>
      <c r="B776" s="226">
        <v>200</v>
      </c>
      <c r="C776" s="236">
        <v>414</v>
      </c>
      <c r="D776" s="236"/>
      <c r="E776" s="236"/>
      <c r="F776" s="236"/>
      <c r="G776" s="296" t="s">
        <v>1321</v>
      </c>
      <c r="H776" s="232">
        <v>0</v>
      </c>
      <c r="I776" s="232">
        <v>0</v>
      </c>
      <c r="J776" s="229"/>
    </row>
    <row r="777" spans="1:10">
      <c r="A777" s="225">
        <v>355</v>
      </c>
      <c r="B777" s="226">
        <v>200</v>
      </c>
      <c r="C777" s="236">
        <v>415</v>
      </c>
      <c r="D777" s="236"/>
      <c r="E777" s="236"/>
      <c r="F777" s="236"/>
      <c r="G777" s="296" t="s">
        <v>1322</v>
      </c>
      <c r="H777" s="232">
        <v>0</v>
      </c>
      <c r="I777" s="232">
        <v>0</v>
      </c>
      <c r="J777" s="229"/>
    </row>
    <row r="778" spans="1:10">
      <c r="A778" s="225">
        <v>355</v>
      </c>
      <c r="B778" s="226">
        <v>200</v>
      </c>
      <c r="C778" s="236">
        <v>416</v>
      </c>
      <c r="D778" s="236"/>
      <c r="E778" s="236"/>
      <c r="F778" s="236"/>
      <c r="G778" s="296" t="s">
        <v>1323</v>
      </c>
      <c r="H778" s="232">
        <v>0</v>
      </c>
      <c r="I778" s="232">
        <v>0</v>
      </c>
      <c r="J778" s="229"/>
    </row>
    <row r="779" spans="1:10">
      <c r="A779" s="225">
        <v>355</v>
      </c>
      <c r="B779" s="226">
        <v>200</v>
      </c>
      <c r="C779" s="236">
        <v>500</v>
      </c>
      <c r="D779" s="236"/>
      <c r="E779" s="236"/>
      <c r="F779" s="236"/>
      <c r="G779" s="296" t="s">
        <v>1324</v>
      </c>
      <c r="H779" s="232">
        <v>0</v>
      </c>
      <c r="I779" s="232">
        <v>0</v>
      </c>
      <c r="J779" s="229"/>
    </row>
    <row r="780" spans="1:10">
      <c r="A780" s="225">
        <v>355</v>
      </c>
      <c r="B780" s="226">
        <v>200</v>
      </c>
      <c r="C780" s="236">
        <v>600</v>
      </c>
      <c r="D780" s="236"/>
      <c r="E780" s="236"/>
      <c r="F780" s="236"/>
      <c r="G780" s="296" t="s">
        <v>1325</v>
      </c>
      <c r="H780" s="232">
        <v>0</v>
      </c>
      <c r="I780" s="232">
        <v>0</v>
      </c>
      <c r="J780" s="229"/>
    </row>
    <row r="781" spans="1:10">
      <c r="A781" s="225">
        <v>355</v>
      </c>
      <c r="B781" s="226">
        <v>200</v>
      </c>
      <c r="C781" s="236">
        <v>601</v>
      </c>
      <c r="D781" s="236"/>
      <c r="E781" s="236"/>
      <c r="F781" s="236"/>
      <c r="G781" s="298" t="s">
        <v>1326</v>
      </c>
      <c r="H781" s="232">
        <v>0</v>
      </c>
      <c r="I781" s="232">
        <v>0</v>
      </c>
      <c r="J781" s="229"/>
    </row>
    <row r="782" spans="1:10">
      <c r="A782" s="225">
        <v>355</v>
      </c>
      <c r="B782" s="226">
        <v>200</v>
      </c>
      <c r="C782" s="236">
        <v>602</v>
      </c>
      <c r="D782" s="236"/>
      <c r="E782" s="236"/>
      <c r="F782" s="236"/>
      <c r="G782" s="296" t="s">
        <v>1327</v>
      </c>
      <c r="H782" s="232">
        <v>0</v>
      </c>
      <c r="I782" s="232">
        <v>0</v>
      </c>
      <c r="J782" s="229"/>
    </row>
    <row r="783" spans="1:10">
      <c r="A783" s="225">
        <v>355</v>
      </c>
      <c r="B783" s="226">
        <v>200</v>
      </c>
      <c r="C783" s="236">
        <v>603</v>
      </c>
      <c r="D783" s="236"/>
      <c r="E783" s="236"/>
      <c r="F783" s="236"/>
      <c r="G783" s="296" t="s">
        <v>1328</v>
      </c>
      <c r="H783" s="232">
        <v>0</v>
      </c>
      <c r="I783" s="232">
        <v>0</v>
      </c>
      <c r="J783" s="229"/>
    </row>
    <row r="784" spans="1:10">
      <c r="A784" s="225">
        <v>355</v>
      </c>
      <c r="B784" s="226">
        <v>200</v>
      </c>
      <c r="C784" s="236">
        <v>700</v>
      </c>
      <c r="D784" s="236"/>
      <c r="E784" s="236"/>
      <c r="F784" s="236"/>
      <c r="G784" s="296" t="s">
        <v>1329</v>
      </c>
      <c r="H784" s="232">
        <v>0</v>
      </c>
      <c r="I784" s="232">
        <v>0</v>
      </c>
      <c r="J784" s="229"/>
    </row>
    <row r="785" spans="1:10">
      <c r="A785" s="225">
        <v>355</v>
      </c>
      <c r="B785" s="226">
        <v>200</v>
      </c>
      <c r="C785" s="236">
        <v>701</v>
      </c>
      <c r="D785" s="236"/>
      <c r="E785" s="236"/>
      <c r="F785" s="236"/>
      <c r="G785" s="296" t="s">
        <v>1330</v>
      </c>
      <c r="H785" s="232">
        <v>0</v>
      </c>
      <c r="I785" s="232">
        <v>0</v>
      </c>
      <c r="J785" s="229"/>
    </row>
    <row r="786" spans="1:10">
      <c r="A786" s="225">
        <v>355</v>
      </c>
      <c r="B786" s="226">
        <v>200</v>
      </c>
      <c r="C786" s="236">
        <v>702</v>
      </c>
      <c r="D786" s="236"/>
      <c r="E786" s="236"/>
      <c r="F786" s="236"/>
      <c r="G786" s="298" t="s">
        <v>1331</v>
      </c>
      <c r="H786" s="232">
        <v>0</v>
      </c>
      <c r="I786" s="232">
        <v>0</v>
      </c>
      <c r="J786" s="229"/>
    </row>
    <row r="787" spans="1:10">
      <c r="A787" s="225">
        <v>355</v>
      </c>
      <c r="B787" s="226">
        <v>200</v>
      </c>
      <c r="C787" s="236">
        <v>900</v>
      </c>
      <c r="D787" s="236"/>
      <c r="E787" s="236"/>
      <c r="F787" s="236"/>
      <c r="G787" s="296" t="s">
        <v>1332</v>
      </c>
      <c r="H787" s="232">
        <v>0</v>
      </c>
      <c r="I787" s="232">
        <v>0</v>
      </c>
      <c r="J787" s="229"/>
    </row>
    <row r="788" spans="1:10">
      <c r="A788" s="225">
        <v>355</v>
      </c>
      <c r="B788" s="226">
        <v>200</v>
      </c>
      <c r="C788" s="236">
        <v>901</v>
      </c>
      <c r="D788" s="236"/>
      <c r="E788" s="236"/>
      <c r="F788" s="236"/>
      <c r="G788" s="296" t="s">
        <v>1333</v>
      </c>
      <c r="H788" s="232">
        <v>0</v>
      </c>
      <c r="I788" s="232">
        <v>0</v>
      </c>
      <c r="J788" s="229"/>
    </row>
    <row r="789" spans="1:10">
      <c r="A789" s="225">
        <v>355</v>
      </c>
      <c r="B789" s="226">
        <v>200</v>
      </c>
      <c r="C789" s="236">
        <v>902</v>
      </c>
      <c r="D789" s="236"/>
      <c r="E789" s="236"/>
      <c r="F789" s="236"/>
      <c r="G789" s="296" t="s">
        <v>1334</v>
      </c>
      <c r="H789" s="232">
        <v>0</v>
      </c>
      <c r="I789" s="232">
        <v>0</v>
      </c>
      <c r="J789" s="229"/>
    </row>
    <row r="790" spans="1:10">
      <c r="A790" s="225">
        <v>355</v>
      </c>
      <c r="B790" s="226">
        <v>200</v>
      </c>
      <c r="C790" s="236">
        <v>903</v>
      </c>
      <c r="D790" s="236"/>
      <c r="E790" s="236"/>
      <c r="F790" s="236"/>
      <c r="G790" s="296" t="s">
        <v>1335</v>
      </c>
      <c r="H790" s="232">
        <v>0</v>
      </c>
      <c r="I790" s="232">
        <v>0</v>
      </c>
      <c r="J790" s="229"/>
    </row>
    <row r="791" spans="1:10" s="274" customFormat="1">
      <c r="A791" s="225">
        <v>355</v>
      </c>
      <c r="B791" s="226">
        <v>200</v>
      </c>
      <c r="C791" s="236">
        <v>990</v>
      </c>
      <c r="D791" s="236"/>
      <c r="E791" s="236"/>
      <c r="F791" s="236"/>
      <c r="G791" s="296" t="s">
        <v>1336</v>
      </c>
      <c r="H791" s="232">
        <v>0</v>
      </c>
      <c r="I791" s="232">
        <v>0</v>
      </c>
      <c r="J791" s="229"/>
    </row>
    <row r="792" spans="1:10">
      <c r="A792" s="219">
        <v>360</v>
      </c>
      <c r="B792" s="220">
        <v>0</v>
      </c>
      <c r="C792" s="220">
        <v>0</v>
      </c>
      <c r="D792" s="220">
        <v>0</v>
      </c>
      <c r="E792" s="220">
        <v>0</v>
      </c>
      <c r="F792" s="220">
        <v>0</v>
      </c>
      <c r="G792" s="272" t="s">
        <v>74</v>
      </c>
      <c r="H792" s="240">
        <v>0</v>
      </c>
      <c r="I792" s="240">
        <v>0</v>
      </c>
      <c r="J792" s="223" t="s">
        <v>1337</v>
      </c>
    </row>
    <row r="793" spans="1:10">
      <c r="A793" s="225">
        <v>360</v>
      </c>
      <c r="B793" s="236">
        <v>100</v>
      </c>
      <c r="C793" s="236"/>
      <c r="D793" s="236"/>
      <c r="E793" s="236"/>
      <c r="F793" s="236"/>
      <c r="G793" s="231" t="s">
        <v>1338</v>
      </c>
      <c r="H793" s="240">
        <v>0</v>
      </c>
      <c r="I793" s="240">
        <v>0</v>
      </c>
      <c r="J793" s="229" t="s">
        <v>1339</v>
      </c>
    </row>
    <row r="794" spans="1:10">
      <c r="A794" s="225">
        <v>360</v>
      </c>
      <c r="B794" s="236">
        <v>100</v>
      </c>
      <c r="C794" s="236">
        <v>10</v>
      </c>
      <c r="D794" s="236"/>
      <c r="E794" s="236"/>
      <c r="F794" s="236"/>
      <c r="G794" s="231" t="s">
        <v>542</v>
      </c>
      <c r="H794" s="242">
        <v>0</v>
      </c>
      <c r="I794" s="242">
        <v>0</v>
      </c>
      <c r="J794" s="229" t="s">
        <v>1340</v>
      </c>
    </row>
    <row r="795" spans="1:10">
      <c r="A795" s="225">
        <v>360</v>
      </c>
      <c r="B795" s="236">
        <v>100</v>
      </c>
      <c r="C795" s="236">
        <v>20</v>
      </c>
      <c r="D795" s="236"/>
      <c r="E795" s="236"/>
      <c r="F795" s="236"/>
      <c r="G795" s="246" t="s">
        <v>559</v>
      </c>
      <c r="H795" s="242">
        <v>0</v>
      </c>
      <c r="I795" s="242">
        <v>0</v>
      </c>
      <c r="J795" s="229" t="s">
        <v>1341</v>
      </c>
    </row>
    <row r="796" spans="1:10">
      <c r="A796" s="225">
        <v>360</v>
      </c>
      <c r="B796" s="236">
        <v>100</v>
      </c>
      <c r="C796" s="236">
        <v>30</v>
      </c>
      <c r="D796" s="236"/>
      <c r="E796" s="236"/>
      <c r="F796" s="236"/>
      <c r="G796" s="231" t="s">
        <v>567</v>
      </c>
      <c r="H796" s="242">
        <v>0</v>
      </c>
      <c r="I796" s="242">
        <v>0</v>
      </c>
      <c r="J796" s="229" t="s">
        <v>1342</v>
      </c>
    </row>
    <row r="797" spans="1:10">
      <c r="A797" s="225">
        <v>360</v>
      </c>
      <c r="B797" s="236">
        <v>100</v>
      </c>
      <c r="C797" s="236">
        <v>40</v>
      </c>
      <c r="D797" s="236"/>
      <c r="E797" s="236"/>
      <c r="F797" s="236"/>
      <c r="G797" s="246" t="s">
        <v>575</v>
      </c>
      <c r="H797" s="242">
        <v>0</v>
      </c>
      <c r="I797" s="242">
        <v>0</v>
      </c>
      <c r="J797" s="229" t="s">
        <v>1343</v>
      </c>
    </row>
    <row r="798" spans="1:10">
      <c r="A798" s="225">
        <v>360</v>
      </c>
      <c r="B798" s="236">
        <v>100</v>
      </c>
      <c r="C798" s="236">
        <v>50</v>
      </c>
      <c r="D798" s="236"/>
      <c r="E798" s="236"/>
      <c r="F798" s="236"/>
      <c r="G798" s="231" t="s">
        <v>577</v>
      </c>
      <c r="H798" s="242">
        <v>0</v>
      </c>
      <c r="I798" s="242">
        <v>0</v>
      </c>
      <c r="J798" s="229" t="s">
        <v>1344</v>
      </c>
    </row>
    <row r="799" spans="1:10">
      <c r="A799" s="225">
        <v>360</v>
      </c>
      <c r="B799" s="236">
        <v>100</v>
      </c>
      <c r="C799" s="236">
        <v>60</v>
      </c>
      <c r="D799" s="236"/>
      <c r="E799" s="236"/>
      <c r="F799" s="236"/>
      <c r="G799" s="246" t="s">
        <v>579</v>
      </c>
      <c r="H799" s="242">
        <v>0</v>
      </c>
      <c r="I799" s="242">
        <v>0</v>
      </c>
      <c r="J799" s="229" t="s">
        <v>1345</v>
      </c>
    </row>
    <row r="800" spans="1:10">
      <c r="A800" s="225">
        <v>360</v>
      </c>
      <c r="B800" s="236">
        <v>100</v>
      </c>
      <c r="C800" s="236">
        <v>70</v>
      </c>
      <c r="D800" s="236"/>
      <c r="E800" s="236"/>
      <c r="F800" s="236"/>
      <c r="G800" s="231" t="s">
        <v>581</v>
      </c>
      <c r="H800" s="242">
        <v>0</v>
      </c>
      <c r="I800" s="242">
        <v>0</v>
      </c>
      <c r="J800" s="229" t="s">
        <v>1346</v>
      </c>
    </row>
    <row r="801" spans="1:10">
      <c r="A801" s="225">
        <v>360</v>
      </c>
      <c r="B801" s="236">
        <v>100</v>
      </c>
      <c r="C801" s="236">
        <v>80</v>
      </c>
      <c r="D801" s="236"/>
      <c r="E801" s="236"/>
      <c r="F801" s="236"/>
      <c r="G801" s="246" t="s">
        <v>593</v>
      </c>
      <c r="H801" s="242">
        <v>0</v>
      </c>
      <c r="I801" s="242">
        <v>0</v>
      </c>
      <c r="J801" s="229" t="s">
        <v>1347</v>
      </c>
    </row>
    <row r="802" spans="1:10">
      <c r="A802" s="225">
        <v>360</v>
      </c>
      <c r="B802" s="236">
        <v>200</v>
      </c>
      <c r="C802" s="236"/>
      <c r="D802" s="236"/>
      <c r="E802" s="236"/>
      <c r="F802" s="236"/>
      <c r="G802" s="231" t="s">
        <v>1348</v>
      </c>
      <c r="H802" s="240">
        <v>0</v>
      </c>
      <c r="I802" s="240">
        <v>0</v>
      </c>
      <c r="J802" s="229" t="s">
        <v>1349</v>
      </c>
    </row>
    <row r="803" spans="1:10">
      <c r="A803" s="225">
        <v>360</v>
      </c>
      <c r="B803" s="236">
        <v>200</v>
      </c>
      <c r="C803" s="236">
        <v>10</v>
      </c>
      <c r="D803" s="245"/>
      <c r="E803" s="245"/>
      <c r="F803" s="245"/>
      <c r="G803" s="299" t="s">
        <v>597</v>
      </c>
      <c r="H803" s="286">
        <v>0</v>
      </c>
      <c r="I803" s="286">
        <v>0</v>
      </c>
      <c r="J803" s="229" t="s">
        <v>1350</v>
      </c>
    </row>
    <row r="804" spans="1:10">
      <c r="A804" s="225">
        <v>360</v>
      </c>
      <c r="B804" s="236">
        <v>200</v>
      </c>
      <c r="C804" s="236">
        <v>20</v>
      </c>
      <c r="D804" s="245"/>
      <c r="E804" s="245"/>
      <c r="F804" s="245"/>
      <c r="G804" s="299" t="s">
        <v>599</v>
      </c>
      <c r="H804" s="286">
        <v>0</v>
      </c>
      <c r="I804" s="286">
        <v>0</v>
      </c>
      <c r="J804" s="229" t="s">
        <v>1351</v>
      </c>
    </row>
    <row r="805" spans="1:10">
      <c r="A805" s="225">
        <v>360</v>
      </c>
      <c r="B805" s="236">
        <v>200</v>
      </c>
      <c r="C805" s="236">
        <v>30</v>
      </c>
      <c r="D805" s="245"/>
      <c r="E805" s="245"/>
      <c r="F805" s="245"/>
      <c r="G805" s="299" t="s">
        <v>601</v>
      </c>
      <c r="H805" s="286">
        <v>0</v>
      </c>
      <c r="I805" s="286">
        <v>0</v>
      </c>
      <c r="J805" s="229" t="s">
        <v>1352</v>
      </c>
    </row>
    <row r="806" spans="1:10">
      <c r="A806" s="225">
        <v>360</v>
      </c>
      <c r="B806" s="236">
        <v>200</v>
      </c>
      <c r="C806" s="236">
        <v>40</v>
      </c>
      <c r="D806" s="245"/>
      <c r="E806" s="245"/>
      <c r="F806" s="245"/>
      <c r="G806" s="299" t="s">
        <v>603</v>
      </c>
      <c r="H806" s="286">
        <v>0</v>
      </c>
      <c r="I806" s="286">
        <v>0</v>
      </c>
      <c r="J806" s="229" t="s">
        <v>1353</v>
      </c>
    </row>
    <row r="807" spans="1:10">
      <c r="A807" s="225">
        <v>360</v>
      </c>
      <c r="B807" s="236">
        <v>200</v>
      </c>
      <c r="C807" s="236">
        <v>50</v>
      </c>
      <c r="D807" s="245"/>
      <c r="E807" s="245"/>
      <c r="F807" s="245"/>
      <c r="G807" s="299" t="s">
        <v>608</v>
      </c>
      <c r="H807" s="286">
        <v>0</v>
      </c>
      <c r="I807" s="286">
        <v>0</v>
      </c>
      <c r="J807" s="229" t="s">
        <v>1354</v>
      </c>
    </row>
    <row r="808" spans="1:10" s="274" customFormat="1">
      <c r="A808" s="225">
        <v>360</v>
      </c>
      <c r="B808" s="236">
        <v>200</v>
      </c>
      <c r="C808" s="236">
        <v>60</v>
      </c>
      <c r="D808" s="245"/>
      <c r="E808" s="245"/>
      <c r="F808" s="245"/>
      <c r="G808" s="299" t="s">
        <v>612</v>
      </c>
      <c r="H808" s="286">
        <v>0</v>
      </c>
      <c r="I808" s="286">
        <v>0</v>
      </c>
      <c r="J808" s="229" t="s">
        <v>1355</v>
      </c>
    </row>
    <row r="809" spans="1:10">
      <c r="A809" s="219">
        <v>365</v>
      </c>
      <c r="B809" s="220">
        <v>0</v>
      </c>
      <c r="C809" s="220">
        <v>0</v>
      </c>
      <c r="D809" s="220">
        <v>0</v>
      </c>
      <c r="E809" s="220">
        <v>0</v>
      </c>
      <c r="F809" s="220">
        <v>0</v>
      </c>
      <c r="G809" s="272" t="s">
        <v>1356</v>
      </c>
      <c r="H809" s="240">
        <v>0</v>
      </c>
      <c r="I809" s="240">
        <v>0</v>
      </c>
      <c r="J809" s="223" t="s">
        <v>1357</v>
      </c>
    </row>
    <row r="810" spans="1:10">
      <c r="A810" s="225">
        <v>365</v>
      </c>
      <c r="B810" s="226">
        <v>100</v>
      </c>
      <c r="C810" s="226"/>
      <c r="D810" s="226"/>
      <c r="E810" s="226"/>
      <c r="F810" s="226"/>
      <c r="G810" s="227" t="s">
        <v>1358</v>
      </c>
      <c r="H810" s="240">
        <v>0</v>
      </c>
      <c r="I810" s="240">
        <v>0</v>
      </c>
      <c r="J810" s="229" t="s">
        <v>1359</v>
      </c>
    </row>
    <row r="811" spans="1:10">
      <c r="A811" s="225">
        <v>365</v>
      </c>
      <c r="B811" s="226">
        <v>100</v>
      </c>
      <c r="C811" s="236">
        <v>100</v>
      </c>
      <c r="D811" s="236"/>
      <c r="E811" s="236"/>
      <c r="F811" s="236"/>
      <c r="G811" s="231" t="s">
        <v>1360</v>
      </c>
      <c r="H811" s="242">
        <v>0</v>
      </c>
      <c r="I811" s="242">
        <v>0</v>
      </c>
      <c r="J811" s="229" t="s">
        <v>1361</v>
      </c>
    </row>
    <row r="812" spans="1:10">
      <c r="A812" s="225">
        <v>365</v>
      </c>
      <c r="B812" s="226">
        <v>100</v>
      </c>
      <c r="C812" s="236">
        <v>200</v>
      </c>
      <c r="D812" s="236"/>
      <c r="E812" s="236"/>
      <c r="F812" s="236"/>
      <c r="G812" s="231" t="s">
        <v>1362</v>
      </c>
      <c r="H812" s="242">
        <v>0</v>
      </c>
      <c r="I812" s="242">
        <v>0</v>
      </c>
      <c r="J812" s="229" t="s">
        <v>1363</v>
      </c>
    </row>
    <row r="813" spans="1:10">
      <c r="A813" s="225">
        <v>365</v>
      </c>
      <c r="B813" s="226">
        <v>100</v>
      </c>
      <c r="C813" s="236">
        <v>300</v>
      </c>
      <c r="D813" s="236"/>
      <c r="E813" s="236"/>
      <c r="F813" s="236"/>
      <c r="G813" s="231" t="s">
        <v>1364</v>
      </c>
      <c r="H813" s="242">
        <v>0</v>
      </c>
      <c r="I813" s="242">
        <v>0</v>
      </c>
      <c r="J813" s="229" t="s">
        <v>1365</v>
      </c>
    </row>
    <row r="814" spans="1:10">
      <c r="A814" s="225">
        <v>365</v>
      </c>
      <c r="B814" s="226">
        <v>100</v>
      </c>
      <c r="C814" s="236">
        <v>400</v>
      </c>
      <c r="D814" s="236"/>
      <c r="E814" s="236"/>
      <c r="F814" s="236"/>
      <c r="G814" s="231" t="s">
        <v>1366</v>
      </c>
      <c r="H814" s="242">
        <v>0</v>
      </c>
      <c r="I814" s="242">
        <v>0</v>
      </c>
      <c r="J814" s="229" t="s">
        <v>1367</v>
      </c>
    </row>
    <row r="815" spans="1:10" ht="15.75" customHeight="1">
      <c r="A815" s="225">
        <v>365</v>
      </c>
      <c r="B815" s="226">
        <v>100</v>
      </c>
      <c r="C815" s="236">
        <v>450</v>
      </c>
      <c r="D815" s="236"/>
      <c r="E815" s="236"/>
      <c r="F815" s="236"/>
      <c r="G815" s="231" t="s">
        <v>1368</v>
      </c>
      <c r="H815" s="286">
        <v>0</v>
      </c>
      <c r="I815" s="286">
        <v>0</v>
      </c>
      <c r="J815" s="229" t="s">
        <v>1369</v>
      </c>
    </row>
    <row r="816" spans="1:10" s="281" customFormat="1" ht="13.8">
      <c r="A816" s="225">
        <v>365</v>
      </c>
      <c r="B816" s="226">
        <v>100</v>
      </c>
      <c r="C816" s="226">
        <v>500</v>
      </c>
      <c r="D816" s="226"/>
      <c r="E816" s="226"/>
      <c r="F816" s="226"/>
      <c r="G816" s="227" t="s">
        <v>1370</v>
      </c>
      <c r="H816" s="240">
        <v>0</v>
      </c>
      <c r="I816" s="240">
        <v>0</v>
      </c>
      <c r="J816" s="229" t="s">
        <v>1371</v>
      </c>
    </row>
    <row r="817" spans="1:10" s="281" customFormat="1" ht="13.8">
      <c r="A817" s="225">
        <v>365</v>
      </c>
      <c r="B817" s="226">
        <v>100</v>
      </c>
      <c r="C817" s="226">
        <v>500</v>
      </c>
      <c r="D817" s="236">
        <v>100</v>
      </c>
      <c r="E817" s="236"/>
      <c r="F817" s="236"/>
      <c r="G817" s="300" t="s">
        <v>1372</v>
      </c>
      <c r="H817" s="301">
        <v>0</v>
      </c>
      <c r="I817" s="301">
        <v>0</v>
      </c>
      <c r="J817" s="229"/>
    </row>
    <row r="818" spans="1:10" s="281" customFormat="1" ht="13.8">
      <c r="A818" s="225">
        <v>365</v>
      </c>
      <c r="B818" s="226">
        <v>100</v>
      </c>
      <c r="C818" s="226">
        <v>500</v>
      </c>
      <c r="D818" s="236">
        <v>200</v>
      </c>
      <c r="E818" s="236"/>
      <c r="F818" s="236"/>
      <c r="G818" s="231" t="s">
        <v>1373</v>
      </c>
      <c r="H818" s="301">
        <v>0</v>
      </c>
      <c r="I818" s="301">
        <v>0</v>
      </c>
      <c r="J818" s="229"/>
    </row>
    <row r="819" spans="1:10" s="281" customFormat="1" ht="13.8">
      <c r="A819" s="225">
        <v>365</v>
      </c>
      <c r="B819" s="226">
        <v>100</v>
      </c>
      <c r="C819" s="226">
        <v>500</v>
      </c>
      <c r="D819" s="236">
        <v>900</v>
      </c>
      <c r="E819" s="236"/>
      <c r="F819" s="236"/>
      <c r="G819" s="231" t="s">
        <v>1370</v>
      </c>
      <c r="H819" s="301">
        <v>0</v>
      </c>
      <c r="I819" s="301">
        <v>0</v>
      </c>
      <c r="J819" s="229"/>
    </row>
    <row r="820" spans="1:10">
      <c r="A820" s="225">
        <v>365</v>
      </c>
      <c r="B820" s="226">
        <v>100</v>
      </c>
      <c r="C820" s="236">
        <v>600</v>
      </c>
      <c r="D820" s="236"/>
      <c r="E820" s="236"/>
      <c r="F820" s="236"/>
      <c r="G820" s="231" t="s">
        <v>1374</v>
      </c>
      <c r="H820" s="301">
        <v>0</v>
      </c>
      <c r="I820" s="301">
        <v>0</v>
      </c>
      <c r="J820" s="229" t="s">
        <v>1375</v>
      </c>
    </row>
    <row r="821" spans="1:10" s="281" customFormat="1" ht="13.8">
      <c r="A821" s="225">
        <v>365</v>
      </c>
      <c r="B821" s="226">
        <v>200</v>
      </c>
      <c r="C821" s="226"/>
      <c r="D821" s="226"/>
      <c r="E821" s="226"/>
      <c r="F821" s="226"/>
      <c r="G821" s="227" t="s">
        <v>1376</v>
      </c>
      <c r="H821" s="240">
        <v>0</v>
      </c>
      <c r="I821" s="240">
        <v>0</v>
      </c>
      <c r="J821" s="229" t="s">
        <v>1377</v>
      </c>
    </row>
    <row r="822" spans="1:10" s="281" customFormat="1" ht="13.8">
      <c r="A822" s="225">
        <v>365</v>
      </c>
      <c r="B822" s="226">
        <v>200</v>
      </c>
      <c r="C822" s="236">
        <v>100</v>
      </c>
      <c r="D822" s="236"/>
      <c r="E822" s="236"/>
      <c r="F822" s="236"/>
      <c r="G822" s="231" t="s">
        <v>1378</v>
      </c>
      <c r="H822" s="232">
        <v>0</v>
      </c>
      <c r="I822" s="232">
        <v>0</v>
      </c>
      <c r="J822" s="229"/>
    </row>
    <row r="823" spans="1:10">
      <c r="A823" s="225">
        <v>365</v>
      </c>
      <c r="B823" s="226">
        <v>200</v>
      </c>
      <c r="C823" s="236">
        <v>200</v>
      </c>
      <c r="D823" s="236"/>
      <c r="E823" s="236"/>
      <c r="F823" s="236"/>
      <c r="G823" s="231" t="s">
        <v>1379</v>
      </c>
      <c r="H823" s="232">
        <v>0</v>
      </c>
      <c r="I823" s="232">
        <v>0</v>
      </c>
      <c r="J823" s="229"/>
    </row>
    <row r="824" spans="1:10">
      <c r="A824" s="225">
        <v>365</v>
      </c>
      <c r="B824" s="226">
        <v>300</v>
      </c>
      <c r="C824" s="226"/>
      <c r="D824" s="226"/>
      <c r="E824" s="226"/>
      <c r="F824" s="226"/>
      <c r="G824" s="227" t="s">
        <v>1380</v>
      </c>
      <c r="H824" s="240">
        <v>0</v>
      </c>
      <c r="I824" s="240">
        <v>0</v>
      </c>
      <c r="J824" s="229" t="s">
        <v>1381</v>
      </c>
    </row>
    <row r="825" spans="1:10" ht="27.6">
      <c r="A825" s="225">
        <v>365</v>
      </c>
      <c r="B825" s="226">
        <v>300</v>
      </c>
      <c r="C825" s="236">
        <v>50</v>
      </c>
      <c r="D825" s="226"/>
      <c r="E825" s="226"/>
      <c r="F825" s="226"/>
      <c r="G825" s="231" t="s">
        <v>1382</v>
      </c>
      <c r="H825" s="242">
        <v>0</v>
      </c>
      <c r="I825" s="242">
        <v>0</v>
      </c>
      <c r="J825" s="229" t="s">
        <v>1383</v>
      </c>
    </row>
    <row r="826" spans="1:10" ht="27.6">
      <c r="A826" s="225">
        <v>365</v>
      </c>
      <c r="B826" s="226">
        <v>300</v>
      </c>
      <c r="C826" s="236">
        <v>100</v>
      </c>
      <c r="D826" s="236"/>
      <c r="E826" s="236"/>
      <c r="F826" s="236"/>
      <c r="G826" s="231" t="s">
        <v>1384</v>
      </c>
      <c r="H826" s="242">
        <v>0</v>
      </c>
      <c r="I826" s="242">
        <v>0</v>
      </c>
      <c r="J826" s="229" t="s">
        <v>1385</v>
      </c>
    </row>
    <row r="827" spans="1:10" ht="27.6">
      <c r="A827" s="225">
        <v>365</v>
      </c>
      <c r="B827" s="226">
        <v>300</v>
      </c>
      <c r="C827" s="236">
        <v>200</v>
      </c>
      <c r="D827" s="236"/>
      <c r="E827" s="236"/>
      <c r="F827" s="236"/>
      <c r="G827" s="231" t="s">
        <v>1386</v>
      </c>
      <c r="H827" s="242">
        <v>0</v>
      </c>
      <c r="I827" s="242">
        <v>0</v>
      </c>
      <c r="J827" s="229" t="s">
        <v>1387</v>
      </c>
    </row>
    <row r="828" spans="1:10">
      <c r="A828" s="225">
        <v>365</v>
      </c>
      <c r="B828" s="226">
        <v>300</v>
      </c>
      <c r="C828" s="236">
        <v>300</v>
      </c>
      <c r="D828" s="236"/>
      <c r="E828" s="236"/>
      <c r="F828" s="236"/>
      <c r="G828" s="231" t="s">
        <v>1388</v>
      </c>
      <c r="H828" s="242">
        <v>0</v>
      </c>
      <c r="I828" s="242">
        <v>0</v>
      </c>
      <c r="J828" s="229" t="s">
        <v>1389</v>
      </c>
    </row>
    <row r="829" spans="1:10">
      <c r="A829" s="225">
        <v>365</v>
      </c>
      <c r="B829" s="226">
        <v>300</v>
      </c>
      <c r="C829" s="226">
        <v>400</v>
      </c>
      <c r="D829" s="226"/>
      <c r="E829" s="226"/>
      <c r="F829" s="226"/>
      <c r="G829" s="227" t="s">
        <v>1390</v>
      </c>
      <c r="H829" s="240">
        <v>0</v>
      </c>
      <c r="I829" s="240">
        <v>0</v>
      </c>
      <c r="J829" s="229" t="s">
        <v>1391</v>
      </c>
    </row>
    <row r="830" spans="1:10">
      <c r="A830" s="225">
        <v>365</v>
      </c>
      <c r="B830" s="226">
        <v>300</v>
      </c>
      <c r="C830" s="226">
        <v>400</v>
      </c>
      <c r="D830" s="236">
        <v>100</v>
      </c>
      <c r="E830" s="236"/>
      <c r="F830" s="236"/>
      <c r="G830" s="231" t="s">
        <v>1392</v>
      </c>
      <c r="H830" s="232">
        <v>0</v>
      </c>
      <c r="I830" s="232">
        <v>0</v>
      </c>
      <c r="J830" s="229"/>
    </row>
    <row r="831" spans="1:10">
      <c r="A831" s="225">
        <v>365</v>
      </c>
      <c r="B831" s="226">
        <v>300</v>
      </c>
      <c r="C831" s="226">
        <v>400</v>
      </c>
      <c r="D831" s="236">
        <v>200</v>
      </c>
      <c r="E831" s="236"/>
      <c r="F831" s="236"/>
      <c r="G831" s="231" t="s">
        <v>1393</v>
      </c>
      <c r="H831" s="232">
        <v>7500</v>
      </c>
      <c r="I831" s="232">
        <v>30000</v>
      </c>
      <c r="J831" s="229"/>
    </row>
    <row r="832" spans="1:10">
      <c r="A832" s="225">
        <v>365</v>
      </c>
      <c r="B832" s="226">
        <v>300</v>
      </c>
      <c r="C832" s="226">
        <v>500</v>
      </c>
      <c r="D832" s="236"/>
      <c r="E832" s="236"/>
      <c r="F832" s="236"/>
      <c r="G832" s="231" t="s">
        <v>1394</v>
      </c>
      <c r="H832" s="232">
        <v>0</v>
      </c>
      <c r="I832" s="232">
        <v>0</v>
      </c>
      <c r="J832" s="229" t="s">
        <v>1395</v>
      </c>
    </row>
    <row r="833" spans="1:10">
      <c r="A833" s="225">
        <v>365</v>
      </c>
      <c r="B833" s="226">
        <v>400</v>
      </c>
      <c r="C833" s="226"/>
      <c r="D833" s="236"/>
      <c r="E833" s="236"/>
      <c r="F833" s="236"/>
      <c r="G833" s="227" t="s">
        <v>1396</v>
      </c>
      <c r="H833" s="240">
        <v>0</v>
      </c>
      <c r="I833" s="240">
        <v>0</v>
      </c>
      <c r="J833" s="229" t="s">
        <v>1397</v>
      </c>
    </row>
    <row r="834" spans="1:10">
      <c r="A834" s="225">
        <v>365</v>
      </c>
      <c r="B834" s="226">
        <v>400</v>
      </c>
      <c r="C834" s="236">
        <v>200</v>
      </c>
      <c r="D834" s="236"/>
      <c r="E834" s="236"/>
      <c r="F834" s="236"/>
      <c r="G834" s="231" t="s">
        <v>1398</v>
      </c>
      <c r="H834" s="242">
        <v>0</v>
      </c>
      <c r="I834" s="242">
        <v>0</v>
      </c>
      <c r="J834" s="229" t="s">
        <v>1399</v>
      </c>
    </row>
    <row r="835" spans="1:10">
      <c r="A835" s="225">
        <v>365</v>
      </c>
      <c r="B835" s="226">
        <v>400</v>
      </c>
      <c r="C835" s="236">
        <v>300</v>
      </c>
      <c r="D835" s="236"/>
      <c r="E835" s="236"/>
      <c r="F835" s="236"/>
      <c r="G835" s="231" t="s">
        <v>1400</v>
      </c>
      <c r="H835" s="242">
        <v>0</v>
      </c>
      <c r="I835" s="242">
        <v>0</v>
      </c>
      <c r="J835" s="229" t="s">
        <v>1401</v>
      </c>
    </row>
    <row r="836" spans="1:10">
      <c r="A836" s="225">
        <v>365</v>
      </c>
      <c r="B836" s="226">
        <v>400</v>
      </c>
      <c r="C836" s="236">
        <v>400</v>
      </c>
      <c r="D836" s="236"/>
      <c r="E836" s="236"/>
      <c r="F836" s="236"/>
      <c r="G836" s="231" t="s">
        <v>1402</v>
      </c>
      <c r="H836" s="242">
        <v>130953</v>
      </c>
      <c r="I836" s="242">
        <v>523812</v>
      </c>
      <c r="J836" s="229" t="s">
        <v>1403</v>
      </c>
    </row>
    <row r="837" spans="1:10">
      <c r="A837" s="225">
        <v>365</v>
      </c>
      <c r="B837" s="226">
        <v>400</v>
      </c>
      <c r="C837" s="236">
        <v>500</v>
      </c>
      <c r="D837" s="236"/>
      <c r="E837" s="236"/>
      <c r="F837" s="236"/>
      <c r="G837" s="231" t="s">
        <v>1404</v>
      </c>
      <c r="H837" s="242">
        <v>29654</v>
      </c>
      <c r="I837" s="242">
        <v>118614</v>
      </c>
      <c r="J837" s="229" t="s">
        <v>1405</v>
      </c>
    </row>
    <row r="838" spans="1:10">
      <c r="A838" s="225">
        <v>365</v>
      </c>
      <c r="B838" s="226">
        <v>400</v>
      </c>
      <c r="C838" s="236">
        <v>600</v>
      </c>
      <c r="D838" s="236"/>
      <c r="E838" s="236"/>
      <c r="F838" s="236"/>
      <c r="G838" s="231" t="s">
        <v>1406</v>
      </c>
      <c r="H838" s="242">
        <v>25036</v>
      </c>
      <c r="I838" s="242">
        <v>100145</v>
      </c>
      <c r="J838" s="229" t="s">
        <v>1407</v>
      </c>
    </row>
    <row r="839" spans="1:10">
      <c r="A839" s="225">
        <v>365</v>
      </c>
      <c r="B839" s="226">
        <v>400</v>
      </c>
      <c r="C839" s="236">
        <v>610</v>
      </c>
      <c r="D839" s="302"/>
      <c r="E839" s="302"/>
      <c r="F839" s="302"/>
      <c r="G839" s="231" t="s">
        <v>1408</v>
      </c>
      <c r="H839" s="242">
        <v>0</v>
      </c>
      <c r="I839" s="242">
        <v>0</v>
      </c>
      <c r="J839" s="229" t="s">
        <v>1409</v>
      </c>
    </row>
    <row r="840" spans="1:10">
      <c r="A840" s="225">
        <v>365</v>
      </c>
      <c r="B840" s="226">
        <v>400</v>
      </c>
      <c r="C840" s="236">
        <v>620</v>
      </c>
      <c r="D840" s="302"/>
      <c r="E840" s="302"/>
      <c r="F840" s="302"/>
      <c r="G840" s="231" t="s">
        <v>1410</v>
      </c>
      <c r="H840" s="242">
        <v>0</v>
      </c>
      <c r="I840" s="242">
        <v>0</v>
      </c>
      <c r="J840" s="229" t="s">
        <v>1411</v>
      </c>
    </row>
    <row r="841" spans="1:10">
      <c r="A841" s="225">
        <v>365</v>
      </c>
      <c r="B841" s="226">
        <v>400</v>
      </c>
      <c r="C841" s="236">
        <v>630</v>
      </c>
      <c r="D841" s="302"/>
      <c r="E841" s="302"/>
      <c r="F841" s="302"/>
      <c r="G841" s="231" t="s">
        <v>1412</v>
      </c>
      <c r="H841" s="242">
        <v>0</v>
      </c>
      <c r="I841" s="242">
        <v>0</v>
      </c>
      <c r="J841" s="229" t="s">
        <v>1413</v>
      </c>
    </row>
    <row r="842" spans="1:10">
      <c r="A842" s="225">
        <v>365</v>
      </c>
      <c r="B842" s="226">
        <v>400</v>
      </c>
      <c r="C842" s="236">
        <v>640</v>
      </c>
      <c r="D842" s="302"/>
      <c r="E842" s="302"/>
      <c r="F842" s="302"/>
      <c r="G842" s="231" t="s">
        <v>1414</v>
      </c>
      <c r="H842" s="242">
        <v>0</v>
      </c>
      <c r="I842" s="242">
        <v>0</v>
      </c>
      <c r="J842" s="229" t="s">
        <v>1415</v>
      </c>
    </row>
    <row r="843" spans="1:10">
      <c r="A843" s="225">
        <v>365</v>
      </c>
      <c r="B843" s="226">
        <v>400</v>
      </c>
      <c r="C843" s="247">
        <v>700</v>
      </c>
      <c r="D843" s="226"/>
      <c r="E843" s="226"/>
      <c r="F843" s="226"/>
      <c r="G843" s="303" t="s">
        <v>1396</v>
      </c>
      <c r="H843" s="286">
        <v>0</v>
      </c>
      <c r="I843" s="286">
        <v>0</v>
      </c>
      <c r="J843" s="229" t="s">
        <v>1416</v>
      </c>
    </row>
    <row r="844" spans="1:10">
      <c r="A844" s="219">
        <v>370</v>
      </c>
      <c r="B844" s="220">
        <v>0</v>
      </c>
      <c r="C844" s="256">
        <v>0</v>
      </c>
      <c r="D844" s="220">
        <v>0</v>
      </c>
      <c r="E844" s="220">
        <v>0</v>
      </c>
      <c r="F844" s="220">
        <v>0</v>
      </c>
      <c r="G844" s="272" t="s">
        <v>1417</v>
      </c>
      <c r="H844" s="240">
        <v>0</v>
      </c>
      <c r="I844" s="240">
        <v>0</v>
      </c>
      <c r="J844" s="223" t="s">
        <v>1418</v>
      </c>
    </row>
    <row r="845" spans="1:10">
      <c r="A845" s="249">
        <v>370</v>
      </c>
      <c r="B845" s="230">
        <v>100</v>
      </c>
      <c r="C845" s="230"/>
      <c r="D845" s="230"/>
      <c r="E845" s="230"/>
      <c r="F845" s="230"/>
      <c r="G845" s="231" t="s">
        <v>1419</v>
      </c>
      <c r="H845" s="242">
        <v>0</v>
      </c>
      <c r="I845" s="242">
        <v>0</v>
      </c>
      <c r="J845" s="234" t="s">
        <v>1420</v>
      </c>
    </row>
    <row r="846" spans="1:10" s="274" customFormat="1">
      <c r="A846" s="249">
        <v>370</v>
      </c>
      <c r="B846" s="230">
        <v>200</v>
      </c>
      <c r="C846" s="230"/>
      <c r="D846" s="230"/>
      <c r="E846" s="230"/>
      <c r="F846" s="230"/>
      <c r="G846" s="231" t="s">
        <v>1421</v>
      </c>
      <c r="H846" s="242">
        <v>0</v>
      </c>
      <c r="I846" s="242">
        <v>0</v>
      </c>
      <c r="J846" s="234" t="s">
        <v>1422</v>
      </c>
    </row>
    <row r="847" spans="1:10">
      <c r="A847" s="249">
        <v>370</v>
      </c>
      <c r="B847" s="243">
        <v>300</v>
      </c>
      <c r="C847" s="243"/>
      <c r="D847" s="243"/>
      <c r="E847" s="243"/>
      <c r="F847" s="243"/>
      <c r="G847" s="227" t="s">
        <v>1423</v>
      </c>
      <c r="H847" s="240">
        <v>0</v>
      </c>
      <c r="I847" s="240">
        <v>0</v>
      </c>
      <c r="J847" s="234" t="s">
        <v>1424</v>
      </c>
    </row>
    <row r="848" spans="1:10">
      <c r="A848" s="249">
        <v>370</v>
      </c>
      <c r="B848" s="243">
        <v>300</v>
      </c>
      <c r="C848" s="230">
        <v>100</v>
      </c>
      <c r="D848" s="230"/>
      <c r="E848" s="230"/>
      <c r="F848" s="230"/>
      <c r="G848" s="250" t="s">
        <v>472</v>
      </c>
      <c r="H848" s="295">
        <v>0</v>
      </c>
      <c r="I848" s="295">
        <v>0</v>
      </c>
      <c r="J848" s="234"/>
    </row>
    <row r="849" spans="1:10" s="218" customFormat="1" ht="13.8">
      <c r="A849" s="249">
        <v>370</v>
      </c>
      <c r="B849" s="243">
        <v>300</v>
      </c>
      <c r="C849" s="230">
        <v>900</v>
      </c>
      <c r="D849" s="230"/>
      <c r="E849" s="230"/>
      <c r="F849" s="230"/>
      <c r="G849" s="250" t="s">
        <v>1423</v>
      </c>
      <c r="H849" s="295">
        <v>0</v>
      </c>
      <c r="I849" s="295">
        <v>0</v>
      </c>
      <c r="J849" s="234"/>
    </row>
    <row r="850" spans="1:10">
      <c r="A850" s="219">
        <v>375</v>
      </c>
      <c r="B850" s="220">
        <v>0</v>
      </c>
      <c r="C850" s="220">
        <v>0</v>
      </c>
      <c r="D850" s="220">
        <v>0</v>
      </c>
      <c r="E850" s="220">
        <v>0</v>
      </c>
      <c r="F850" s="220">
        <v>0</v>
      </c>
      <c r="G850" s="272" t="s">
        <v>1425</v>
      </c>
      <c r="H850" s="240">
        <v>0</v>
      </c>
      <c r="I850" s="240">
        <v>0</v>
      </c>
      <c r="J850" s="223"/>
    </row>
    <row r="851" spans="1:10">
      <c r="A851" s="304">
        <v>375</v>
      </c>
      <c r="B851" s="305">
        <v>100</v>
      </c>
      <c r="C851" s="305"/>
      <c r="D851" s="305"/>
      <c r="E851" s="305"/>
      <c r="F851" s="305"/>
      <c r="G851" s="231" t="s">
        <v>1426</v>
      </c>
      <c r="H851" s="242">
        <v>0</v>
      </c>
      <c r="I851" s="242">
        <v>0</v>
      </c>
      <c r="J851" s="306" t="s">
        <v>1427</v>
      </c>
    </row>
    <row r="852" spans="1:10" s="274" customFormat="1">
      <c r="A852" s="243">
        <v>375</v>
      </c>
      <c r="B852" s="230">
        <v>200</v>
      </c>
      <c r="C852" s="230"/>
      <c r="D852" s="230"/>
      <c r="E852" s="230"/>
      <c r="F852" s="230"/>
      <c r="G852" s="246" t="s">
        <v>1428</v>
      </c>
      <c r="H852" s="242">
        <v>0</v>
      </c>
      <c r="I852" s="242">
        <v>0</v>
      </c>
      <c r="J852" s="306" t="s">
        <v>1429</v>
      </c>
    </row>
    <row r="853" spans="1:10">
      <c r="A853" s="236">
        <v>380</v>
      </c>
      <c r="B853" s="236">
        <v>0</v>
      </c>
      <c r="C853" s="236">
        <v>0</v>
      </c>
      <c r="D853" s="236">
        <v>0</v>
      </c>
      <c r="E853" s="236">
        <v>0</v>
      </c>
      <c r="F853" s="236">
        <v>0</v>
      </c>
      <c r="G853" s="246" t="s">
        <v>1430</v>
      </c>
      <c r="H853" s="242">
        <v>0</v>
      </c>
      <c r="I853" s="242">
        <v>0</v>
      </c>
      <c r="J853" s="241" t="s">
        <v>1431</v>
      </c>
    </row>
    <row r="854" spans="1:10">
      <c r="A854" s="219">
        <v>390</v>
      </c>
      <c r="B854" s="220">
        <v>0</v>
      </c>
      <c r="C854" s="220">
        <v>0</v>
      </c>
      <c r="D854" s="220">
        <v>0</v>
      </c>
      <c r="E854" s="220">
        <v>0</v>
      </c>
      <c r="F854" s="220">
        <v>0</v>
      </c>
      <c r="G854" s="272" t="s">
        <v>102</v>
      </c>
      <c r="H854" s="240">
        <v>0</v>
      </c>
      <c r="I854" s="240">
        <v>0</v>
      </c>
      <c r="J854" s="223" t="s">
        <v>1432</v>
      </c>
    </row>
    <row r="855" spans="1:10" s="274" customFormat="1">
      <c r="A855" s="307">
        <v>390</v>
      </c>
      <c r="B855" s="230">
        <v>100</v>
      </c>
      <c r="C855" s="230"/>
      <c r="D855" s="230"/>
      <c r="E855" s="230"/>
      <c r="F855" s="230"/>
      <c r="G855" s="231" t="s">
        <v>1433</v>
      </c>
      <c r="H855" s="242">
        <v>0</v>
      </c>
      <c r="I855" s="242">
        <v>0</v>
      </c>
      <c r="J855" s="234" t="s">
        <v>1434</v>
      </c>
    </row>
    <row r="856" spans="1:10" s="274" customFormat="1">
      <c r="A856" s="249">
        <v>390</v>
      </c>
      <c r="B856" s="243">
        <v>200</v>
      </c>
      <c r="C856" s="243"/>
      <c r="D856" s="243"/>
      <c r="E856" s="243"/>
      <c r="F856" s="243"/>
      <c r="G856" s="227" t="s">
        <v>1435</v>
      </c>
      <c r="H856" s="240">
        <v>0</v>
      </c>
      <c r="I856" s="240">
        <v>0</v>
      </c>
      <c r="J856" s="234" t="s">
        <v>1436</v>
      </c>
    </row>
    <row r="857" spans="1:10">
      <c r="A857" s="249">
        <v>390</v>
      </c>
      <c r="B857" s="243">
        <v>200</v>
      </c>
      <c r="C857" s="230">
        <v>100</v>
      </c>
      <c r="D857" s="230"/>
      <c r="E857" s="230"/>
      <c r="F857" s="230"/>
      <c r="G857" s="231" t="s">
        <v>1437</v>
      </c>
      <c r="H857" s="242">
        <v>0</v>
      </c>
      <c r="I857" s="242">
        <v>0</v>
      </c>
      <c r="J857" s="234" t="s">
        <v>1438</v>
      </c>
    </row>
    <row r="858" spans="1:10">
      <c r="A858" s="249">
        <v>390</v>
      </c>
      <c r="B858" s="243">
        <v>200</v>
      </c>
      <c r="C858" s="230">
        <v>200</v>
      </c>
      <c r="D858" s="230"/>
      <c r="E858" s="230"/>
      <c r="F858" s="230"/>
      <c r="G858" s="231" t="s">
        <v>1439</v>
      </c>
      <c r="H858" s="242">
        <v>0</v>
      </c>
      <c r="I858" s="242">
        <v>0</v>
      </c>
      <c r="J858" s="234" t="s">
        <v>1440</v>
      </c>
    </row>
    <row r="859" spans="1:10">
      <c r="A859" s="249">
        <v>390</v>
      </c>
      <c r="B859" s="243">
        <v>200</v>
      </c>
      <c r="C859" s="243">
        <v>300</v>
      </c>
      <c r="D859" s="243"/>
      <c r="E859" s="243"/>
      <c r="F859" s="243"/>
      <c r="G859" s="227" t="s">
        <v>1441</v>
      </c>
      <c r="H859" s="240">
        <v>0</v>
      </c>
      <c r="I859" s="240">
        <v>0</v>
      </c>
      <c r="J859" s="234" t="s">
        <v>1442</v>
      </c>
    </row>
    <row r="860" spans="1:10">
      <c r="A860" s="249">
        <v>390</v>
      </c>
      <c r="B860" s="243">
        <v>200</v>
      </c>
      <c r="C860" s="243">
        <v>300</v>
      </c>
      <c r="D860" s="243">
        <v>100</v>
      </c>
      <c r="E860" s="243"/>
      <c r="F860" s="243"/>
      <c r="G860" s="227" t="s">
        <v>1443</v>
      </c>
      <c r="H860" s="240">
        <v>0</v>
      </c>
      <c r="I860" s="240">
        <v>0</v>
      </c>
      <c r="J860" s="234" t="s">
        <v>1444</v>
      </c>
    </row>
    <row r="861" spans="1:10" ht="27.6">
      <c r="A861" s="249">
        <v>390</v>
      </c>
      <c r="B861" s="243">
        <v>200</v>
      </c>
      <c r="C861" s="243">
        <v>300</v>
      </c>
      <c r="D861" s="243">
        <v>100</v>
      </c>
      <c r="E861" s="230">
        <v>10</v>
      </c>
      <c r="F861" s="230"/>
      <c r="G861" s="231" t="s">
        <v>1445</v>
      </c>
      <c r="H861" s="242">
        <v>0</v>
      </c>
      <c r="I861" s="242">
        <v>0</v>
      </c>
      <c r="J861" s="234" t="s">
        <v>1446</v>
      </c>
    </row>
    <row r="862" spans="1:10">
      <c r="A862" s="249">
        <v>390</v>
      </c>
      <c r="B862" s="243">
        <v>200</v>
      </c>
      <c r="C862" s="243">
        <v>300</v>
      </c>
      <c r="D862" s="243">
        <v>100</v>
      </c>
      <c r="E862" s="230">
        <v>20</v>
      </c>
      <c r="F862" s="230"/>
      <c r="G862" s="231" t="s">
        <v>1447</v>
      </c>
      <c r="H862" s="242">
        <v>0</v>
      </c>
      <c r="I862" s="242">
        <v>0</v>
      </c>
      <c r="J862" s="234" t="s">
        <v>1448</v>
      </c>
    </row>
    <row r="863" spans="1:10">
      <c r="A863" s="249">
        <v>390</v>
      </c>
      <c r="B863" s="243">
        <v>200</v>
      </c>
      <c r="C863" s="243">
        <v>300</v>
      </c>
      <c r="D863" s="243">
        <v>200</v>
      </c>
      <c r="E863" s="243"/>
      <c r="F863" s="243"/>
      <c r="G863" s="227" t="s">
        <v>1449</v>
      </c>
      <c r="H863" s="240">
        <v>0</v>
      </c>
      <c r="I863" s="240">
        <v>0</v>
      </c>
      <c r="J863" s="234" t="s">
        <v>1450</v>
      </c>
    </row>
    <row r="864" spans="1:10">
      <c r="A864" s="249">
        <v>390</v>
      </c>
      <c r="B864" s="243">
        <v>200</v>
      </c>
      <c r="C864" s="243">
        <v>300</v>
      </c>
      <c r="D864" s="243">
        <v>200</v>
      </c>
      <c r="E864" s="230">
        <v>10</v>
      </c>
      <c r="F864" s="230"/>
      <c r="G864" s="231" t="s">
        <v>1451</v>
      </c>
      <c r="H864" s="242">
        <v>0</v>
      </c>
      <c r="I864" s="242">
        <v>0</v>
      </c>
      <c r="J864" s="234" t="s">
        <v>1452</v>
      </c>
    </row>
    <row r="865" spans="1:10">
      <c r="A865" s="249">
        <v>390</v>
      </c>
      <c r="B865" s="243">
        <v>200</v>
      </c>
      <c r="C865" s="243">
        <v>300</v>
      </c>
      <c r="D865" s="243">
        <v>200</v>
      </c>
      <c r="E865" s="243">
        <v>20</v>
      </c>
      <c r="F865" s="243"/>
      <c r="G865" s="227" t="s">
        <v>1453</v>
      </c>
      <c r="H865" s="240">
        <v>0</v>
      </c>
      <c r="I865" s="240">
        <v>0</v>
      </c>
      <c r="J865" s="234" t="s">
        <v>1454</v>
      </c>
    </row>
    <row r="866" spans="1:10">
      <c r="A866" s="249">
        <v>390</v>
      </c>
      <c r="B866" s="243">
        <v>200</v>
      </c>
      <c r="C866" s="243">
        <v>300</v>
      </c>
      <c r="D866" s="243">
        <v>200</v>
      </c>
      <c r="E866" s="243">
        <v>20</v>
      </c>
      <c r="F866" s="230">
        <v>5</v>
      </c>
      <c r="G866" s="231" t="s">
        <v>1455</v>
      </c>
      <c r="H866" s="242">
        <v>0</v>
      </c>
      <c r="I866" s="242">
        <v>0</v>
      </c>
      <c r="J866" s="234" t="s">
        <v>1456</v>
      </c>
    </row>
    <row r="867" spans="1:10">
      <c r="A867" s="249">
        <v>390</v>
      </c>
      <c r="B867" s="243">
        <v>200</v>
      </c>
      <c r="C867" s="243">
        <v>300</v>
      </c>
      <c r="D867" s="243">
        <v>200</v>
      </c>
      <c r="E867" s="243">
        <v>20</v>
      </c>
      <c r="F867" s="230">
        <v>10</v>
      </c>
      <c r="G867" s="231" t="s">
        <v>1457</v>
      </c>
      <c r="H867" s="242">
        <v>0</v>
      </c>
      <c r="I867" s="242">
        <v>0</v>
      </c>
      <c r="J867" s="234" t="s">
        <v>1458</v>
      </c>
    </row>
    <row r="868" spans="1:10">
      <c r="A868" s="249">
        <v>390</v>
      </c>
      <c r="B868" s="243">
        <v>200</v>
      </c>
      <c r="C868" s="243">
        <v>300</v>
      </c>
      <c r="D868" s="243">
        <v>200</v>
      </c>
      <c r="E868" s="243">
        <v>20</v>
      </c>
      <c r="F868" s="230">
        <v>15</v>
      </c>
      <c r="G868" s="231" t="s">
        <v>1459</v>
      </c>
      <c r="H868" s="242">
        <v>0</v>
      </c>
      <c r="I868" s="242">
        <v>0</v>
      </c>
      <c r="J868" s="234" t="s">
        <v>1460</v>
      </c>
    </row>
    <row r="869" spans="1:10">
      <c r="A869" s="249">
        <v>390</v>
      </c>
      <c r="B869" s="243">
        <v>200</v>
      </c>
      <c r="C869" s="243">
        <v>300</v>
      </c>
      <c r="D869" s="243">
        <v>200</v>
      </c>
      <c r="E869" s="230">
        <v>30</v>
      </c>
      <c r="F869" s="230"/>
      <c r="G869" s="231" t="s">
        <v>1461</v>
      </c>
      <c r="H869" s="242">
        <v>0</v>
      </c>
      <c r="I869" s="242">
        <v>0</v>
      </c>
      <c r="J869" s="234" t="s">
        <v>1462</v>
      </c>
    </row>
    <row r="870" spans="1:10">
      <c r="A870" s="249">
        <v>390</v>
      </c>
      <c r="B870" s="243">
        <v>200</v>
      </c>
      <c r="C870" s="243">
        <v>300</v>
      </c>
      <c r="D870" s="243">
        <v>200</v>
      </c>
      <c r="E870" s="230">
        <v>40</v>
      </c>
      <c r="F870" s="230"/>
      <c r="G870" s="231" t="s">
        <v>1463</v>
      </c>
      <c r="H870" s="242">
        <v>0</v>
      </c>
      <c r="I870" s="242">
        <v>0</v>
      </c>
      <c r="J870" s="234" t="s">
        <v>1464</v>
      </c>
    </row>
    <row r="871" spans="1:10" ht="27.6">
      <c r="A871" s="249">
        <v>390</v>
      </c>
      <c r="B871" s="243">
        <v>200</v>
      </c>
      <c r="C871" s="243">
        <v>300</v>
      </c>
      <c r="D871" s="243">
        <v>200</v>
      </c>
      <c r="E871" s="230">
        <v>50</v>
      </c>
      <c r="F871" s="230"/>
      <c r="G871" s="231" t="s">
        <v>1465</v>
      </c>
      <c r="H871" s="242">
        <v>0</v>
      </c>
      <c r="I871" s="242">
        <v>0</v>
      </c>
      <c r="J871" s="234" t="s">
        <v>1466</v>
      </c>
    </row>
    <row r="872" spans="1:10">
      <c r="A872" s="249">
        <v>390</v>
      </c>
      <c r="B872" s="243">
        <v>200</v>
      </c>
      <c r="C872" s="243">
        <v>300</v>
      </c>
      <c r="D872" s="243">
        <v>200</v>
      </c>
      <c r="E872" s="230">
        <v>60</v>
      </c>
      <c r="F872" s="230"/>
      <c r="G872" s="231" t="s">
        <v>1467</v>
      </c>
      <c r="H872" s="242">
        <v>0</v>
      </c>
      <c r="I872" s="242">
        <v>0</v>
      </c>
      <c r="J872" s="234" t="s">
        <v>1468</v>
      </c>
    </row>
    <row r="873" spans="1:10">
      <c r="A873" s="249">
        <v>390</v>
      </c>
      <c r="B873" s="243">
        <v>200</v>
      </c>
      <c r="C873" s="243">
        <v>300</v>
      </c>
      <c r="D873" s="243">
        <v>200</v>
      </c>
      <c r="E873" s="230">
        <v>90</v>
      </c>
      <c r="F873" s="230"/>
      <c r="G873" s="231" t="s">
        <v>1469</v>
      </c>
      <c r="H873" s="242">
        <v>0</v>
      </c>
      <c r="I873" s="242">
        <v>0</v>
      </c>
      <c r="J873" s="234" t="s">
        <v>1470</v>
      </c>
    </row>
    <row r="874" spans="1:10">
      <c r="A874" s="249">
        <v>390</v>
      </c>
      <c r="B874" s="243">
        <v>200</v>
      </c>
      <c r="C874" s="243">
        <v>400</v>
      </c>
      <c r="D874" s="243"/>
      <c r="E874" s="243"/>
      <c r="F874" s="243"/>
      <c r="G874" s="227" t="s">
        <v>1471</v>
      </c>
      <c r="H874" s="240">
        <v>0</v>
      </c>
      <c r="I874" s="240">
        <v>0</v>
      </c>
      <c r="J874" s="234" t="s">
        <v>1472</v>
      </c>
    </row>
    <row r="875" spans="1:10">
      <c r="A875" s="249">
        <v>390</v>
      </c>
      <c r="B875" s="243">
        <v>200</v>
      </c>
      <c r="C875" s="243">
        <v>400</v>
      </c>
      <c r="D875" s="230">
        <v>50</v>
      </c>
      <c r="E875" s="243"/>
      <c r="F875" s="243"/>
      <c r="G875" s="231" t="s">
        <v>1473</v>
      </c>
      <c r="H875" s="242">
        <v>0</v>
      </c>
      <c r="I875" s="242">
        <v>0</v>
      </c>
      <c r="J875" s="234" t="s">
        <v>1474</v>
      </c>
    </row>
    <row r="876" spans="1:10">
      <c r="A876" s="249">
        <v>390</v>
      </c>
      <c r="B876" s="243">
        <v>200</v>
      </c>
      <c r="C876" s="243">
        <v>400</v>
      </c>
      <c r="D876" s="230">
        <v>100</v>
      </c>
      <c r="E876" s="230"/>
      <c r="F876" s="230"/>
      <c r="G876" s="231" t="s">
        <v>1475</v>
      </c>
      <c r="H876" s="242">
        <v>0</v>
      </c>
      <c r="I876" s="242">
        <v>0</v>
      </c>
      <c r="J876" s="234" t="s">
        <v>1476</v>
      </c>
    </row>
    <row r="877" spans="1:10">
      <c r="A877" s="249">
        <v>390</v>
      </c>
      <c r="B877" s="243">
        <v>200</v>
      </c>
      <c r="C877" s="243">
        <v>400</v>
      </c>
      <c r="D877" s="243">
        <v>200</v>
      </c>
      <c r="E877" s="243"/>
      <c r="F877" s="243"/>
      <c r="G877" s="227" t="s">
        <v>1477</v>
      </c>
      <c r="H877" s="240">
        <v>0</v>
      </c>
      <c r="I877" s="240">
        <v>0</v>
      </c>
      <c r="J877" s="234" t="s">
        <v>1478</v>
      </c>
    </row>
    <row r="878" spans="1:10">
      <c r="A878" s="249">
        <v>390</v>
      </c>
      <c r="B878" s="243">
        <v>200</v>
      </c>
      <c r="C878" s="243">
        <v>400</v>
      </c>
      <c r="D878" s="243">
        <v>200</v>
      </c>
      <c r="E878" s="230">
        <v>10</v>
      </c>
      <c r="F878" s="230"/>
      <c r="G878" s="231" t="s">
        <v>1479</v>
      </c>
      <c r="H878" s="242">
        <v>0</v>
      </c>
      <c r="I878" s="242">
        <v>0</v>
      </c>
      <c r="J878" s="234" t="s">
        <v>1480</v>
      </c>
    </row>
    <row r="879" spans="1:10">
      <c r="A879" s="249">
        <v>390</v>
      </c>
      <c r="B879" s="243">
        <v>200</v>
      </c>
      <c r="C879" s="243">
        <v>400</v>
      </c>
      <c r="D879" s="243">
        <v>200</v>
      </c>
      <c r="E879" s="230">
        <v>20</v>
      </c>
      <c r="F879" s="230"/>
      <c r="G879" s="231" t="s">
        <v>1481</v>
      </c>
      <c r="H879" s="242">
        <v>0</v>
      </c>
      <c r="I879" s="242">
        <v>0</v>
      </c>
      <c r="J879" s="234" t="s">
        <v>1482</v>
      </c>
    </row>
    <row r="880" spans="1:10">
      <c r="A880" s="249">
        <v>390</v>
      </c>
      <c r="B880" s="243">
        <v>200</v>
      </c>
      <c r="C880" s="243">
        <v>400</v>
      </c>
      <c r="D880" s="243">
        <v>200</v>
      </c>
      <c r="E880" s="230">
        <v>30</v>
      </c>
      <c r="F880" s="230"/>
      <c r="G880" s="231" t="s">
        <v>1483</v>
      </c>
      <c r="H880" s="242">
        <v>0</v>
      </c>
      <c r="I880" s="242">
        <v>0</v>
      </c>
      <c r="J880" s="234" t="s">
        <v>1484</v>
      </c>
    </row>
    <row r="881" spans="1:10">
      <c r="A881" s="249">
        <v>390</v>
      </c>
      <c r="B881" s="243">
        <v>200</v>
      </c>
      <c r="C881" s="243">
        <v>400</v>
      </c>
      <c r="D881" s="243">
        <v>200</v>
      </c>
      <c r="E881" s="230">
        <v>40</v>
      </c>
      <c r="F881" s="230"/>
      <c r="G881" s="231" t="s">
        <v>1485</v>
      </c>
      <c r="H881" s="242">
        <v>0</v>
      </c>
      <c r="I881" s="242">
        <v>0</v>
      </c>
      <c r="J881" s="234" t="s">
        <v>1486</v>
      </c>
    </row>
    <row r="882" spans="1:10" ht="27.6">
      <c r="A882" s="249">
        <v>390</v>
      </c>
      <c r="B882" s="243">
        <v>200</v>
      </c>
      <c r="C882" s="243">
        <v>400</v>
      </c>
      <c r="D882" s="243">
        <v>200</v>
      </c>
      <c r="E882" s="230">
        <v>50</v>
      </c>
      <c r="F882" s="230"/>
      <c r="G882" s="231" t="s">
        <v>1487</v>
      </c>
      <c r="H882" s="242">
        <v>0</v>
      </c>
      <c r="I882" s="242">
        <v>0</v>
      </c>
      <c r="J882" s="234" t="s">
        <v>1488</v>
      </c>
    </row>
    <row r="883" spans="1:10">
      <c r="A883" s="249">
        <v>390</v>
      </c>
      <c r="B883" s="243">
        <v>200</v>
      </c>
      <c r="C883" s="243">
        <v>400</v>
      </c>
      <c r="D883" s="243">
        <v>200</v>
      </c>
      <c r="E883" s="230">
        <v>60</v>
      </c>
      <c r="F883" s="230"/>
      <c r="G883" s="231" t="s">
        <v>1489</v>
      </c>
      <c r="H883" s="242">
        <v>0</v>
      </c>
      <c r="I883" s="242">
        <v>0</v>
      </c>
      <c r="J883" s="234" t="s">
        <v>1490</v>
      </c>
    </row>
    <row r="884" spans="1:10">
      <c r="A884" s="249">
        <v>390</v>
      </c>
      <c r="B884" s="243">
        <v>200</v>
      </c>
      <c r="C884" s="243">
        <v>400</v>
      </c>
      <c r="D884" s="243">
        <v>200</v>
      </c>
      <c r="E884" s="230">
        <v>70</v>
      </c>
      <c r="F884" s="230"/>
      <c r="G884" s="231" t="s">
        <v>1491</v>
      </c>
      <c r="H884" s="242">
        <v>0</v>
      </c>
      <c r="I884" s="242">
        <v>0</v>
      </c>
      <c r="J884" s="234" t="s">
        <v>1492</v>
      </c>
    </row>
    <row r="885" spans="1:10">
      <c r="A885" s="249">
        <v>390</v>
      </c>
      <c r="B885" s="243">
        <v>200</v>
      </c>
      <c r="C885" s="230">
        <v>500</v>
      </c>
      <c r="D885" s="230"/>
      <c r="E885" s="230"/>
      <c r="F885" s="230"/>
      <c r="G885" s="231" t="s">
        <v>1435</v>
      </c>
      <c r="H885" s="242">
        <v>0</v>
      </c>
      <c r="I885" s="242">
        <v>0</v>
      </c>
      <c r="J885" s="234" t="s">
        <v>1493</v>
      </c>
    </row>
    <row r="886" spans="1:10">
      <c r="A886" s="219">
        <v>400</v>
      </c>
      <c r="B886" s="220">
        <v>0</v>
      </c>
      <c r="C886" s="220">
        <v>0</v>
      </c>
      <c r="D886" s="220">
        <v>0</v>
      </c>
      <c r="E886" s="220">
        <v>0</v>
      </c>
      <c r="F886" s="220">
        <v>0</v>
      </c>
      <c r="G886" s="272" t="s">
        <v>110</v>
      </c>
      <c r="H886" s="240">
        <v>0</v>
      </c>
      <c r="I886" s="240">
        <v>0</v>
      </c>
      <c r="J886" s="223" t="s">
        <v>1494</v>
      </c>
    </row>
    <row r="887" spans="1:10">
      <c r="A887" s="304">
        <v>400</v>
      </c>
      <c r="B887" s="305">
        <v>100</v>
      </c>
      <c r="C887" s="305"/>
      <c r="D887" s="305"/>
      <c r="E887" s="305"/>
      <c r="F887" s="305"/>
      <c r="G887" s="231" t="s">
        <v>1495</v>
      </c>
      <c r="H887" s="242">
        <v>611682</v>
      </c>
      <c r="I887" s="242">
        <v>2446727</v>
      </c>
      <c r="J887" s="306" t="s">
        <v>1496</v>
      </c>
    </row>
    <row r="888" spans="1:10" s="274" customFormat="1">
      <c r="A888" s="304">
        <v>400</v>
      </c>
      <c r="B888" s="305">
        <v>200</v>
      </c>
      <c r="C888" s="305"/>
      <c r="D888" s="305"/>
      <c r="E888" s="305"/>
      <c r="F888" s="305"/>
      <c r="G888" s="231" t="s">
        <v>1497</v>
      </c>
      <c r="H888" s="242">
        <v>32657</v>
      </c>
      <c r="I888" s="242">
        <v>130628</v>
      </c>
      <c r="J888" s="306" t="s">
        <v>1498</v>
      </c>
    </row>
    <row r="889" spans="1:10">
      <c r="A889" s="304">
        <v>400</v>
      </c>
      <c r="B889" s="305">
        <v>300</v>
      </c>
      <c r="C889" s="305"/>
      <c r="D889" s="305"/>
      <c r="E889" s="305"/>
      <c r="F889" s="305"/>
      <c r="G889" s="231" t="s">
        <v>1499</v>
      </c>
      <c r="H889" s="242">
        <v>12076</v>
      </c>
      <c r="I889" s="242">
        <v>48304</v>
      </c>
      <c r="J889" s="306" t="s">
        <v>1500</v>
      </c>
    </row>
    <row r="890" spans="1:10">
      <c r="A890" s="304">
        <v>400</v>
      </c>
      <c r="B890" s="305">
        <v>400</v>
      </c>
      <c r="C890" s="305"/>
      <c r="D890" s="305"/>
      <c r="E890" s="305"/>
      <c r="F890" s="305"/>
      <c r="G890" s="231" t="s">
        <v>1501</v>
      </c>
      <c r="H890" s="242">
        <v>0</v>
      </c>
      <c r="I890" s="242">
        <v>0</v>
      </c>
      <c r="J890" s="306" t="s">
        <v>1502</v>
      </c>
    </row>
    <row r="891" spans="1:10">
      <c r="A891" s="219">
        <v>405</v>
      </c>
      <c r="B891" s="220">
        <v>0</v>
      </c>
      <c r="C891" s="220">
        <v>0</v>
      </c>
      <c r="D891" s="220">
        <v>0</v>
      </c>
      <c r="E891" s="220">
        <v>0</v>
      </c>
      <c r="F891" s="220">
        <v>0</v>
      </c>
      <c r="G891" s="272" t="s">
        <v>115</v>
      </c>
      <c r="H891" s="240">
        <v>0</v>
      </c>
      <c r="I891" s="240">
        <v>0</v>
      </c>
      <c r="J891" s="223" t="s">
        <v>1503</v>
      </c>
    </row>
    <row r="892" spans="1:10">
      <c r="A892" s="249">
        <v>405</v>
      </c>
      <c r="B892" s="230">
        <v>100</v>
      </c>
      <c r="C892" s="230"/>
      <c r="D892" s="230"/>
      <c r="E892" s="230"/>
      <c r="F892" s="230"/>
      <c r="G892" s="231" t="s">
        <v>1504</v>
      </c>
      <c r="H892" s="242">
        <v>6250</v>
      </c>
      <c r="I892" s="242">
        <v>25000</v>
      </c>
      <c r="J892" s="234" t="s">
        <v>1505</v>
      </c>
    </row>
    <row r="893" spans="1:10" s="274" customFormat="1">
      <c r="A893" s="249">
        <v>405</v>
      </c>
      <c r="B893" s="230">
        <v>200</v>
      </c>
      <c r="C893" s="230"/>
      <c r="D893" s="230"/>
      <c r="E893" s="230"/>
      <c r="F893" s="230"/>
      <c r="G893" s="231" t="s">
        <v>1506</v>
      </c>
      <c r="H893" s="242">
        <v>0</v>
      </c>
      <c r="I893" s="242">
        <v>0</v>
      </c>
      <c r="J893" s="234" t="s">
        <v>1507</v>
      </c>
    </row>
    <row r="894" spans="1:10" ht="16.2" thickBot="1">
      <c r="A894" s="308">
        <v>410</v>
      </c>
      <c r="B894" s="309">
        <v>0</v>
      </c>
      <c r="C894" s="309">
        <v>0</v>
      </c>
      <c r="D894" s="309">
        <v>0</v>
      </c>
      <c r="E894" s="309">
        <v>0</v>
      </c>
      <c r="F894" s="309">
        <v>0</v>
      </c>
      <c r="G894" s="310" t="s">
        <v>1508</v>
      </c>
      <c r="H894" s="311">
        <v>0</v>
      </c>
      <c r="I894" s="311">
        <v>0</v>
      </c>
      <c r="J894" s="312" t="s">
        <v>1509</v>
      </c>
    </row>
    <row r="895" spans="1:10">
      <c r="G895" s="314" t="s">
        <v>536</v>
      </c>
      <c r="H895" s="315">
        <f>SUM(H3:H894)</f>
        <v>18564842</v>
      </c>
      <c r="I895" s="315">
        <f>SUM(I3:I894)</f>
        <v>74259380</v>
      </c>
      <c r="J895" s="315">
        <f t="shared" ref="J895" si="0">SUM(J6:J894)</f>
        <v>0</v>
      </c>
    </row>
    <row r="896" spans="1:10" s="274" customFormat="1">
      <c r="A896" s="313"/>
      <c r="B896" s="313"/>
      <c r="C896" s="313"/>
      <c r="D896" s="313"/>
      <c r="E896" s="313"/>
      <c r="F896" s="313"/>
      <c r="G896" s="314"/>
      <c r="H896" s="315"/>
      <c r="I896" s="315"/>
      <c r="J896" s="316"/>
    </row>
    <row r="897" spans="7:9">
      <c r="G897" s="314"/>
      <c r="H897" s="315"/>
      <c r="I897" s="315"/>
    </row>
    <row r="898" spans="7:9">
      <c r="G898" s="314"/>
      <c r="H898" s="315"/>
      <c r="I898" s="315"/>
    </row>
    <row r="899" spans="7:9">
      <c r="G899" s="314"/>
      <c r="H899" s="315"/>
      <c r="I899" s="315"/>
    </row>
    <row r="900" spans="7:9">
      <c r="G900" s="314"/>
      <c r="H900" s="315"/>
      <c r="I900" s="315"/>
    </row>
    <row r="901" spans="7:9">
      <c r="G901" s="314"/>
      <c r="H901" s="315"/>
      <c r="I901" s="315"/>
    </row>
    <row r="902" spans="7:9">
      <c r="G902" s="314"/>
      <c r="H902" s="315"/>
      <c r="I902" s="315"/>
    </row>
    <row r="903" spans="7:9">
      <c r="G903" s="314"/>
      <c r="H903" s="315"/>
      <c r="I903" s="315"/>
    </row>
    <row r="904" spans="7:9">
      <c r="G904" s="314"/>
      <c r="H904" s="315"/>
      <c r="I904" s="315"/>
    </row>
    <row r="905" spans="7:9">
      <c r="G905" s="314"/>
      <c r="H905" s="315"/>
      <c r="I905" s="315"/>
    </row>
    <row r="906" spans="7:9">
      <c r="G906" s="314"/>
      <c r="H906" s="315"/>
      <c r="I906" s="315"/>
    </row>
    <row r="907" spans="7:9">
      <c r="G907" s="314"/>
      <c r="H907" s="315"/>
      <c r="I907" s="315"/>
    </row>
    <row r="908" spans="7:9">
      <c r="G908" s="314"/>
      <c r="H908" s="315"/>
      <c r="I908" s="315"/>
    </row>
    <row r="909" spans="7:9">
      <c r="G909" s="314"/>
      <c r="H909" s="315"/>
      <c r="I909" s="315"/>
    </row>
    <row r="910" spans="7:9">
      <c r="G910" s="314"/>
      <c r="H910" s="315"/>
      <c r="I910" s="315"/>
    </row>
    <row r="911" spans="7:9">
      <c r="G911" s="314"/>
      <c r="H911" s="315"/>
      <c r="I911" s="315"/>
    </row>
    <row r="912" spans="7:9">
      <c r="G912" s="314"/>
      <c r="H912" s="315"/>
      <c r="I912" s="315"/>
    </row>
    <row r="913" spans="7:9">
      <c r="G913" s="314"/>
      <c r="H913" s="315"/>
      <c r="I913" s="315"/>
    </row>
    <row r="914" spans="7:9">
      <c r="G914" s="314"/>
      <c r="H914" s="315"/>
      <c r="I914" s="315"/>
    </row>
    <row r="915" spans="7:9">
      <c r="G915" s="314"/>
      <c r="H915" s="315"/>
      <c r="I915" s="315"/>
    </row>
    <row r="916" spans="7:9">
      <c r="G916" s="314"/>
      <c r="H916" s="315"/>
      <c r="I916" s="315"/>
    </row>
    <row r="917" spans="7:9">
      <c r="G917" s="314"/>
      <c r="H917" s="315"/>
      <c r="I917" s="315"/>
    </row>
    <row r="918" spans="7:9">
      <c r="G918" s="314"/>
      <c r="H918" s="315"/>
      <c r="I918" s="315"/>
    </row>
    <row r="919" spans="7:9">
      <c r="G919" s="314"/>
      <c r="H919" s="315"/>
      <c r="I919" s="315"/>
    </row>
    <row r="920" spans="7:9">
      <c r="G920" s="314"/>
      <c r="H920" s="315"/>
      <c r="I920" s="315"/>
    </row>
    <row r="921" spans="7:9">
      <c r="G921" s="314"/>
      <c r="H921" s="315"/>
      <c r="I921" s="315"/>
    </row>
    <row r="922" spans="7:9">
      <c r="G922" s="314"/>
      <c r="H922" s="315"/>
      <c r="I922" s="315"/>
    </row>
    <row r="923" spans="7:9">
      <c r="G923" s="314"/>
      <c r="H923" s="315"/>
      <c r="I923" s="315"/>
    </row>
    <row r="924" spans="7:9">
      <c r="G924" s="314"/>
      <c r="H924" s="315"/>
      <c r="I924" s="315"/>
    </row>
  </sheetData>
  <mergeCells count="5">
    <mergeCell ref="A1:F1"/>
    <mergeCell ref="G1:G2"/>
    <mergeCell ref="H1:H2"/>
    <mergeCell ref="J1:J2"/>
    <mergeCell ref="I1:I2"/>
  </mergeCells>
  <printOptions horizontalCentered="1"/>
  <pageMargins left="0.59055118110236227" right="0.23622047244094491" top="0.39370078740157483" bottom="0.39370078740157483" header="0.31496062992125984" footer="0.15748031496062992"/>
  <pageSetup paperSize="9" scale="6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2"/>
  <sheetViews>
    <sheetView zoomScale="130" zoomScaleNormal="130" workbookViewId="0">
      <pane ySplit="1" topLeftCell="A14" activePane="bottomLeft" state="frozen"/>
      <selection activeCell="X39" sqref="X39"/>
      <selection pane="bottomLeft" activeCell="C19" sqref="C19:D19"/>
    </sheetView>
  </sheetViews>
  <sheetFormatPr defaultRowHeight="13.2"/>
  <cols>
    <col min="1" max="1" width="6.33203125" style="159" customWidth="1"/>
    <col min="2" max="2" width="80.5546875" style="159" bestFit="1" customWidth="1"/>
    <col min="3" max="3" width="15" style="211" customWidth="1"/>
    <col min="4" max="4" width="14.88671875" style="212" customWidth="1"/>
    <col min="5" max="249" width="9.109375" style="159"/>
    <col min="250" max="250" width="6.33203125" style="159" customWidth="1"/>
    <col min="251" max="251" width="72.33203125" style="159" bestFit="1" customWidth="1"/>
    <col min="252" max="252" width="15" style="159" customWidth="1"/>
    <col min="253" max="253" width="14.88671875" style="159" customWidth="1"/>
    <col min="254" max="254" width="8.5546875" style="159" customWidth="1"/>
    <col min="255" max="505" width="9.109375" style="159"/>
    <col min="506" max="506" width="6.33203125" style="159" customWidth="1"/>
    <col min="507" max="507" width="72.33203125" style="159" bestFit="1" customWidth="1"/>
    <col min="508" max="508" width="15" style="159" customWidth="1"/>
    <col min="509" max="509" width="14.88671875" style="159" customWidth="1"/>
    <col min="510" max="510" width="8.5546875" style="159" customWidth="1"/>
    <col min="511" max="761" width="9.109375" style="159"/>
    <col min="762" max="762" width="6.33203125" style="159" customWidth="1"/>
    <col min="763" max="763" width="72.33203125" style="159" bestFit="1" customWidth="1"/>
    <col min="764" max="764" width="15" style="159" customWidth="1"/>
    <col min="765" max="765" width="14.88671875" style="159" customWidth="1"/>
    <col min="766" max="766" width="8.5546875" style="159" customWidth="1"/>
    <col min="767" max="1017" width="9.109375" style="159"/>
    <col min="1018" max="1018" width="6.33203125" style="159" customWidth="1"/>
    <col min="1019" max="1019" width="72.33203125" style="159" bestFit="1" customWidth="1"/>
    <col min="1020" max="1020" width="15" style="159" customWidth="1"/>
    <col min="1021" max="1021" width="14.88671875" style="159" customWidth="1"/>
    <col min="1022" max="1022" width="8.5546875" style="159" customWidth="1"/>
    <col min="1023" max="1273" width="9.109375" style="159"/>
    <col min="1274" max="1274" width="6.33203125" style="159" customWidth="1"/>
    <col min="1275" max="1275" width="72.33203125" style="159" bestFit="1" customWidth="1"/>
    <col min="1276" max="1276" width="15" style="159" customWidth="1"/>
    <col min="1277" max="1277" width="14.88671875" style="159" customWidth="1"/>
    <col min="1278" max="1278" width="8.5546875" style="159" customWidth="1"/>
    <col min="1279" max="1529" width="9.109375" style="159"/>
    <col min="1530" max="1530" width="6.33203125" style="159" customWidth="1"/>
    <col min="1531" max="1531" width="72.33203125" style="159" bestFit="1" customWidth="1"/>
    <col min="1532" max="1532" width="15" style="159" customWidth="1"/>
    <col min="1533" max="1533" width="14.88671875" style="159" customWidth="1"/>
    <col min="1534" max="1534" width="8.5546875" style="159" customWidth="1"/>
    <col min="1535" max="1785" width="9.109375" style="159"/>
    <col min="1786" max="1786" width="6.33203125" style="159" customWidth="1"/>
    <col min="1787" max="1787" width="72.33203125" style="159" bestFit="1" customWidth="1"/>
    <col min="1788" max="1788" width="15" style="159" customWidth="1"/>
    <col min="1789" max="1789" width="14.88671875" style="159" customWidth="1"/>
    <col min="1790" max="1790" width="8.5546875" style="159" customWidth="1"/>
    <col min="1791" max="2041" width="9.109375" style="159"/>
    <col min="2042" max="2042" width="6.33203125" style="159" customWidth="1"/>
    <col min="2043" max="2043" width="72.33203125" style="159" bestFit="1" customWidth="1"/>
    <col min="2044" max="2044" width="15" style="159" customWidth="1"/>
    <col min="2045" max="2045" width="14.88671875" style="159" customWidth="1"/>
    <col min="2046" max="2046" width="8.5546875" style="159" customWidth="1"/>
    <col min="2047" max="2297" width="9.109375" style="159"/>
    <col min="2298" max="2298" width="6.33203125" style="159" customWidth="1"/>
    <col min="2299" max="2299" width="72.33203125" style="159" bestFit="1" customWidth="1"/>
    <col min="2300" max="2300" width="15" style="159" customWidth="1"/>
    <col min="2301" max="2301" width="14.88671875" style="159" customWidth="1"/>
    <col min="2302" max="2302" width="8.5546875" style="159" customWidth="1"/>
    <col min="2303" max="2553" width="9.109375" style="159"/>
    <col min="2554" max="2554" width="6.33203125" style="159" customWidth="1"/>
    <col min="2555" max="2555" width="72.33203125" style="159" bestFit="1" customWidth="1"/>
    <col min="2556" max="2556" width="15" style="159" customWidth="1"/>
    <col min="2557" max="2557" width="14.88671875" style="159" customWidth="1"/>
    <col min="2558" max="2558" width="8.5546875" style="159" customWidth="1"/>
    <col min="2559" max="2809" width="9.109375" style="159"/>
    <col min="2810" max="2810" width="6.33203125" style="159" customWidth="1"/>
    <col min="2811" max="2811" width="72.33203125" style="159" bestFit="1" customWidth="1"/>
    <col min="2812" max="2812" width="15" style="159" customWidth="1"/>
    <col min="2813" max="2813" width="14.88671875" style="159" customWidth="1"/>
    <col min="2814" max="2814" width="8.5546875" style="159" customWidth="1"/>
    <col min="2815" max="3065" width="9.109375" style="159"/>
    <col min="3066" max="3066" width="6.33203125" style="159" customWidth="1"/>
    <col min="3067" max="3067" width="72.33203125" style="159" bestFit="1" customWidth="1"/>
    <col min="3068" max="3068" width="15" style="159" customWidth="1"/>
    <col min="3069" max="3069" width="14.88671875" style="159" customWidth="1"/>
    <col min="3070" max="3070" width="8.5546875" style="159" customWidth="1"/>
    <col min="3071" max="3321" width="9.109375" style="159"/>
    <col min="3322" max="3322" width="6.33203125" style="159" customWidth="1"/>
    <col min="3323" max="3323" width="72.33203125" style="159" bestFit="1" customWidth="1"/>
    <col min="3324" max="3324" width="15" style="159" customWidth="1"/>
    <col min="3325" max="3325" width="14.88671875" style="159" customWidth="1"/>
    <col min="3326" max="3326" width="8.5546875" style="159" customWidth="1"/>
    <col min="3327" max="3577" width="9.109375" style="159"/>
    <col min="3578" max="3578" width="6.33203125" style="159" customWidth="1"/>
    <col min="3579" max="3579" width="72.33203125" style="159" bestFit="1" customWidth="1"/>
    <col min="3580" max="3580" width="15" style="159" customWidth="1"/>
    <col min="3581" max="3581" width="14.88671875" style="159" customWidth="1"/>
    <col min="3582" max="3582" width="8.5546875" style="159" customWidth="1"/>
    <col min="3583" max="3833" width="9.109375" style="159"/>
    <col min="3834" max="3834" width="6.33203125" style="159" customWidth="1"/>
    <col min="3835" max="3835" width="72.33203125" style="159" bestFit="1" customWidth="1"/>
    <col min="3836" max="3836" width="15" style="159" customWidth="1"/>
    <col min="3837" max="3837" width="14.88671875" style="159" customWidth="1"/>
    <col min="3838" max="3838" width="8.5546875" style="159" customWidth="1"/>
    <col min="3839" max="4089" width="9.109375" style="159"/>
    <col min="4090" max="4090" width="6.33203125" style="159" customWidth="1"/>
    <col min="4091" max="4091" width="72.33203125" style="159" bestFit="1" customWidth="1"/>
    <col min="4092" max="4092" width="15" style="159" customWidth="1"/>
    <col min="4093" max="4093" width="14.88671875" style="159" customWidth="1"/>
    <col min="4094" max="4094" width="8.5546875" style="159" customWidth="1"/>
    <col min="4095" max="4345" width="9.109375" style="159"/>
    <col min="4346" max="4346" width="6.33203125" style="159" customWidth="1"/>
    <col min="4347" max="4347" width="72.33203125" style="159" bestFit="1" customWidth="1"/>
    <col min="4348" max="4348" width="15" style="159" customWidth="1"/>
    <col min="4349" max="4349" width="14.88671875" style="159" customWidth="1"/>
    <col min="4350" max="4350" width="8.5546875" style="159" customWidth="1"/>
    <col min="4351" max="4601" width="9.109375" style="159"/>
    <col min="4602" max="4602" width="6.33203125" style="159" customWidth="1"/>
    <col min="4603" max="4603" width="72.33203125" style="159" bestFit="1" customWidth="1"/>
    <col min="4604" max="4604" width="15" style="159" customWidth="1"/>
    <col min="4605" max="4605" width="14.88671875" style="159" customWidth="1"/>
    <col min="4606" max="4606" width="8.5546875" style="159" customWidth="1"/>
    <col min="4607" max="4857" width="9.109375" style="159"/>
    <col min="4858" max="4858" width="6.33203125" style="159" customWidth="1"/>
    <col min="4859" max="4859" width="72.33203125" style="159" bestFit="1" customWidth="1"/>
    <col min="4860" max="4860" width="15" style="159" customWidth="1"/>
    <col min="4861" max="4861" width="14.88671875" style="159" customWidth="1"/>
    <col min="4862" max="4862" width="8.5546875" style="159" customWidth="1"/>
    <col min="4863" max="5113" width="9.109375" style="159"/>
    <col min="5114" max="5114" width="6.33203125" style="159" customWidth="1"/>
    <col min="5115" max="5115" width="72.33203125" style="159" bestFit="1" customWidth="1"/>
    <col min="5116" max="5116" width="15" style="159" customWidth="1"/>
    <col min="5117" max="5117" width="14.88671875" style="159" customWidth="1"/>
    <col min="5118" max="5118" width="8.5546875" style="159" customWidth="1"/>
    <col min="5119" max="5369" width="9.109375" style="159"/>
    <col min="5370" max="5370" width="6.33203125" style="159" customWidth="1"/>
    <col min="5371" max="5371" width="72.33203125" style="159" bestFit="1" customWidth="1"/>
    <col min="5372" max="5372" width="15" style="159" customWidth="1"/>
    <col min="5373" max="5373" width="14.88671875" style="159" customWidth="1"/>
    <col min="5374" max="5374" width="8.5546875" style="159" customWidth="1"/>
    <col min="5375" max="5625" width="9.109375" style="159"/>
    <col min="5626" max="5626" width="6.33203125" style="159" customWidth="1"/>
    <col min="5627" max="5627" width="72.33203125" style="159" bestFit="1" customWidth="1"/>
    <col min="5628" max="5628" width="15" style="159" customWidth="1"/>
    <col min="5629" max="5629" width="14.88671875" style="159" customWidth="1"/>
    <col min="5630" max="5630" width="8.5546875" style="159" customWidth="1"/>
    <col min="5631" max="5881" width="9.109375" style="159"/>
    <col min="5882" max="5882" width="6.33203125" style="159" customWidth="1"/>
    <col min="5883" max="5883" width="72.33203125" style="159" bestFit="1" customWidth="1"/>
    <col min="5884" max="5884" width="15" style="159" customWidth="1"/>
    <col min="5885" max="5885" width="14.88671875" style="159" customWidth="1"/>
    <col min="5886" max="5886" width="8.5546875" style="159" customWidth="1"/>
    <col min="5887" max="6137" width="9.109375" style="159"/>
    <col min="6138" max="6138" width="6.33203125" style="159" customWidth="1"/>
    <col min="6139" max="6139" width="72.33203125" style="159" bestFit="1" customWidth="1"/>
    <col min="6140" max="6140" width="15" style="159" customWidth="1"/>
    <col min="6141" max="6141" width="14.88671875" style="159" customWidth="1"/>
    <col min="6142" max="6142" width="8.5546875" style="159" customWidth="1"/>
    <col min="6143" max="6393" width="9.109375" style="159"/>
    <col min="6394" max="6394" width="6.33203125" style="159" customWidth="1"/>
    <col min="6395" max="6395" width="72.33203125" style="159" bestFit="1" customWidth="1"/>
    <col min="6396" max="6396" width="15" style="159" customWidth="1"/>
    <col min="6397" max="6397" width="14.88671875" style="159" customWidth="1"/>
    <col min="6398" max="6398" width="8.5546875" style="159" customWidth="1"/>
    <col min="6399" max="6649" width="9.109375" style="159"/>
    <col min="6650" max="6650" width="6.33203125" style="159" customWidth="1"/>
    <col min="6651" max="6651" width="72.33203125" style="159" bestFit="1" customWidth="1"/>
    <col min="6652" max="6652" width="15" style="159" customWidth="1"/>
    <col min="6653" max="6653" width="14.88671875" style="159" customWidth="1"/>
    <col min="6654" max="6654" width="8.5546875" style="159" customWidth="1"/>
    <col min="6655" max="6905" width="9.109375" style="159"/>
    <col min="6906" max="6906" width="6.33203125" style="159" customWidth="1"/>
    <col min="6907" max="6907" width="72.33203125" style="159" bestFit="1" customWidth="1"/>
    <col min="6908" max="6908" width="15" style="159" customWidth="1"/>
    <col min="6909" max="6909" width="14.88671875" style="159" customWidth="1"/>
    <col min="6910" max="6910" width="8.5546875" style="159" customWidth="1"/>
    <col min="6911" max="7161" width="9.109375" style="159"/>
    <col min="7162" max="7162" width="6.33203125" style="159" customWidth="1"/>
    <col min="7163" max="7163" width="72.33203125" style="159" bestFit="1" customWidth="1"/>
    <col min="7164" max="7164" width="15" style="159" customWidth="1"/>
    <col min="7165" max="7165" width="14.88671875" style="159" customWidth="1"/>
    <col min="7166" max="7166" width="8.5546875" style="159" customWidth="1"/>
    <col min="7167" max="7417" width="9.109375" style="159"/>
    <col min="7418" max="7418" width="6.33203125" style="159" customWidth="1"/>
    <col min="7419" max="7419" width="72.33203125" style="159" bestFit="1" customWidth="1"/>
    <col min="7420" max="7420" width="15" style="159" customWidth="1"/>
    <col min="7421" max="7421" width="14.88671875" style="159" customWidth="1"/>
    <col min="7422" max="7422" width="8.5546875" style="159" customWidth="1"/>
    <col min="7423" max="7673" width="9.109375" style="159"/>
    <col min="7674" max="7674" width="6.33203125" style="159" customWidth="1"/>
    <col min="7675" max="7675" width="72.33203125" style="159" bestFit="1" customWidth="1"/>
    <col min="7676" max="7676" width="15" style="159" customWidth="1"/>
    <col min="7677" max="7677" width="14.88671875" style="159" customWidth="1"/>
    <col min="7678" max="7678" width="8.5546875" style="159" customWidth="1"/>
    <col min="7679" max="7929" width="9.109375" style="159"/>
    <col min="7930" max="7930" width="6.33203125" style="159" customWidth="1"/>
    <col min="7931" max="7931" width="72.33203125" style="159" bestFit="1" customWidth="1"/>
    <col min="7932" max="7932" width="15" style="159" customWidth="1"/>
    <col min="7933" max="7933" width="14.88671875" style="159" customWidth="1"/>
    <col min="7934" max="7934" width="8.5546875" style="159" customWidth="1"/>
    <col min="7935" max="8185" width="9.109375" style="159"/>
    <col min="8186" max="8186" width="6.33203125" style="159" customWidth="1"/>
    <col min="8187" max="8187" width="72.33203125" style="159" bestFit="1" customWidth="1"/>
    <col min="8188" max="8188" width="15" style="159" customWidth="1"/>
    <col min="8189" max="8189" width="14.88671875" style="159" customWidth="1"/>
    <col min="8190" max="8190" width="8.5546875" style="159" customWidth="1"/>
    <col min="8191" max="8441" width="9.109375" style="159"/>
    <col min="8442" max="8442" width="6.33203125" style="159" customWidth="1"/>
    <col min="8443" max="8443" width="72.33203125" style="159" bestFit="1" customWidth="1"/>
    <col min="8444" max="8444" width="15" style="159" customWidth="1"/>
    <col min="8445" max="8445" width="14.88671875" style="159" customWidth="1"/>
    <col min="8446" max="8446" width="8.5546875" style="159" customWidth="1"/>
    <col min="8447" max="8697" width="9.109375" style="159"/>
    <col min="8698" max="8698" width="6.33203125" style="159" customWidth="1"/>
    <col min="8699" max="8699" width="72.33203125" style="159" bestFit="1" customWidth="1"/>
    <col min="8700" max="8700" width="15" style="159" customWidth="1"/>
    <col min="8701" max="8701" width="14.88671875" style="159" customWidth="1"/>
    <col min="8702" max="8702" width="8.5546875" style="159" customWidth="1"/>
    <col min="8703" max="8953" width="9.109375" style="159"/>
    <col min="8954" max="8954" width="6.33203125" style="159" customWidth="1"/>
    <col min="8955" max="8955" width="72.33203125" style="159" bestFit="1" customWidth="1"/>
    <col min="8956" max="8956" width="15" style="159" customWidth="1"/>
    <col min="8957" max="8957" width="14.88671875" style="159" customWidth="1"/>
    <col min="8958" max="8958" width="8.5546875" style="159" customWidth="1"/>
    <col min="8959" max="9209" width="9.109375" style="159"/>
    <col min="9210" max="9210" width="6.33203125" style="159" customWidth="1"/>
    <col min="9211" max="9211" width="72.33203125" style="159" bestFit="1" customWidth="1"/>
    <col min="9212" max="9212" width="15" style="159" customWidth="1"/>
    <col min="9213" max="9213" width="14.88671875" style="159" customWidth="1"/>
    <col min="9214" max="9214" width="8.5546875" style="159" customWidth="1"/>
    <col min="9215" max="9465" width="9.109375" style="159"/>
    <col min="9466" max="9466" width="6.33203125" style="159" customWidth="1"/>
    <col min="9467" max="9467" width="72.33203125" style="159" bestFit="1" customWidth="1"/>
    <col min="9468" max="9468" width="15" style="159" customWidth="1"/>
    <col min="9469" max="9469" width="14.88671875" style="159" customWidth="1"/>
    <col min="9470" max="9470" width="8.5546875" style="159" customWidth="1"/>
    <col min="9471" max="9721" width="9.109375" style="159"/>
    <col min="9722" max="9722" width="6.33203125" style="159" customWidth="1"/>
    <col min="9723" max="9723" width="72.33203125" style="159" bestFit="1" customWidth="1"/>
    <col min="9724" max="9724" width="15" style="159" customWidth="1"/>
    <col min="9725" max="9725" width="14.88671875" style="159" customWidth="1"/>
    <col min="9726" max="9726" width="8.5546875" style="159" customWidth="1"/>
    <col min="9727" max="9977" width="9.109375" style="159"/>
    <col min="9978" max="9978" width="6.33203125" style="159" customWidth="1"/>
    <col min="9979" max="9979" width="72.33203125" style="159" bestFit="1" customWidth="1"/>
    <col min="9980" max="9980" width="15" style="159" customWidth="1"/>
    <col min="9981" max="9981" width="14.88671875" style="159" customWidth="1"/>
    <col min="9982" max="9982" width="8.5546875" style="159" customWidth="1"/>
    <col min="9983" max="10233" width="9.109375" style="159"/>
    <col min="10234" max="10234" width="6.33203125" style="159" customWidth="1"/>
    <col min="10235" max="10235" width="72.33203125" style="159" bestFit="1" customWidth="1"/>
    <col min="10236" max="10236" width="15" style="159" customWidth="1"/>
    <col min="10237" max="10237" width="14.88671875" style="159" customWidth="1"/>
    <col min="10238" max="10238" width="8.5546875" style="159" customWidth="1"/>
    <col min="10239" max="10489" width="9.109375" style="159"/>
    <col min="10490" max="10490" width="6.33203125" style="159" customWidth="1"/>
    <col min="10491" max="10491" width="72.33203125" style="159" bestFit="1" customWidth="1"/>
    <col min="10492" max="10492" width="15" style="159" customWidth="1"/>
    <col min="10493" max="10493" width="14.88671875" style="159" customWidth="1"/>
    <col min="10494" max="10494" width="8.5546875" style="159" customWidth="1"/>
    <col min="10495" max="10745" width="9.109375" style="159"/>
    <col min="10746" max="10746" width="6.33203125" style="159" customWidth="1"/>
    <col min="10747" max="10747" width="72.33203125" style="159" bestFit="1" customWidth="1"/>
    <col min="10748" max="10748" width="15" style="159" customWidth="1"/>
    <col min="10749" max="10749" width="14.88671875" style="159" customWidth="1"/>
    <col min="10750" max="10750" width="8.5546875" style="159" customWidth="1"/>
    <col min="10751" max="11001" width="9.109375" style="159"/>
    <col min="11002" max="11002" width="6.33203125" style="159" customWidth="1"/>
    <col min="11003" max="11003" width="72.33203125" style="159" bestFit="1" customWidth="1"/>
    <col min="11004" max="11004" width="15" style="159" customWidth="1"/>
    <col min="11005" max="11005" width="14.88671875" style="159" customWidth="1"/>
    <col min="11006" max="11006" width="8.5546875" style="159" customWidth="1"/>
    <col min="11007" max="11257" width="9.109375" style="159"/>
    <col min="11258" max="11258" width="6.33203125" style="159" customWidth="1"/>
    <col min="11259" max="11259" width="72.33203125" style="159" bestFit="1" customWidth="1"/>
    <col min="11260" max="11260" width="15" style="159" customWidth="1"/>
    <col min="11261" max="11261" width="14.88671875" style="159" customWidth="1"/>
    <col min="11262" max="11262" width="8.5546875" style="159" customWidth="1"/>
    <col min="11263" max="11513" width="9.109375" style="159"/>
    <col min="11514" max="11514" width="6.33203125" style="159" customWidth="1"/>
    <col min="11515" max="11515" width="72.33203125" style="159" bestFit="1" customWidth="1"/>
    <col min="11516" max="11516" width="15" style="159" customWidth="1"/>
    <col min="11517" max="11517" width="14.88671875" style="159" customWidth="1"/>
    <col min="11518" max="11518" width="8.5546875" style="159" customWidth="1"/>
    <col min="11519" max="11769" width="9.109375" style="159"/>
    <col min="11770" max="11770" width="6.33203125" style="159" customWidth="1"/>
    <col min="11771" max="11771" width="72.33203125" style="159" bestFit="1" customWidth="1"/>
    <col min="11772" max="11772" width="15" style="159" customWidth="1"/>
    <col min="11773" max="11773" width="14.88671875" style="159" customWidth="1"/>
    <col min="11774" max="11774" width="8.5546875" style="159" customWidth="1"/>
    <col min="11775" max="12025" width="9.109375" style="159"/>
    <col min="12026" max="12026" width="6.33203125" style="159" customWidth="1"/>
    <col min="12027" max="12027" width="72.33203125" style="159" bestFit="1" customWidth="1"/>
    <col min="12028" max="12028" width="15" style="159" customWidth="1"/>
    <col min="12029" max="12029" width="14.88671875" style="159" customWidth="1"/>
    <col min="12030" max="12030" width="8.5546875" style="159" customWidth="1"/>
    <col min="12031" max="12281" width="9.109375" style="159"/>
    <col min="12282" max="12282" width="6.33203125" style="159" customWidth="1"/>
    <col min="12283" max="12283" width="72.33203125" style="159" bestFit="1" customWidth="1"/>
    <col min="12284" max="12284" width="15" style="159" customWidth="1"/>
    <col min="12285" max="12285" width="14.88671875" style="159" customWidth="1"/>
    <col min="12286" max="12286" width="8.5546875" style="159" customWidth="1"/>
    <col min="12287" max="12537" width="9.109375" style="159"/>
    <col min="12538" max="12538" width="6.33203125" style="159" customWidth="1"/>
    <col min="12539" max="12539" width="72.33203125" style="159" bestFit="1" customWidth="1"/>
    <col min="12540" max="12540" width="15" style="159" customWidth="1"/>
    <col min="12541" max="12541" width="14.88671875" style="159" customWidth="1"/>
    <col min="12542" max="12542" width="8.5546875" style="159" customWidth="1"/>
    <col min="12543" max="12793" width="9.109375" style="159"/>
    <col min="12794" max="12794" width="6.33203125" style="159" customWidth="1"/>
    <col min="12795" max="12795" width="72.33203125" style="159" bestFit="1" customWidth="1"/>
    <col min="12796" max="12796" width="15" style="159" customWidth="1"/>
    <col min="12797" max="12797" width="14.88671875" style="159" customWidth="1"/>
    <col min="12798" max="12798" width="8.5546875" style="159" customWidth="1"/>
    <col min="12799" max="13049" width="9.109375" style="159"/>
    <col min="13050" max="13050" width="6.33203125" style="159" customWidth="1"/>
    <col min="13051" max="13051" width="72.33203125" style="159" bestFit="1" customWidth="1"/>
    <col min="13052" max="13052" width="15" style="159" customWidth="1"/>
    <col min="13053" max="13053" width="14.88671875" style="159" customWidth="1"/>
    <col min="13054" max="13054" width="8.5546875" style="159" customWidth="1"/>
    <col min="13055" max="13305" width="9.109375" style="159"/>
    <col min="13306" max="13306" width="6.33203125" style="159" customWidth="1"/>
    <col min="13307" max="13307" width="72.33203125" style="159" bestFit="1" customWidth="1"/>
    <col min="13308" max="13308" width="15" style="159" customWidth="1"/>
    <col min="13309" max="13309" width="14.88671875" style="159" customWidth="1"/>
    <col min="13310" max="13310" width="8.5546875" style="159" customWidth="1"/>
    <col min="13311" max="13561" width="9.109375" style="159"/>
    <col min="13562" max="13562" width="6.33203125" style="159" customWidth="1"/>
    <col min="13563" max="13563" width="72.33203125" style="159" bestFit="1" customWidth="1"/>
    <col min="13564" max="13564" width="15" style="159" customWidth="1"/>
    <col min="13565" max="13565" width="14.88671875" style="159" customWidth="1"/>
    <col min="13566" max="13566" width="8.5546875" style="159" customWidth="1"/>
    <col min="13567" max="13817" width="9.109375" style="159"/>
    <col min="13818" max="13818" width="6.33203125" style="159" customWidth="1"/>
    <col min="13819" max="13819" width="72.33203125" style="159" bestFit="1" customWidth="1"/>
    <col min="13820" max="13820" width="15" style="159" customWidth="1"/>
    <col min="13821" max="13821" width="14.88671875" style="159" customWidth="1"/>
    <col min="13822" max="13822" width="8.5546875" style="159" customWidth="1"/>
    <col min="13823" max="14073" width="9.109375" style="159"/>
    <col min="14074" max="14074" width="6.33203125" style="159" customWidth="1"/>
    <col min="14075" max="14075" width="72.33203125" style="159" bestFit="1" customWidth="1"/>
    <col min="14076" max="14076" width="15" style="159" customWidth="1"/>
    <col min="14077" max="14077" width="14.88671875" style="159" customWidth="1"/>
    <col min="14078" max="14078" width="8.5546875" style="159" customWidth="1"/>
    <col min="14079" max="14329" width="9.109375" style="159"/>
    <col min="14330" max="14330" width="6.33203125" style="159" customWidth="1"/>
    <col min="14331" max="14331" width="72.33203125" style="159" bestFit="1" customWidth="1"/>
    <col min="14332" max="14332" width="15" style="159" customWidth="1"/>
    <col min="14333" max="14333" width="14.88671875" style="159" customWidth="1"/>
    <col min="14334" max="14334" width="8.5546875" style="159" customWidth="1"/>
    <col min="14335" max="14585" width="9.109375" style="159"/>
    <col min="14586" max="14586" width="6.33203125" style="159" customWidth="1"/>
    <col min="14587" max="14587" width="72.33203125" style="159" bestFit="1" customWidth="1"/>
    <col min="14588" max="14588" width="15" style="159" customWidth="1"/>
    <col min="14589" max="14589" width="14.88671875" style="159" customWidth="1"/>
    <col min="14590" max="14590" width="8.5546875" style="159" customWidth="1"/>
    <col min="14591" max="14841" width="9.109375" style="159"/>
    <col min="14842" max="14842" width="6.33203125" style="159" customWidth="1"/>
    <col min="14843" max="14843" width="72.33203125" style="159" bestFit="1" customWidth="1"/>
    <col min="14844" max="14844" width="15" style="159" customWidth="1"/>
    <col min="14845" max="14845" width="14.88671875" style="159" customWidth="1"/>
    <col min="14846" max="14846" width="8.5546875" style="159" customWidth="1"/>
    <col min="14847" max="15097" width="9.109375" style="159"/>
    <col min="15098" max="15098" width="6.33203125" style="159" customWidth="1"/>
    <col min="15099" max="15099" width="72.33203125" style="159" bestFit="1" customWidth="1"/>
    <col min="15100" max="15100" width="15" style="159" customWidth="1"/>
    <col min="15101" max="15101" width="14.88671875" style="159" customWidth="1"/>
    <col min="15102" max="15102" width="8.5546875" style="159" customWidth="1"/>
    <col min="15103" max="15353" width="9.109375" style="159"/>
    <col min="15354" max="15354" width="6.33203125" style="159" customWidth="1"/>
    <col min="15355" max="15355" width="72.33203125" style="159" bestFit="1" customWidth="1"/>
    <col min="15356" max="15356" width="15" style="159" customWidth="1"/>
    <col min="15357" max="15357" width="14.88671875" style="159" customWidth="1"/>
    <col min="15358" max="15358" width="8.5546875" style="159" customWidth="1"/>
    <col min="15359" max="15609" width="9.109375" style="159"/>
    <col min="15610" max="15610" width="6.33203125" style="159" customWidth="1"/>
    <col min="15611" max="15611" width="72.33203125" style="159" bestFit="1" customWidth="1"/>
    <col min="15612" max="15612" width="15" style="159" customWidth="1"/>
    <col min="15613" max="15613" width="14.88671875" style="159" customWidth="1"/>
    <col min="15614" max="15614" width="8.5546875" style="159" customWidth="1"/>
    <col min="15615" max="15865" width="9.109375" style="159"/>
    <col min="15866" max="15866" width="6.33203125" style="159" customWidth="1"/>
    <col min="15867" max="15867" width="72.33203125" style="159" bestFit="1" customWidth="1"/>
    <col min="15868" max="15868" width="15" style="159" customWidth="1"/>
    <col min="15869" max="15869" width="14.88671875" style="159" customWidth="1"/>
    <col min="15870" max="15870" width="8.5546875" style="159" customWidth="1"/>
    <col min="15871" max="16121" width="9.109375" style="159"/>
    <col min="16122" max="16122" width="6.33203125" style="159" customWidth="1"/>
    <col min="16123" max="16123" width="72.33203125" style="159" bestFit="1" customWidth="1"/>
    <col min="16124" max="16124" width="15" style="159" customWidth="1"/>
    <col min="16125" max="16125" width="14.88671875" style="159" customWidth="1"/>
    <col min="16126" max="16126" width="8.5546875" style="159" customWidth="1"/>
    <col min="16127" max="16384" width="9.109375" style="159"/>
  </cols>
  <sheetData>
    <row r="1" spans="1:5">
      <c r="A1" s="539" t="s">
        <v>2235</v>
      </c>
      <c r="B1" s="539"/>
      <c r="C1" s="194" t="s">
        <v>2239</v>
      </c>
      <c r="D1" s="195" t="s">
        <v>2234</v>
      </c>
    </row>
    <row r="2" spans="1:5">
      <c r="A2" s="160"/>
      <c r="B2" s="160"/>
      <c r="C2" s="196"/>
      <c r="D2" s="197"/>
    </row>
    <row r="3" spans="1:5">
      <c r="A3" s="161" t="s">
        <v>2125</v>
      </c>
      <c r="B3" s="162"/>
      <c r="C3" s="198"/>
      <c r="D3" s="199"/>
    </row>
    <row r="4" spans="1:5">
      <c r="A4" s="163" t="s">
        <v>2126</v>
      </c>
      <c r="B4" s="163" t="s">
        <v>2127</v>
      </c>
      <c r="C4" s="200"/>
      <c r="D4" s="200"/>
    </row>
    <row r="5" spans="1:5">
      <c r="A5" s="163"/>
      <c r="B5" s="164" t="s">
        <v>2128</v>
      </c>
      <c r="C5" s="201"/>
      <c r="D5" s="201"/>
    </row>
    <row r="6" spans="1:5">
      <c r="A6" s="165" t="s">
        <v>2126</v>
      </c>
      <c r="B6" s="166" t="s">
        <v>2129</v>
      </c>
      <c r="C6" s="202">
        <f>'Alimentazione CE Costi'!H718+'Alimentazione CE Costi'!H719</f>
        <v>105201</v>
      </c>
      <c r="D6" s="202">
        <f>'Alimentazione CE Costi'!I718+'Alimentazione CE Costi'!I719</f>
        <v>420804</v>
      </c>
    </row>
    <row r="7" spans="1:5">
      <c r="A7" s="165" t="s">
        <v>2126</v>
      </c>
      <c r="B7" s="166" t="s">
        <v>2130</v>
      </c>
      <c r="C7" s="202">
        <f>'Alimentazione CE Costi'!H721+'Alimentazione CE Costi'!H722+'Alimentazione CE Costi'!H723+'Alimentazione CE Costi'!H724+'Alimentazione CE Costi'!H725</f>
        <v>412214</v>
      </c>
      <c r="D7" s="202">
        <f>'Alimentazione CE Costi'!I721+'Alimentazione CE Costi'!I722+'Alimentazione CE Costi'!I723+'Alimentazione CE Costi'!I724+'Alimentazione CE Costi'!I725</f>
        <v>1648854</v>
      </c>
    </row>
    <row r="8" spans="1:5">
      <c r="A8" s="165" t="s">
        <v>2126</v>
      </c>
      <c r="B8" s="166" t="s">
        <v>2131</v>
      </c>
      <c r="C8" s="202">
        <f>'Alimentazione CE Costi'!H708+'Alimentazione CE Costi'!H709+'Alimentazione CE Costi'!H710+'Alimentazione CE Costi'!H711+'Alimentazione CE Costi'!H712+'Alimentazione CE Costi'!H713+'Alimentazione CE Costi'!H714+'Alimentazione CE Costi'!H715</f>
        <v>1626</v>
      </c>
      <c r="D8" s="202">
        <f>'Alimentazione CE Costi'!I708+'Alimentazione CE Costi'!I709+'Alimentazione CE Costi'!I710+'Alimentazione CE Costi'!I711+'Alimentazione CE Costi'!I712+'Alimentazione CE Costi'!I713+'Alimentazione CE Costi'!I714+'Alimentazione CE Costi'!I715</f>
        <v>6506</v>
      </c>
    </row>
    <row r="9" spans="1:5">
      <c r="A9" s="161" t="s">
        <v>2132</v>
      </c>
      <c r="B9" s="167"/>
      <c r="C9" s="203">
        <f>SUM(C6:C8)</f>
        <v>519041</v>
      </c>
      <c r="D9" s="203">
        <f>SUM(D6:D8)</f>
        <v>2076164</v>
      </c>
    </row>
    <row r="10" spans="1:5">
      <c r="A10" s="165" t="s">
        <v>2133</v>
      </c>
      <c r="B10" s="166" t="s">
        <v>2134</v>
      </c>
      <c r="C10" s="202">
        <f>'Alimentazione CE Ricavi'!H52+'Alimentazione CE Ricavi'!H53+'Alimentazione CE Ricavi'!H211+'Alimentazione CE Ricavi'!H212+'Alimentazione CE Ricavi'!H213+'Alimentazione CE Ricavi'!H214+'Alimentazione CE Ricavi'!H215+'Alimentazione CE Ricavi'!H216</f>
        <v>513212</v>
      </c>
      <c r="D10" s="202">
        <f>'Alimentazione CE Ricavi'!I52+'Alimentazione CE Ricavi'!I53+'Alimentazione CE Ricavi'!I211+'Alimentazione CE Ricavi'!I212+'Alimentazione CE Ricavi'!I213+'Alimentazione CE Ricavi'!I214+'Alimentazione CE Ricavi'!I215+'Alimentazione CE Ricavi'!I216</f>
        <v>2052852</v>
      </c>
    </row>
    <row r="11" spans="1:5">
      <c r="A11" s="165" t="s">
        <v>2133</v>
      </c>
      <c r="B11" s="166" t="s">
        <v>2135</v>
      </c>
      <c r="C11" s="202">
        <f>'Alimentazione CE Ricavi'!H55+'Alimentazione CE Ricavi'!H56+'Alimentazione CE Ricavi'!H57+'Alimentazione CE Ricavi'!H58+'Alimentazione CE Ricavi'!H59</f>
        <v>0</v>
      </c>
      <c r="D11" s="202">
        <f>'Alimentazione CE Ricavi'!I55+'Alimentazione CE Ricavi'!I56+'Alimentazione CE Ricavi'!I57+'Alimentazione CE Ricavi'!I58+'Alimentazione CE Ricavi'!I59</f>
        <v>0</v>
      </c>
    </row>
    <row r="12" spans="1:5">
      <c r="A12" s="161" t="s">
        <v>2136</v>
      </c>
      <c r="B12" s="167"/>
      <c r="C12" s="203">
        <f>SUM(C10:C11)</f>
        <v>513212</v>
      </c>
      <c r="D12" s="203">
        <f>SUM(D10:D11)</f>
        <v>2052852</v>
      </c>
    </row>
    <row r="13" spans="1:5">
      <c r="A13" s="165" t="s">
        <v>2126</v>
      </c>
      <c r="B13" s="165" t="s">
        <v>2137</v>
      </c>
      <c r="C13" s="202">
        <f>'Alimentazione CE Costi'!H822+'Alimentazione CE Costi'!H823</f>
        <v>0</v>
      </c>
      <c r="D13" s="202">
        <f>'Alimentazione CE Costi'!I822+'Alimentazione CE Costi'!I823</f>
        <v>0</v>
      </c>
    </row>
    <row r="14" spans="1:5">
      <c r="A14" s="165" t="s">
        <v>2133</v>
      </c>
      <c r="B14" s="166" t="s">
        <v>2138</v>
      </c>
      <c r="C14" s="202"/>
      <c r="D14" s="205"/>
      <c r="E14" s="169"/>
    </row>
    <row r="15" spans="1:5">
      <c r="A15" s="165" t="s">
        <v>2126</v>
      </c>
      <c r="B15" s="165" t="s">
        <v>2139</v>
      </c>
      <c r="C15" s="204">
        <f>'Alimentazione CE Costi'!H465+'Alimentazione CE Costi'!H482+'Alimentazione CE Costi'!H497+'Alimentazione CE Costi'!H507+'Alimentazione CE Costi'!H520+'Alimentazione CE Costi'!H531+'Alimentazione CE Costi'!H544+'Alimentazione CE Costi'!H554+'Alimentazione CE Costi'!H567+'Alimentazione CE Costi'!H578+'Alimentazione CE Costi'!H591+'Alimentazione CE Costi'!H601+'Alimentazione CE Costi'!H614+'Alimentazione CE Costi'!H625+'Alimentazione CE Costi'!H638+'Alimentazione CE Costi'!H648+'Alimentazione CE Costi'!H661+'Alimentazione CE Costi'!H672</f>
        <v>0</v>
      </c>
      <c r="D15" s="204">
        <f>'Alimentazione CE Costi'!I465+'Alimentazione CE Costi'!I482+'Alimentazione CE Costi'!I497+'Alimentazione CE Costi'!I507+'Alimentazione CE Costi'!I520+'Alimentazione CE Costi'!I531+'Alimentazione CE Costi'!I544+'Alimentazione CE Costi'!I554+'Alimentazione CE Costi'!I567+'Alimentazione CE Costi'!I578+'Alimentazione CE Costi'!I591+'Alimentazione CE Costi'!I601+'Alimentazione CE Costi'!I614+'Alimentazione CE Costi'!I625+'Alimentazione CE Costi'!I638+'Alimentazione CE Costi'!I648+'Alimentazione CE Costi'!I661+'Alimentazione CE Costi'!I672</f>
        <v>0</v>
      </c>
      <c r="E15" s="169"/>
    </row>
    <row r="16" spans="1:5">
      <c r="A16" s="165" t="s">
        <v>2133</v>
      </c>
      <c r="B16" s="166" t="s">
        <v>2140</v>
      </c>
      <c r="C16" s="202"/>
      <c r="D16" s="205"/>
    </row>
    <row r="17" spans="1:5">
      <c r="A17" s="161" t="s">
        <v>2141</v>
      </c>
      <c r="B17" s="167"/>
      <c r="C17" s="203">
        <f>SUM(C13:C16)</f>
        <v>0</v>
      </c>
      <c r="D17" s="203">
        <f>SUM(D13:D16)</f>
        <v>0</v>
      </c>
      <c r="E17" s="168"/>
    </row>
    <row r="18" spans="1:5">
      <c r="A18" s="165" t="s">
        <v>2142</v>
      </c>
      <c r="B18" s="166" t="s">
        <v>2143</v>
      </c>
      <c r="C18" s="202">
        <v>0</v>
      </c>
      <c r="D18" s="202">
        <v>0</v>
      </c>
    </row>
    <row r="19" spans="1:5">
      <c r="A19" s="165" t="s">
        <v>2126</v>
      </c>
      <c r="B19" s="165" t="s">
        <v>2144</v>
      </c>
      <c r="C19" s="202">
        <f>SUM('Alimentazione CE Costi'!H729:H791)</f>
        <v>0</v>
      </c>
      <c r="D19" s="202">
        <f>SUM('Alimentazione CE Costi'!I729:I791)</f>
        <v>0</v>
      </c>
    </row>
    <row r="20" spans="1:5">
      <c r="A20" s="170" t="s">
        <v>2133</v>
      </c>
      <c r="B20" s="170" t="s">
        <v>2145</v>
      </c>
      <c r="C20" s="202"/>
      <c r="D20" s="202"/>
      <c r="E20" s="168"/>
    </row>
    <row r="21" spans="1:5">
      <c r="A21" s="161" t="s">
        <v>2146</v>
      </c>
      <c r="B21" s="167"/>
      <c r="C21" s="203">
        <f>SUM(C18:C20)</f>
        <v>0</v>
      </c>
      <c r="D21" s="203">
        <f>SUM(D18:D20)</f>
        <v>0</v>
      </c>
      <c r="E21" s="168"/>
    </row>
    <row r="22" spans="1:5">
      <c r="A22" s="165" t="s">
        <v>2126</v>
      </c>
      <c r="B22" s="165" t="s">
        <v>2147</v>
      </c>
      <c r="C22" s="204">
        <f>SUM('Alimentazione CE Costi'!H811:H843)+'Alimentazione CE Costi'!H894+'Alimentazione CE Costi'!H466+'Alimentazione CE Costi'!H483+'Alimentazione CE Costi'!H498+'Alimentazione CE Costi'!H508+'Alimentazione CE Costi'!H521+'Alimentazione CE Costi'!H532+'Alimentazione CE Costi'!H545+'Alimentazione CE Costi'!H555+'Alimentazione CE Costi'!H568+'Alimentazione CE Costi'!H579+'Alimentazione CE Costi'!H592+'Alimentazione CE Costi'!H602+'Alimentazione CE Costi'!H615+'Alimentazione CE Costi'!H626+'Alimentazione CE Costi'!H639+'Alimentazione CE Costi'!H649+'Alimentazione CE Costi'!H662+'Alimentazione CE Costi'!H673</f>
        <v>193143</v>
      </c>
      <c r="D22" s="204">
        <f>SUM('Alimentazione CE Costi'!I811:I843)+'Alimentazione CE Costi'!I894+'Alimentazione CE Costi'!I466+'Alimentazione CE Costi'!I483+'Alimentazione CE Costi'!I498+'Alimentazione CE Costi'!I508+'Alimentazione CE Costi'!I521+'Alimentazione CE Costi'!I532+'Alimentazione CE Costi'!I545+'Alimentazione CE Costi'!I555+'Alimentazione CE Costi'!I568+'Alimentazione CE Costi'!I579+'Alimentazione CE Costi'!I592+'Alimentazione CE Costi'!I602+'Alimentazione CE Costi'!I615+'Alimentazione CE Costi'!I626+'Alimentazione CE Costi'!I639+'Alimentazione CE Costi'!I649+'Alimentazione CE Costi'!I662+'Alimentazione CE Costi'!I673</f>
        <v>772571</v>
      </c>
      <c r="E22" s="168"/>
    </row>
    <row r="23" spans="1:5">
      <c r="A23" s="165" t="s">
        <v>2133</v>
      </c>
      <c r="B23" s="166" t="s">
        <v>2148</v>
      </c>
      <c r="C23" s="202"/>
      <c r="D23" s="202"/>
      <c r="E23" s="171"/>
    </row>
    <row r="24" spans="1:5">
      <c r="A24" s="161" t="s">
        <v>2149</v>
      </c>
      <c r="B24" s="167"/>
      <c r="C24" s="203">
        <f>SUM(C22:C23)</f>
        <v>193143</v>
      </c>
      <c r="D24" s="203">
        <f>SUM(D22:D23)</f>
        <v>772571</v>
      </c>
      <c r="E24" s="168"/>
    </row>
    <row r="25" spans="1:5">
      <c r="A25" s="172" t="s">
        <v>2150</v>
      </c>
      <c r="B25" s="172"/>
      <c r="C25" s="206">
        <f>C4+C9+C12+C17+C21+C24</f>
        <v>1225396</v>
      </c>
      <c r="D25" s="206">
        <f>D4+D9+D12+D17+D21+D24</f>
        <v>4901587</v>
      </c>
    </row>
    <row r="26" spans="1:5" ht="14.4">
      <c r="A26" s="173"/>
      <c r="B26" s="173"/>
      <c r="C26" s="207"/>
      <c r="D26" s="207"/>
    </row>
    <row r="27" spans="1:5" ht="20.399999999999999" hidden="1">
      <c r="A27" s="165" t="s">
        <v>2151</v>
      </c>
      <c r="B27" s="174" t="s">
        <v>2152</v>
      </c>
      <c r="C27" s="202"/>
      <c r="D27" s="202"/>
    </row>
    <row r="28" spans="1:5" hidden="1">
      <c r="A28" s="165" t="s">
        <v>2151</v>
      </c>
      <c r="B28" s="175" t="s">
        <v>2153</v>
      </c>
      <c r="C28" s="202"/>
      <c r="D28" s="202"/>
    </row>
    <row r="29" spans="1:5" hidden="1">
      <c r="A29" s="165" t="s">
        <v>2151</v>
      </c>
      <c r="B29" s="175" t="s">
        <v>2154</v>
      </c>
      <c r="C29" s="202"/>
      <c r="D29" s="202"/>
    </row>
    <row r="30" spans="1:5" hidden="1">
      <c r="A30" s="165" t="s">
        <v>2151</v>
      </c>
      <c r="B30" s="175" t="s">
        <v>2155</v>
      </c>
      <c r="C30" s="205"/>
      <c r="D30" s="205"/>
    </row>
    <row r="31" spans="1:5" hidden="1">
      <c r="A31" s="165" t="s">
        <v>2151</v>
      </c>
      <c r="B31" s="175" t="s">
        <v>2156</v>
      </c>
      <c r="C31" s="202"/>
      <c r="D31" s="202"/>
    </row>
    <row r="32" spans="1:5" hidden="1">
      <c r="A32" s="165" t="s">
        <v>2151</v>
      </c>
      <c r="B32" s="175" t="s">
        <v>2157</v>
      </c>
      <c r="C32" s="202"/>
      <c r="D32" s="202"/>
    </row>
    <row r="33" spans="1:5" hidden="1">
      <c r="A33" s="165" t="s">
        <v>2151</v>
      </c>
      <c r="B33" s="175" t="s">
        <v>2158</v>
      </c>
      <c r="C33" s="202"/>
      <c r="D33" s="202"/>
    </row>
    <row r="34" spans="1:5" hidden="1">
      <c r="A34" s="165" t="s">
        <v>2151</v>
      </c>
      <c r="B34" s="175" t="s">
        <v>2159</v>
      </c>
      <c r="C34" s="202"/>
      <c r="D34" s="202"/>
    </row>
    <row r="35" spans="1:5" hidden="1">
      <c r="A35" s="163" t="s">
        <v>2151</v>
      </c>
      <c r="B35" s="163" t="s">
        <v>2160</v>
      </c>
      <c r="C35" s="200"/>
      <c r="D35" s="200"/>
      <c r="E35" s="168"/>
    </row>
    <row r="36" spans="1:5" hidden="1">
      <c r="A36" s="163" t="s">
        <v>2151</v>
      </c>
      <c r="B36" s="163" t="s">
        <v>2161</v>
      </c>
      <c r="C36" s="197"/>
      <c r="D36" s="197"/>
    </row>
    <row r="37" spans="1:5" hidden="1">
      <c r="A37" s="165" t="s">
        <v>2151</v>
      </c>
      <c r="B37" s="175" t="s">
        <v>2162</v>
      </c>
      <c r="C37" s="202"/>
      <c r="D37" s="202"/>
    </row>
    <row r="38" spans="1:5" hidden="1">
      <c r="A38" s="165" t="s">
        <v>2151</v>
      </c>
      <c r="B38" s="175" t="s">
        <v>2163</v>
      </c>
      <c r="C38" s="202"/>
      <c r="D38" s="205"/>
    </row>
    <row r="39" spans="1:5" hidden="1">
      <c r="A39" s="165" t="s">
        <v>2151</v>
      </c>
      <c r="B39" s="175" t="s">
        <v>2164</v>
      </c>
      <c r="C39" s="202"/>
      <c r="D39" s="202"/>
    </row>
    <row r="40" spans="1:5" hidden="1">
      <c r="A40" s="165" t="s">
        <v>2151</v>
      </c>
      <c r="B40" s="175" t="s">
        <v>2165</v>
      </c>
      <c r="C40" s="202"/>
      <c r="D40" s="202"/>
    </row>
    <row r="41" spans="1:5" hidden="1">
      <c r="A41" s="165" t="s">
        <v>2151</v>
      </c>
      <c r="B41" s="175" t="s">
        <v>2166</v>
      </c>
      <c r="C41" s="202"/>
      <c r="D41" s="202"/>
    </row>
    <row r="42" spans="1:5" hidden="1">
      <c r="A42" s="165" t="s">
        <v>2151</v>
      </c>
      <c r="B42" s="175" t="s">
        <v>2167</v>
      </c>
      <c r="C42" s="202"/>
      <c r="D42" s="202"/>
    </row>
    <row r="43" spans="1:5" hidden="1">
      <c r="A43" s="165" t="s">
        <v>2151</v>
      </c>
      <c r="B43" s="175" t="s">
        <v>2168</v>
      </c>
      <c r="C43" s="202"/>
      <c r="D43" s="202"/>
    </row>
    <row r="44" spans="1:5" hidden="1">
      <c r="A44" s="165"/>
      <c r="B44" s="176"/>
      <c r="C44" s="202"/>
      <c r="D44" s="202"/>
    </row>
    <row r="45" spans="1:5" hidden="1">
      <c r="A45" s="165" t="s">
        <v>2151</v>
      </c>
      <c r="B45" s="175" t="s">
        <v>2169</v>
      </c>
      <c r="C45" s="202"/>
      <c r="D45" s="202"/>
    </row>
    <row r="46" spans="1:5" hidden="1">
      <c r="A46" s="165" t="s">
        <v>2151</v>
      </c>
      <c r="B46" s="175" t="s">
        <v>2170</v>
      </c>
      <c r="C46" s="202"/>
      <c r="D46" s="202"/>
    </row>
    <row r="47" spans="1:5" hidden="1">
      <c r="A47" s="165" t="s">
        <v>2151</v>
      </c>
      <c r="B47" s="175" t="s">
        <v>2171</v>
      </c>
      <c r="C47" s="202"/>
      <c r="D47" s="202"/>
    </row>
    <row r="48" spans="1:5" hidden="1">
      <c r="A48" s="165" t="s">
        <v>2151</v>
      </c>
      <c r="B48" s="175" t="s">
        <v>2172</v>
      </c>
      <c r="C48" s="205"/>
      <c r="D48" s="205"/>
    </row>
    <row r="49" spans="1:5" hidden="1">
      <c r="A49" s="165" t="s">
        <v>2151</v>
      </c>
      <c r="B49" s="175" t="s">
        <v>2173</v>
      </c>
      <c r="C49" s="202"/>
      <c r="D49" s="202"/>
    </row>
    <row r="50" spans="1:5" hidden="1">
      <c r="A50" s="165" t="s">
        <v>2151</v>
      </c>
      <c r="B50" s="175" t="s">
        <v>2174</v>
      </c>
      <c r="C50" s="202"/>
      <c r="D50" s="205"/>
    </row>
    <row r="51" spans="1:5" hidden="1">
      <c r="A51" s="163" t="s">
        <v>2151</v>
      </c>
      <c r="B51" s="163" t="s">
        <v>2175</v>
      </c>
      <c r="C51" s="197"/>
      <c r="D51" s="197"/>
      <c r="E51" s="168"/>
    </row>
    <row r="52" spans="1:5" hidden="1">
      <c r="A52" s="170" t="s">
        <v>2151</v>
      </c>
      <c r="B52" s="175" t="s">
        <v>2176</v>
      </c>
      <c r="C52" s="204"/>
      <c r="D52" s="204"/>
    </row>
    <row r="53" spans="1:5" hidden="1">
      <c r="A53" s="170" t="s">
        <v>2151</v>
      </c>
      <c r="B53" s="175" t="s">
        <v>2177</v>
      </c>
      <c r="C53" s="204"/>
      <c r="D53" s="204"/>
    </row>
    <row r="54" spans="1:5" hidden="1">
      <c r="A54" s="163" t="s">
        <v>2151</v>
      </c>
      <c r="B54" s="177" t="s">
        <v>2178</v>
      </c>
      <c r="C54" s="197"/>
      <c r="D54" s="197"/>
      <c r="E54" s="168"/>
    </row>
    <row r="55" spans="1:5" hidden="1">
      <c r="A55" s="163" t="s">
        <v>2151</v>
      </c>
      <c r="B55" s="163" t="s">
        <v>2179</v>
      </c>
      <c r="C55" s="197"/>
      <c r="D55" s="197"/>
      <c r="E55" s="168"/>
    </row>
    <row r="56" spans="1:5" hidden="1">
      <c r="A56" s="172" t="s">
        <v>2180</v>
      </c>
      <c r="B56" s="172"/>
      <c r="C56" s="206">
        <f>C35+C36+C51+C54+C55+C25</f>
        <v>1225396</v>
      </c>
      <c r="D56" s="206">
        <f>D35+D36+D51+D54+D55+D25</f>
        <v>4901587</v>
      </c>
    </row>
    <row r="57" spans="1:5" ht="14.4" hidden="1">
      <c r="A57" s="173"/>
      <c r="B57" s="173"/>
      <c r="C57" s="207"/>
      <c r="D57" s="207"/>
    </row>
    <row r="58" spans="1:5" hidden="1">
      <c r="A58" s="161" t="s">
        <v>2181</v>
      </c>
      <c r="B58" s="162"/>
      <c r="C58" s="198"/>
      <c r="D58" s="198"/>
    </row>
    <row r="59" spans="1:5" hidden="1">
      <c r="A59" s="165" t="s">
        <v>2133</v>
      </c>
      <c r="B59" s="166" t="s">
        <v>2182</v>
      </c>
      <c r="C59" s="205"/>
      <c r="D59" s="205"/>
    </row>
    <row r="60" spans="1:5" hidden="1">
      <c r="A60" s="165" t="s">
        <v>2133</v>
      </c>
      <c r="B60" s="166" t="s">
        <v>2183</v>
      </c>
      <c r="C60" s="205"/>
      <c r="D60" s="205"/>
    </row>
    <row r="61" spans="1:5" hidden="1">
      <c r="A61" s="165" t="s">
        <v>2133</v>
      </c>
      <c r="B61" s="166" t="s">
        <v>2184</v>
      </c>
      <c r="C61" s="205"/>
      <c r="D61" s="205"/>
    </row>
    <row r="62" spans="1:5" hidden="1">
      <c r="A62" s="165" t="s">
        <v>2133</v>
      </c>
      <c r="B62" s="166" t="s">
        <v>2185</v>
      </c>
      <c r="C62" s="205"/>
      <c r="D62" s="205"/>
    </row>
    <row r="63" spans="1:5" hidden="1">
      <c r="A63" s="165" t="s">
        <v>2133</v>
      </c>
      <c r="B63" s="166" t="s">
        <v>2186</v>
      </c>
      <c r="C63" s="205"/>
      <c r="D63" s="205"/>
    </row>
    <row r="64" spans="1:5" hidden="1">
      <c r="A64" s="163" t="s">
        <v>2133</v>
      </c>
      <c r="B64" s="177" t="s">
        <v>2187</v>
      </c>
      <c r="C64" s="197">
        <f>SUM(C59:C63)</f>
        <v>0</v>
      </c>
      <c r="D64" s="197">
        <f>SUM(D59:D63)</f>
        <v>0</v>
      </c>
    </row>
    <row r="65" spans="1:4" hidden="1">
      <c r="A65" s="165" t="s">
        <v>2126</v>
      </c>
      <c r="B65" s="166" t="s">
        <v>2188</v>
      </c>
      <c r="C65" s="205"/>
      <c r="D65" s="205"/>
    </row>
    <row r="66" spans="1:4" hidden="1">
      <c r="A66" s="165" t="s">
        <v>2126</v>
      </c>
      <c r="B66" s="166" t="s">
        <v>2189</v>
      </c>
      <c r="C66" s="205"/>
      <c r="D66" s="205"/>
    </row>
    <row r="67" spans="1:4" hidden="1">
      <c r="A67" s="165" t="s">
        <v>2126</v>
      </c>
      <c r="B67" s="166" t="s">
        <v>2190</v>
      </c>
      <c r="C67" s="205"/>
      <c r="D67" s="205"/>
    </row>
    <row r="68" spans="1:4" hidden="1">
      <c r="A68" s="165" t="s">
        <v>2126</v>
      </c>
      <c r="B68" s="166" t="s">
        <v>2191</v>
      </c>
      <c r="C68" s="205"/>
      <c r="D68" s="205"/>
    </row>
    <row r="69" spans="1:4" hidden="1">
      <c r="A69" s="165" t="s">
        <v>2126</v>
      </c>
      <c r="B69" s="166" t="s">
        <v>2192</v>
      </c>
      <c r="C69" s="205"/>
      <c r="D69" s="205"/>
    </row>
    <row r="70" spans="1:4" hidden="1">
      <c r="A70" s="163" t="s">
        <v>2126</v>
      </c>
      <c r="B70" s="177" t="s">
        <v>2193</v>
      </c>
      <c r="C70" s="197">
        <f>SUM(C65:C69)</f>
        <v>0</v>
      </c>
      <c r="D70" s="197">
        <f>SUM(D65:D69)</f>
        <v>0</v>
      </c>
    </row>
    <row r="71" spans="1:4" hidden="1">
      <c r="A71" s="165" t="s">
        <v>2133</v>
      </c>
      <c r="B71" s="166" t="s">
        <v>2194</v>
      </c>
      <c r="C71" s="205"/>
      <c r="D71" s="205"/>
    </row>
    <row r="72" spans="1:4" hidden="1">
      <c r="A72" s="165" t="s">
        <v>2133</v>
      </c>
      <c r="B72" s="166" t="s">
        <v>2195</v>
      </c>
      <c r="C72" s="205"/>
      <c r="D72" s="205"/>
    </row>
    <row r="73" spans="1:4" hidden="1">
      <c r="A73" s="165" t="s">
        <v>2133</v>
      </c>
      <c r="B73" s="166" t="s">
        <v>2196</v>
      </c>
      <c r="C73" s="205"/>
      <c r="D73" s="205"/>
    </row>
    <row r="74" spans="1:4" hidden="1">
      <c r="A74" s="165" t="s">
        <v>2133</v>
      </c>
      <c r="B74" s="166" t="s">
        <v>2197</v>
      </c>
      <c r="C74" s="205"/>
      <c r="D74" s="205"/>
    </row>
    <row r="75" spans="1:4" hidden="1">
      <c r="A75" s="165" t="s">
        <v>2133</v>
      </c>
      <c r="B75" s="166" t="s">
        <v>2198</v>
      </c>
      <c r="C75" s="205"/>
      <c r="D75" s="205"/>
    </row>
    <row r="76" spans="1:4" hidden="1">
      <c r="A76" s="165" t="s">
        <v>2133</v>
      </c>
      <c r="B76" s="166" t="s">
        <v>2199</v>
      </c>
      <c r="C76" s="205"/>
      <c r="D76" s="205"/>
    </row>
    <row r="77" spans="1:4" hidden="1">
      <c r="A77" s="165" t="s">
        <v>2133</v>
      </c>
      <c r="B77" s="166" t="s">
        <v>2200</v>
      </c>
      <c r="C77" s="205"/>
      <c r="D77" s="205"/>
    </row>
    <row r="78" spans="1:4" hidden="1">
      <c r="A78" s="165" t="s">
        <v>2133</v>
      </c>
      <c r="B78" s="166" t="s">
        <v>2201</v>
      </c>
      <c r="C78" s="205"/>
      <c r="D78" s="205"/>
    </row>
    <row r="79" spans="1:4" hidden="1">
      <c r="A79" s="163" t="s">
        <v>2133</v>
      </c>
      <c r="B79" s="177" t="s">
        <v>2202</v>
      </c>
      <c r="C79" s="197">
        <f>SUM(C71:C78)</f>
        <v>0</v>
      </c>
      <c r="D79" s="197">
        <f>SUM(D71:D78)</f>
        <v>0</v>
      </c>
    </row>
    <row r="80" spans="1:4" hidden="1">
      <c r="A80" s="165" t="s">
        <v>2126</v>
      </c>
      <c r="B80" s="166" t="s">
        <v>2203</v>
      </c>
      <c r="C80" s="205"/>
      <c r="D80" s="205"/>
    </row>
    <row r="81" spans="1:4" hidden="1">
      <c r="A81" s="165" t="s">
        <v>2126</v>
      </c>
      <c r="B81" s="166" t="s">
        <v>2204</v>
      </c>
      <c r="C81" s="205"/>
      <c r="D81" s="205"/>
    </row>
    <row r="82" spans="1:4" hidden="1">
      <c r="A82" s="165" t="s">
        <v>2126</v>
      </c>
      <c r="B82" s="166" t="s">
        <v>2205</v>
      </c>
      <c r="C82" s="205"/>
      <c r="D82" s="205"/>
    </row>
    <row r="83" spans="1:4" hidden="1">
      <c r="A83" s="165" t="s">
        <v>2126</v>
      </c>
      <c r="B83" s="166" t="s">
        <v>2206</v>
      </c>
      <c r="C83" s="205"/>
      <c r="D83" s="205"/>
    </row>
    <row r="84" spans="1:4" hidden="1">
      <c r="A84" s="165" t="s">
        <v>2126</v>
      </c>
      <c r="B84" s="166" t="s">
        <v>2207</v>
      </c>
      <c r="C84" s="205"/>
      <c r="D84" s="205"/>
    </row>
    <row r="85" spans="1:4" hidden="1">
      <c r="A85" s="165" t="s">
        <v>2126</v>
      </c>
      <c r="B85" s="166" t="s">
        <v>2208</v>
      </c>
      <c r="C85" s="205"/>
      <c r="D85" s="205"/>
    </row>
    <row r="86" spans="1:4" hidden="1">
      <c r="A86" s="165" t="s">
        <v>2126</v>
      </c>
      <c r="B86" s="166" t="s">
        <v>2209</v>
      </c>
      <c r="C86" s="205"/>
      <c r="D86" s="205"/>
    </row>
    <row r="87" spans="1:4" hidden="1">
      <c r="A87" s="163" t="s">
        <v>2126</v>
      </c>
      <c r="B87" s="177" t="s">
        <v>2210</v>
      </c>
      <c r="C87" s="197">
        <f>SUM(C80:C86)</f>
        <v>0</v>
      </c>
      <c r="D87" s="197">
        <f>SUM(D80:D86)</f>
        <v>0</v>
      </c>
    </row>
    <row r="88" spans="1:4" hidden="1">
      <c r="A88" s="165" t="s">
        <v>2133</v>
      </c>
      <c r="B88" s="166" t="s">
        <v>2211</v>
      </c>
      <c r="C88" s="205"/>
      <c r="D88" s="205"/>
    </row>
    <row r="89" spans="1:4" hidden="1">
      <c r="A89" s="165" t="s">
        <v>2133</v>
      </c>
      <c r="B89" s="166" t="s">
        <v>2212</v>
      </c>
      <c r="C89" s="205"/>
      <c r="D89" s="205"/>
    </row>
    <row r="90" spans="1:4" hidden="1">
      <c r="A90" s="163" t="s">
        <v>2133</v>
      </c>
      <c r="B90" s="177" t="s">
        <v>2213</v>
      </c>
      <c r="C90" s="197">
        <f>SUM(C88:C89)</f>
        <v>0</v>
      </c>
      <c r="D90" s="197">
        <f>SUM(D88:D89)</f>
        <v>0</v>
      </c>
    </row>
    <row r="91" spans="1:4" hidden="1">
      <c r="A91" s="165" t="s">
        <v>2126</v>
      </c>
      <c r="B91" s="166" t="s">
        <v>2214</v>
      </c>
      <c r="C91" s="205"/>
      <c r="D91" s="205"/>
    </row>
    <row r="92" spans="1:4" hidden="1">
      <c r="A92" s="165" t="s">
        <v>2126</v>
      </c>
      <c r="B92" s="166" t="s">
        <v>2215</v>
      </c>
      <c r="C92" s="205"/>
      <c r="D92" s="205"/>
    </row>
    <row r="93" spans="1:4" hidden="1">
      <c r="A93" s="163" t="s">
        <v>2126</v>
      </c>
      <c r="B93" s="177" t="s">
        <v>2216</v>
      </c>
      <c r="C93" s="197">
        <f>SUM(C91:C92)</f>
        <v>0</v>
      </c>
      <c r="D93" s="197">
        <f>SUM(D91:D92)</f>
        <v>0</v>
      </c>
    </row>
    <row r="94" spans="1:4" hidden="1">
      <c r="A94" s="163" t="s">
        <v>2142</v>
      </c>
      <c r="B94" s="177" t="s">
        <v>2217</v>
      </c>
      <c r="C94" s="209"/>
      <c r="D94" s="209"/>
    </row>
    <row r="95" spans="1:4">
      <c r="A95" s="172" t="s">
        <v>2218</v>
      </c>
      <c r="B95" s="172"/>
      <c r="C95" s="206">
        <f>C64+C70+C79+C87+C90+C93+C94</f>
        <v>0</v>
      </c>
      <c r="D95" s="206">
        <f>D64+D70+D79+D87+D90+D93+D94</f>
        <v>0</v>
      </c>
    </row>
    <row r="96" spans="1:4" ht="14.4">
      <c r="A96" s="173"/>
      <c r="B96" s="173"/>
      <c r="C96" s="207"/>
      <c r="D96" s="207"/>
    </row>
    <row r="97" spans="1:4" hidden="1">
      <c r="A97" s="161" t="s">
        <v>2219</v>
      </c>
      <c r="B97" s="162"/>
      <c r="C97" s="198"/>
      <c r="D97" s="198"/>
    </row>
    <row r="98" spans="1:4" hidden="1">
      <c r="A98" s="165" t="s">
        <v>2151</v>
      </c>
      <c r="B98" s="165" t="s">
        <v>2220</v>
      </c>
      <c r="C98" s="202"/>
      <c r="D98" s="205"/>
    </row>
    <row r="99" spans="1:4" hidden="1">
      <c r="A99" s="165" t="s">
        <v>2151</v>
      </c>
      <c r="B99" s="165" t="s">
        <v>2221</v>
      </c>
      <c r="C99" s="202"/>
      <c r="D99" s="205"/>
    </row>
    <row r="100" spans="1:4" hidden="1">
      <c r="A100" s="165" t="s">
        <v>2151</v>
      </c>
      <c r="B100" s="165" t="s">
        <v>2222</v>
      </c>
      <c r="C100" s="202"/>
      <c r="D100" s="205"/>
    </row>
    <row r="101" spans="1:4" hidden="1">
      <c r="A101" s="165" t="s">
        <v>2151</v>
      </c>
      <c r="B101" s="165" t="s">
        <v>2223</v>
      </c>
      <c r="C101" s="202"/>
      <c r="D101" s="205"/>
    </row>
    <row r="102" spans="1:4" hidden="1">
      <c r="A102" s="165" t="s">
        <v>2151</v>
      </c>
      <c r="B102" s="165" t="s">
        <v>2224</v>
      </c>
      <c r="C102" s="202"/>
      <c r="D102" s="205"/>
    </row>
    <row r="103" spans="1:4" hidden="1">
      <c r="A103" s="163" t="s">
        <v>2126</v>
      </c>
      <c r="B103" s="163" t="s">
        <v>2225</v>
      </c>
      <c r="C103" s="197"/>
      <c r="D103" s="197"/>
    </row>
    <row r="104" spans="1:4" hidden="1">
      <c r="A104" s="165" t="s">
        <v>2126</v>
      </c>
      <c r="B104" s="165" t="s">
        <v>2226</v>
      </c>
      <c r="C104" s="208"/>
      <c r="D104" s="205"/>
    </row>
    <row r="105" spans="1:4" hidden="1">
      <c r="A105" s="165" t="s">
        <v>2151</v>
      </c>
      <c r="B105" s="165" t="s">
        <v>2227</v>
      </c>
      <c r="C105" s="208"/>
      <c r="D105" s="205"/>
    </row>
    <row r="106" spans="1:4" hidden="1">
      <c r="A106" s="163" t="s">
        <v>2151</v>
      </c>
      <c r="B106" s="177" t="s">
        <v>2228</v>
      </c>
      <c r="C106" s="197"/>
      <c r="D106" s="197"/>
    </row>
    <row r="107" spans="1:4" hidden="1">
      <c r="A107" s="163" t="s">
        <v>2151</v>
      </c>
      <c r="B107" s="178" t="s">
        <v>2229</v>
      </c>
      <c r="C107" s="197"/>
      <c r="D107" s="197"/>
    </row>
    <row r="108" spans="1:4" hidden="1">
      <c r="A108" s="165" t="s">
        <v>2126</v>
      </c>
      <c r="B108" s="179" t="s">
        <v>2230</v>
      </c>
      <c r="C108" s="205"/>
      <c r="D108" s="205"/>
    </row>
    <row r="109" spans="1:4" hidden="1">
      <c r="A109" s="165" t="s">
        <v>2133</v>
      </c>
      <c r="B109" s="165" t="s">
        <v>2231</v>
      </c>
      <c r="C109" s="202"/>
      <c r="D109" s="202"/>
    </row>
    <row r="110" spans="1:4">
      <c r="A110" s="172" t="s">
        <v>2232</v>
      </c>
      <c r="B110" s="172"/>
      <c r="C110" s="206">
        <f>C98+C99+C100+C101+C102+C103+C106+C107+C108+C109</f>
        <v>0</v>
      </c>
      <c r="D110" s="206">
        <f>D98+D99+D100+D101+D102+D103+D106+D107+D108+D109</f>
        <v>0</v>
      </c>
    </row>
    <row r="111" spans="1:4">
      <c r="A111" s="179"/>
      <c r="B111" s="179"/>
      <c r="C111" s="210"/>
      <c r="D111" s="210"/>
    </row>
    <row r="112" spans="1:4">
      <c r="A112" s="213" t="s">
        <v>2233</v>
      </c>
      <c r="B112" s="214"/>
      <c r="C112" s="215">
        <f>C56+C95+C110</f>
        <v>1225396</v>
      </c>
      <c r="D112" s="215">
        <f>D56+D95+D110</f>
        <v>4901587</v>
      </c>
    </row>
  </sheetData>
  <mergeCells count="1">
    <mergeCell ref="A1:B1"/>
  </mergeCells>
  <pageMargins left="0.74" right="0.31496062992125984" top="0.59055118110236227" bottom="0.55118110236220474" header="0.31496062992125984" footer="0.15748031496062992"/>
  <pageSetup paperSize="9" scale="80" fitToHeight="0" orientation="portrait" r:id="rId1"/>
  <ignoredErrors>
    <ignoredError sqref="C19:D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7"/>
  <sheetViews>
    <sheetView view="pageBreakPreview" zoomScale="60" zoomScaleNormal="100" workbookViewId="0">
      <selection activeCell="F1" sqref="F1:F1048576"/>
    </sheetView>
  </sheetViews>
  <sheetFormatPr defaultColWidth="9.109375" defaultRowHeight="15.6"/>
  <cols>
    <col min="1" max="1" width="42.44140625" style="319" customWidth="1"/>
    <col min="2" max="2" width="20.109375" style="319" customWidth="1"/>
    <col min="3" max="3" width="22" style="319" customWidth="1"/>
    <col min="4" max="4" width="2.6640625" style="319" hidden="1" customWidth="1"/>
    <col min="5" max="5" width="2.33203125" style="319" customWidth="1"/>
    <col min="6" max="6" width="13.5546875" style="320" bestFit="1" customWidth="1"/>
    <col min="7" max="7" width="9.109375" style="319"/>
    <col min="8" max="8" width="13.44140625" style="319" bestFit="1" customWidth="1"/>
    <col min="9" max="9" width="10.44140625" style="319" customWidth="1"/>
    <col min="10" max="16384" width="9.109375" style="319"/>
  </cols>
  <sheetData>
    <row r="1" spans="1:6">
      <c r="A1" s="351" t="s">
        <v>2261</v>
      </c>
    </row>
    <row r="4" spans="1:6" s="349" customFormat="1" ht="24.75" customHeight="1">
      <c r="A4" s="337" t="s">
        <v>2260</v>
      </c>
      <c r="B4" s="337" t="s">
        <v>2245</v>
      </c>
      <c r="C4" s="337" t="s">
        <v>2244</v>
      </c>
      <c r="D4" s="336"/>
      <c r="F4" s="350"/>
    </row>
    <row r="5" spans="1:6" s="326" customFormat="1" ht="22.5" customHeight="1">
      <c r="A5" s="340" t="s">
        <v>2254</v>
      </c>
      <c r="B5" s="502">
        <v>2335672</v>
      </c>
      <c r="C5" s="339">
        <v>600100100100</v>
      </c>
      <c r="D5" s="346"/>
      <c r="F5" s="335"/>
    </row>
    <row r="6" spans="1:6" s="326" customFormat="1" ht="22.5" customHeight="1">
      <c r="A6" s="352" t="s">
        <v>2262</v>
      </c>
      <c r="B6" s="503">
        <v>248740.5</v>
      </c>
      <c r="C6" s="339">
        <v>600100100100</v>
      </c>
      <c r="D6" s="346"/>
      <c r="F6" s="335"/>
    </row>
    <row r="7" spans="1:6" s="326" customFormat="1" ht="22.5" customHeight="1">
      <c r="A7" s="340" t="s">
        <v>2258</v>
      </c>
      <c r="B7" s="502">
        <v>2324250</v>
      </c>
      <c r="C7" s="339">
        <v>600100100200</v>
      </c>
      <c r="D7" s="346"/>
      <c r="F7" s="335"/>
    </row>
    <row r="8" spans="1:6" s="326" customFormat="1" ht="22.5" customHeight="1">
      <c r="A8" s="340" t="s">
        <v>2257</v>
      </c>
      <c r="B8" s="502">
        <v>582171.25</v>
      </c>
      <c r="C8" s="339" t="s">
        <v>2264</v>
      </c>
      <c r="D8" s="346"/>
      <c r="F8" s="335"/>
    </row>
    <row r="9" spans="1:6" s="326" customFormat="1" ht="22.5" customHeight="1">
      <c r="A9" s="340" t="s">
        <v>2259</v>
      </c>
      <c r="B9" s="502">
        <v>574115.75</v>
      </c>
      <c r="C9" s="339" t="s">
        <v>2265</v>
      </c>
      <c r="D9" s="346"/>
      <c r="F9" s="335"/>
    </row>
    <row r="10" spans="1:6" s="326" customFormat="1" ht="28.5" customHeight="1">
      <c r="A10" s="340" t="s">
        <v>2256</v>
      </c>
      <c r="B10" s="502">
        <v>401127.5</v>
      </c>
      <c r="C10" s="339" t="s">
        <v>2265</v>
      </c>
      <c r="D10" s="346"/>
      <c r="F10" s="335"/>
    </row>
    <row r="11" spans="1:6" s="326" customFormat="1" ht="30" customHeight="1">
      <c r="A11" s="340" t="s">
        <v>2255</v>
      </c>
      <c r="B11" s="502">
        <v>300000</v>
      </c>
      <c r="C11" s="339" t="s">
        <v>2265</v>
      </c>
      <c r="D11" s="346">
        <v>1200000</v>
      </c>
      <c r="F11" s="335"/>
    </row>
    <row r="12" spans="1:6" s="326" customFormat="1" ht="22.5" customHeight="1">
      <c r="A12" s="340"/>
      <c r="B12" s="353"/>
      <c r="C12" s="339"/>
      <c r="D12" s="346"/>
      <c r="F12" s="335"/>
    </row>
    <row r="13" spans="1:6" s="326" customFormat="1" ht="22.5" customHeight="1">
      <c r="A13" s="329" t="s">
        <v>2241</v>
      </c>
      <c r="B13" s="328">
        <f>SUM(B5:B12)</f>
        <v>6766077</v>
      </c>
      <c r="C13" s="345"/>
      <c r="D13" s="346"/>
      <c r="F13" s="335"/>
    </row>
    <row r="14" spans="1:6" s="326" customFormat="1" ht="32.25" customHeight="1">
      <c r="A14" s="337" t="s">
        <v>2253</v>
      </c>
      <c r="B14" s="337" t="s">
        <v>2245</v>
      </c>
      <c r="C14" s="337" t="s">
        <v>2244</v>
      </c>
      <c r="D14" s="336"/>
      <c r="F14" s="335"/>
    </row>
    <row r="15" spans="1:6" s="326" customFormat="1" ht="32.25" customHeight="1">
      <c r="A15" s="348" t="s">
        <v>2252</v>
      </c>
      <c r="B15" s="504">
        <v>37511.5</v>
      </c>
      <c r="C15" s="347">
        <v>600100200200</v>
      </c>
      <c r="D15" s="332"/>
      <c r="F15" s="335"/>
    </row>
    <row r="16" spans="1:6" s="326" customFormat="1" ht="22.5" customHeight="1">
      <c r="A16" s="340" t="s">
        <v>2251</v>
      </c>
      <c r="B16" s="504">
        <v>7500</v>
      </c>
      <c r="C16" s="347">
        <v>600100200200</v>
      </c>
      <c r="D16" s="332"/>
      <c r="F16" s="335"/>
    </row>
    <row r="17" spans="1:9" s="326" customFormat="1" ht="22.5" customHeight="1">
      <c r="A17" s="340" t="s">
        <v>2263</v>
      </c>
      <c r="B17" s="502">
        <v>31960.75</v>
      </c>
      <c r="C17" s="347">
        <v>600100200200</v>
      </c>
      <c r="D17" s="332"/>
      <c r="F17" s="335"/>
      <c r="G17" s="540"/>
      <c r="H17" s="540"/>
    </row>
    <row r="18" spans="1:9" s="326" customFormat="1" ht="22.5" customHeight="1">
      <c r="A18" s="340" t="s">
        <v>2250</v>
      </c>
      <c r="B18" s="504">
        <v>0</v>
      </c>
      <c r="C18" s="347">
        <v>600100200200</v>
      </c>
      <c r="D18" s="332"/>
      <c r="F18" s="335"/>
    </row>
    <row r="19" spans="1:9" s="326" customFormat="1" ht="22.5" customHeight="1">
      <c r="A19" s="340" t="s">
        <v>2266</v>
      </c>
      <c r="B19" s="504">
        <v>500000</v>
      </c>
      <c r="C19" s="347">
        <v>600100200200</v>
      </c>
      <c r="D19" s="332"/>
      <c r="F19" s="335"/>
    </row>
    <row r="20" spans="1:9" s="326" customFormat="1" ht="22.5" customHeight="1">
      <c r="A20" s="329" t="s">
        <v>2241</v>
      </c>
      <c r="B20" s="356">
        <f>SUM(B15:B19)</f>
        <v>576972.25</v>
      </c>
      <c r="C20" s="333"/>
      <c r="D20" s="332"/>
      <c r="F20" s="335"/>
      <c r="H20" s="341"/>
      <c r="I20" s="338"/>
    </row>
    <row r="21" spans="1:9" s="326" customFormat="1" ht="22.5" customHeight="1">
      <c r="A21" s="337" t="s">
        <v>2249</v>
      </c>
      <c r="B21" s="337" t="s">
        <v>2245</v>
      </c>
      <c r="C21" s="337" t="s">
        <v>2244</v>
      </c>
      <c r="D21" s="332"/>
      <c r="F21" s="335"/>
      <c r="H21" s="341"/>
      <c r="I21" s="338"/>
    </row>
    <row r="22" spans="1:9" s="326" customFormat="1" ht="22.5" customHeight="1">
      <c r="A22" s="344"/>
      <c r="B22" s="344"/>
      <c r="C22" s="333"/>
      <c r="D22" s="336"/>
      <c r="F22" s="335"/>
      <c r="H22" s="341"/>
      <c r="I22" s="338"/>
    </row>
    <row r="23" spans="1:9" s="326" customFormat="1" ht="22.5" customHeight="1">
      <c r="A23" s="343"/>
      <c r="B23" s="343"/>
      <c r="C23" s="342"/>
      <c r="D23" s="332"/>
      <c r="F23" s="335"/>
      <c r="H23" s="341"/>
      <c r="I23" s="338"/>
    </row>
    <row r="24" spans="1:9" s="326" customFormat="1" ht="22.5" customHeight="1">
      <c r="A24" s="337" t="s">
        <v>2248</v>
      </c>
      <c r="B24" s="337" t="s">
        <v>2245</v>
      </c>
      <c r="C24" s="337" t="s">
        <v>2244</v>
      </c>
      <c r="D24" s="332"/>
      <c r="F24" s="335"/>
      <c r="H24" s="325"/>
      <c r="I24" s="338"/>
    </row>
    <row r="25" spans="1:9" s="326" customFormat="1" ht="22.5" customHeight="1">
      <c r="A25" s="340" t="s">
        <v>2247</v>
      </c>
      <c r="B25" s="331"/>
      <c r="C25" s="339">
        <v>600200100400</v>
      </c>
      <c r="D25" s="336"/>
      <c r="F25" s="335"/>
      <c r="H25" s="325"/>
      <c r="I25" s="338"/>
    </row>
    <row r="26" spans="1:9" s="326" customFormat="1" ht="22.5" customHeight="1">
      <c r="A26" s="329" t="s">
        <v>2241</v>
      </c>
      <c r="B26" s="328">
        <f>SUM(B25:B25)</f>
        <v>0</v>
      </c>
      <c r="C26" s="333"/>
      <c r="D26" s="336"/>
      <c r="F26" s="335"/>
    </row>
    <row r="27" spans="1:9" s="326" customFormat="1" ht="22.5" customHeight="1">
      <c r="A27" s="337" t="s">
        <v>2246</v>
      </c>
      <c r="B27" s="337" t="s">
        <v>2245</v>
      </c>
      <c r="C27" s="337" t="s">
        <v>2244</v>
      </c>
      <c r="D27" s="336"/>
      <c r="F27" s="335"/>
    </row>
    <row r="28" spans="1:9">
      <c r="A28" s="334" t="s">
        <v>1092</v>
      </c>
      <c r="B28" s="331">
        <v>0</v>
      </c>
      <c r="C28" s="333" t="s">
        <v>2242</v>
      </c>
      <c r="D28" s="332"/>
      <c r="E28" s="326"/>
      <c r="F28" s="335"/>
    </row>
    <row r="29" spans="1:9">
      <c r="A29" s="331" t="s">
        <v>2243</v>
      </c>
      <c r="B29" s="331"/>
      <c r="C29" s="330" t="s">
        <v>2242</v>
      </c>
      <c r="D29" s="326"/>
      <c r="E29" s="326"/>
      <c r="F29" s="335"/>
    </row>
    <row r="30" spans="1:9">
      <c r="A30" s="329" t="s">
        <v>2241</v>
      </c>
      <c r="B30" s="328">
        <f>SUM(B28:B29)</f>
        <v>0</v>
      </c>
      <c r="C30" s="327"/>
      <c r="F30" s="335"/>
    </row>
    <row r="31" spans="1:9">
      <c r="A31" s="324" t="s">
        <v>2240</v>
      </c>
      <c r="B31" s="323">
        <f>+B30+B20+B13+B26</f>
        <v>7343049.25</v>
      </c>
      <c r="C31" s="322"/>
      <c r="F31" s="335"/>
    </row>
    <row r="36" spans="2:2">
      <c r="B36" s="321"/>
    </row>
    <row r="37" spans="2:2">
      <c r="B37" s="321"/>
    </row>
  </sheetData>
  <mergeCells count="1">
    <mergeCell ref="G17:H17"/>
  </mergeCells>
  <printOptions horizontalCentered="1"/>
  <pageMargins left="0.31496062992125984" right="0.19685039370078741" top="0.70866141732283472" bottom="0.98425196850393704" header="0.43307086614173229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Schema CE</vt:lpstr>
      <vt:lpstr>CE Min</vt:lpstr>
      <vt:lpstr>Alimentazione CE Ricavi</vt:lpstr>
      <vt:lpstr>Alimentazione CE Costi</vt:lpstr>
      <vt:lpstr>Rendiconto finanziario</vt:lpstr>
      <vt:lpstr>1 Contr.</vt:lpstr>
      <vt:lpstr>'1 Contr.'!Area_stampa</vt:lpstr>
      <vt:lpstr>'CE Min'!Area_stampa</vt:lpstr>
      <vt:lpstr>'Rendiconto finanziario'!Area_stampa</vt:lpstr>
      <vt:lpstr>'Schema CE'!Area_stampa</vt:lpstr>
      <vt:lpstr>'Alimentazione CE Costi'!Titoli_stampa</vt:lpstr>
      <vt:lpstr>'Alimentazione CE Ricavi'!Titoli_stampa</vt:lpstr>
      <vt:lpstr>'CE Min'!Titoli_stampa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2020-12-28T11:00:55Z</cp:lastPrinted>
  <dcterms:created xsi:type="dcterms:W3CDTF">2019-07-05T08:06:15Z</dcterms:created>
  <dcterms:modified xsi:type="dcterms:W3CDTF">2020-12-28T11:07:21Z</dcterms:modified>
</cp:coreProperties>
</file>