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24\"/>
    </mc:Choice>
  </mc:AlternateContent>
  <xr:revisionPtr revIDLastSave="0" documentId="13_ncr:1_{50C5BDDF-7564-4FA4-A32E-7DFB4C6C36E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SR Rendiconto finanziario" sheetId="18" r:id="rId5"/>
    <sheet name="ce art. 44" sheetId="17" state="hidden" r:id="rId6"/>
  </sheets>
  <externalReferences>
    <externalReference r:id="rId7"/>
  </externalReferences>
  <definedNames>
    <definedName name="_xlnm._FilterDatabase" localSheetId="2" hidden="1">'Alimentazione CE Costi'!$A$2:$O$978</definedName>
    <definedName name="_xlnm._FilterDatabase" localSheetId="3" hidden="1">'Alimentazione CE Ricavi'!$A$2:$GP$273</definedName>
    <definedName name="_xlnm.Print_Area" localSheetId="5">'ce art. 44'!$A$3:$C$58</definedName>
    <definedName name="_xlnm.Print_Area" localSheetId="1">'CE Min'!$A$1:$F$566</definedName>
    <definedName name="_xlnm.Print_Titles" localSheetId="2">'Alimentazione CE Costi'!$1:$2</definedName>
    <definedName name="_xlnm.Print_Titles" localSheetId="3">'Alimentazione CE Ricavi'!$1:$2</definedName>
    <definedName name="_xlnm.Print_Titles" localSheetId="1">'CE Min'!$2:$2</definedName>
    <definedName name="_xlnm.Print_Titles" localSheetId="0">'Schema CE'!$4:$4</definedName>
  </definedNames>
  <calcPr calcId="181029"/>
</workbook>
</file>

<file path=xl/calcChain.xml><?xml version="1.0" encoding="utf-8"?>
<calcChain xmlns="http://schemas.openxmlformats.org/spreadsheetml/2006/main">
  <c r="D113" i="18" l="1"/>
  <c r="C113" i="18"/>
  <c r="D96" i="18"/>
  <c r="C96" i="18"/>
  <c r="D93" i="18"/>
  <c r="C93" i="18"/>
  <c r="D90" i="18"/>
  <c r="C90" i="18"/>
  <c r="D82" i="18"/>
  <c r="C82" i="18"/>
  <c r="D73" i="18"/>
  <c r="C73" i="18"/>
  <c r="D67" i="18"/>
  <c r="D98" i="18" s="1"/>
  <c r="C67" i="18"/>
  <c r="C98" i="18" s="1"/>
  <c r="D27" i="18"/>
  <c r="C27" i="18"/>
  <c r="D25" i="18"/>
  <c r="C25" i="18"/>
  <c r="C24" i="18"/>
  <c r="D22" i="18"/>
  <c r="D24" i="18" s="1"/>
  <c r="C22" i="18"/>
  <c r="D18" i="18"/>
  <c r="C18" i="18"/>
  <c r="D16" i="18"/>
  <c r="D20" i="18" s="1"/>
  <c r="C16" i="18"/>
  <c r="C20" i="18" s="1"/>
  <c r="D14" i="18"/>
  <c r="C14" i="18"/>
  <c r="D13" i="18"/>
  <c r="D15" i="18" s="1"/>
  <c r="C13" i="18"/>
  <c r="C15" i="18" s="1"/>
  <c r="D11" i="18"/>
  <c r="C11" i="18"/>
  <c r="D10" i="18"/>
  <c r="C10" i="18"/>
  <c r="C12" i="18" s="1"/>
  <c r="D9" i="18"/>
  <c r="D12" i="18" s="1"/>
  <c r="C9" i="18"/>
  <c r="D7" i="18"/>
  <c r="D28" i="18" s="1"/>
  <c r="D59" i="18" s="1"/>
  <c r="D115" i="18" s="1"/>
  <c r="C7" i="18"/>
  <c r="C28" i="18" s="1"/>
  <c r="C59" i="18" s="1"/>
  <c r="L203" i="2"/>
  <c r="L183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6" i="2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6" i="3"/>
  <c r="F137" i="4"/>
  <c r="F163" i="4"/>
  <c r="F471" i="4"/>
  <c r="F490" i="4"/>
  <c r="F494" i="4"/>
  <c r="F555" i="4"/>
  <c r="E564" i="4"/>
  <c r="E563" i="4"/>
  <c r="E561" i="4" s="1"/>
  <c r="E562" i="4"/>
  <c r="E560" i="4"/>
  <c r="E559" i="4"/>
  <c r="E558" i="4"/>
  <c r="E557" i="4"/>
  <c r="E552" i="4"/>
  <c r="E551" i="4"/>
  <c r="E550" i="4"/>
  <c r="E549" i="4"/>
  <c r="E548" i="4"/>
  <c r="E547" i="4"/>
  <c r="E546" i="4"/>
  <c r="E545" i="4"/>
  <c r="E543" i="4"/>
  <c r="E542" i="4"/>
  <c r="E540" i="4"/>
  <c r="E539" i="4"/>
  <c r="E538" i="4"/>
  <c r="E537" i="4"/>
  <c r="E536" i="4"/>
  <c r="E535" i="4"/>
  <c r="E534" i="4"/>
  <c r="E533" i="4"/>
  <c r="E531" i="4"/>
  <c r="E529" i="4"/>
  <c r="E528" i="4"/>
  <c r="E525" i="4"/>
  <c r="E524" i="4"/>
  <c r="E522" i="4"/>
  <c r="E520" i="4"/>
  <c r="E519" i="4"/>
  <c r="E518" i="4"/>
  <c r="E517" i="4"/>
  <c r="E516" i="4"/>
  <c r="E515" i="4"/>
  <c r="E514" i="4"/>
  <c r="E513" i="4"/>
  <c r="E511" i="4"/>
  <c r="E509" i="4"/>
  <c r="E508" i="4"/>
  <c r="E507" i="4"/>
  <c r="E506" i="4"/>
  <c r="E505" i="4"/>
  <c r="E504" i="4"/>
  <c r="E503" i="4"/>
  <c r="E501" i="4"/>
  <c r="E500" i="4"/>
  <c r="E498" i="4"/>
  <c r="E496" i="4"/>
  <c r="E492" i="4"/>
  <c r="E491" i="4"/>
  <c r="E488" i="4"/>
  <c r="E487" i="4"/>
  <c r="E485" i="4"/>
  <c r="E484" i="4"/>
  <c r="E483" i="4"/>
  <c r="E481" i="4"/>
  <c r="E480" i="4"/>
  <c r="E479" i="4"/>
  <c r="E478" i="4"/>
  <c r="E477" i="4"/>
  <c r="E475" i="4"/>
  <c r="E474" i="4"/>
  <c r="E473" i="4"/>
  <c r="E469" i="4"/>
  <c r="E468" i="4"/>
  <c r="E467" i="4"/>
  <c r="E466" i="4"/>
  <c r="E465" i="4"/>
  <c r="E464" i="4"/>
  <c r="E463" i="4"/>
  <c r="E462" i="4"/>
  <c r="E461" i="4"/>
  <c r="E460" i="4"/>
  <c r="E458" i="4"/>
  <c r="E457" i="4"/>
  <c r="E456" i="4"/>
  <c r="E455" i="4"/>
  <c r="E454" i="4"/>
  <c r="E453" i="4"/>
  <c r="E451" i="4"/>
  <c r="E450" i="4"/>
  <c r="E449" i="4"/>
  <c r="E448" i="4"/>
  <c r="E447" i="4"/>
  <c r="E446" i="4"/>
  <c r="E445" i="4"/>
  <c r="E444" i="4"/>
  <c r="E441" i="4"/>
  <c r="E440" i="4"/>
  <c r="E439" i="4"/>
  <c r="E438" i="4"/>
  <c r="E437" i="4"/>
  <c r="E436" i="4"/>
  <c r="E434" i="4"/>
  <c r="E433" i="4"/>
  <c r="E432" i="4"/>
  <c r="E431" i="4"/>
  <c r="E430" i="4"/>
  <c r="E429" i="4"/>
  <c r="E428" i="4"/>
  <c r="E427" i="4"/>
  <c r="E424" i="4"/>
  <c r="E423" i="4"/>
  <c r="E421" i="4"/>
  <c r="E420" i="4"/>
  <c r="E419" i="4"/>
  <c r="E416" i="4"/>
  <c r="E414" i="4"/>
  <c r="E413" i="4"/>
  <c r="E412" i="4"/>
  <c r="E411" i="4"/>
  <c r="E409" i="4"/>
  <c r="E408" i="4"/>
  <c r="E406" i="4"/>
  <c r="E405" i="4"/>
  <c r="E404" i="4"/>
  <c r="E402" i="4"/>
  <c r="E401" i="4"/>
  <c r="E400" i="4"/>
  <c r="E397" i="4"/>
  <c r="E396" i="4"/>
  <c r="E395" i="4"/>
  <c r="E393" i="4"/>
  <c r="E392" i="4"/>
  <c r="E391" i="4"/>
  <c r="E388" i="4"/>
  <c r="E387" i="4"/>
  <c r="E386" i="4"/>
  <c r="E384" i="4"/>
  <c r="E383" i="4"/>
  <c r="E382" i="4"/>
  <c r="E379" i="4"/>
  <c r="E378" i="4"/>
  <c r="E377" i="4"/>
  <c r="E375" i="4"/>
  <c r="E374" i="4"/>
  <c r="E373" i="4"/>
  <c r="E371" i="4"/>
  <c r="E370" i="4"/>
  <c r="E369" i="4"/>
  <c r="E364" i="4"/>
  <c r="E363" i="4"/>
  <c r="E362" i="4"/>
  <c r="E361" i="4"/>
  <c r="E359" i="4"/>
  <c r="E358" i="4"/>
  <c r="E356" i="4"/>
  <c r="E354" i="4"/>
  <c r="E353" i="4"/>
  <c r="E352" i="4"/>
  <c r="E351" i="4"/>
  <c r="E350" i="4"/>
  <c r="E349" i="4"/>
  <c r="E348" i="4"/>
  <c r="E346" i="4"/>
  <c r="E345" i="4"/>
  <c r="E343" i="4"/>
  <c r="E342" i="4"/>
  <c r="E341" i="4"/>
  <c r="E339" i="4"/>
  <c r="E338" i="4"/>
  <c r="E337" i="4"/>
  <c r="E336" i="4"/>
  <c r="E335" i="4"/>
  <c r="E334" i="4"/>
  <c r="E332" i="4"/>
  <c r="E331" i="4"/>
  <c r="E329" i="4"/>
  <c r="E328" i="4"/>
  <c r="E327" i="4"/>
  <c r="E325" i="4"/>
  <c r="E324" i="4"/>
  <c r="E322" i="4"/>
  <c r="E321" i="4"/>
  <c r="E320" i="4"/>
  <c r="E319" i="4"/>
  <c r="E318" i="4"/>
  <c r="E317" i="4"/>
  <c r="E316" i="4"/>
  <c r="E315" i="4"/>
  <c r="E314" i="4"/>
  <c r="E312" i="4"/>
  <c r="E311" i="4"/>
  <c r="E308" i="4"/>
  <c r="E307" i="4"/>
  <c r="E306" i="4"/>
  <c r="E305" i="4"/>
  <c r="E304" i="4"/>
  <c r="E303" i="4"/>
  <c r="E302" i="4"/>
  <c r="E301" i="4"/>
  <c r="E299" i="4"/>
  <c r="E298" i="4"/>
  <c r="E297" i="4"/>
  <c r="E295" i="4"/>
  <c r="E294" i="4"/>
  <c r="E293" i="4"/>
  <c r="E292" i="4"/>
  <c r="E291" i="4"/>
  <c r="E290" i="4"/>
  <c r="E288" i="4"/>
  <c r="E287" i="4"/>
  <c r="E285" i="4"/>
  <c r="E284" i="4"/>
  <c r="E283" i="4"/>
  <c r="E282" i="4"/>
  <c r="E281" i="4"/>
  <c r="E280" i="4"/>
  <c r="E279" i="4"/>
  <c r="E277" i="4"/>
  <c r="E276" i="4"/>
  <c r="E275" i="4"/>
  <c r="E274" i="4"/>
  <c r="E273" i="4"/>
  <c r="E272" i="4"/>
  <c r="E271" i="4"/>
  <c r="E269" i="4"/>
  <c r="E268" i="4"/>
  <c r="E267" i="4"/>
  <c r="E266" i="4"/>
  <c r="E265" i="4"/>
  <c r="E264" i="4"/>
  <c r="E263" i="4"/>
  <c r="E260" i="4"/>
  <c r="E259" i="4"/>
  <c r="E258" i="4"/>
  <c r="E257" i="4"/>
  <c r="E255" i="4"/>
  <c r="E254" i="4"/>
  <c r="E253" i="4"/>
  <c r="E252" i="4"/>
  <c r="E251" i="4"/>
  <c r="E249" i="4"/>
  <c r="E248" i="4"/>
  <c r="E247" i="4"/>
  <c r="E246" i="4"/>
  <c r="E245" i="4"/>
  <c r="E244" i="4"/>
  <c r="E242" i="4"/>
  <c r="E241" i="4"/>
  <c r="E240" i="4"/>
  <c r="E239" i="4"/>
  <c r="E238" i="4"/>
  <c r="E236" i="4"/>
  <c r="E235" i="4"/>
  <c r="E234" i="4"/>
  <c r="E233" i="4"/>
  <c r="E232" i="4"/>
  <c r="E230" i="4"/>
  <c r="E229" i="4"/>
  <c r="E228" i="4"/>
  <c r="E226" i="4"/>
  <c r="E225" i="4"/>
  <c r="E224" i="4"/>
  <c r="E223" i="4"/>
  <c r="E221" i="4"/>
  <c r="E220" i="4"/>
  <c r="E219" i="4"/>
  <c r="E218" i="4"/>
  <c r="E216" i="4"/>
  <c r="E215" i="4"/>
  <c r="E214" i="4"/>
  <c r="E213" i="4"/>
  <c r="E212" i="4"/>
  <c r="E210" i="4"/>
  <c r="E209" i="4"/>
  <c r="E208" i="4"/>
  <c r="E207" i="4"/>
  <c r="E206" i="4"/>
  <c r="E205" i="4"/>
  <c r="E204" i="4"/>
  <c r="E203" i="4"/>
  <c r="E202" i="4"/>
  <c r="E201" i="4"/>
  <c r="E199" i="4"/>
  <c r="E198" i="4"/>
  <c r="E197" i="4"/>
  <c r="E196" i="4"/>
  <c r="E195" i="4"/>
  <c r="E194" i="4"/>
  <c r="E193" i="4"/>
  <c r="E191" i="4"/>
  <c r="E190" i="4"/>
  <c r="E189" i="4"/>
  <c r="E187" i="4"/>
  <c r="E186" i="4"/>
  <c r="E185" i="4"/>
  <c r="E184" i="4"/>
  <c r="E183" i="4"/>
  <c r="E182" i="4"/>
  <c r="E177" i="4"/>
  <c r="E176" i="4"/>
  <c r="E175" i="4"/>
  <c r="E174" i="4"/>
  <c r="E173" i="4"/>
  <c r="E172" i="4"/>
  <c r="E171" i="4"/>
  <c r="E169" i="4"/>
  <c r="E168" i="4"/>
  <c r="E167" i="4"/>
  <c r="E166" i="4"/>
  <c r="E165" i="4"/>
  <c r="E164" i="4"/>
  <c r="E162" i="4"/>
  <c r="E160" i="4"/>
  <c r="E159" i="4"/>
  <c r="E158" i="4"/>
  <c r="E157" i="4"/>
  <c r="E156" i="4"/>
  <c r="E155" i="4"/>
  <c r="E154" i="4"/>
  <c r="E153" i="4"/>
  <c r="E151" i="4"/>
  <c r="E150" i="4"/>
  <c r="E149" i="4"/>
  <c r="E147" i="4"/>
  <c r="E146" i="4"/>
  <c r="E145" i="4"/>
  <c r="E143" i="4"/>
  <c r="E142" i="4"/>
  <c r="E141" i="4"/>
  <c r="E135" i="4"/>
  <c r="E134" i="4"/>
  <c r="E133" i="4"/>
  <c r="E131" i="4"/>
  <c r="E130" i="4"/>
  <c r="E129" i="4"/>
  <c r="E128" i="4"/>
  <c r="E127" i="4"/>
  <c r="E126" i="4"/>
  <c r="E125" i="4"/>
  <c r="E123" i="4"/>
  <c r="E122" i="4"/>
  <c r="E121" i="4"/>
  <c r="E119" i="4"/>
  <c r="E118" i="4"/>
  <c r="E117" i="4"/>
  <c r="E116" i="4"/>
  <c r="E115" i="4"/>
  <c r="E112" i="4"/>
  <c r="E111" i="4"/>
  <c r="E110" i="4"/>
  <c r="E108" i="4"/>
  <c r="E107" i="4"/>
  <c r="E106" i="4"/>
  <c r="E105" i="4"/>
  <c r="E103" i="4"/>
  <c r="E102" i="4"/>
  <c r="E100" i="4"/>
  <c r="E98" i="4"/>
  <c r="E97" i="4"/>
  <c r="E96" i="4"/>
  <c r="E95" i="4"/>
  <c r="E94" i="4"/>
  <c r="E93" i="4"/>
  <c r="E92" i="4"/>
  <c r="E90" i="4"/>
  <c r="E89" i="4"/>
  <c r="E88" i="4"/>
  <c r="E87" i="4"/>
  <c r="E86" i="4"/>
  <c r="E85" i="4"/>
  <c r="E83" i="4"/>
  <c r="E82" i="4"/>
  <c r="E81" i="4"/>
  <c r="E80" i="4"/>
  <c r="E79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3" i="4"/>
  <c r="E42" i="4"/>
  <c r="E41" i="4"/>
  <c r="E40" i="4"/>
  <c r="E39" i="4"/>
  <c r="E37" i="4"/>
  <c r="E36" i="4"/>
  <c r="E34" i="4"/>
  <c r="E33" i="4"/>
  <c r="E32" i="4"/>
  <c r="E31" i="4"/>
  <c r="E30" i="4"/>
  <c r="E28" i="4"/>
  <c r="E27" i="4"/>
  <c r="E26" i="4"/>
  <c r="E25" i="4"/>
  <c r="E24" i="4"/>
  <c r="E22" i="4"/>
  <c r="E21" i="4"/>
  <c r="E296" i="4"/>
  <c r="E101" i="4"/>
  <c r="E19" i="4"/>
  <c r="E18" i="4"/>
  <c r="E17" i="4"/>
  <c r="E16" i="4"/>
  <c r="E13" i="4"/>
  <c r="E12" i="4"/>
  <c r="E11" i="4"/>
  <c r="E10" i="4"/>
  <c r="E8" i="4"/>
  <c r="E7" i="4"/>
  <c r="C115" i="18" l="1"/>
  <c r="E35" i="4"/>
  <c r="E120" i="4"/>
  <c r="E144" i="4"/>
  <c r="E222" i="4"/>
  <c r="E340" i="4"/>
  <c r="E418" i="4"/>
  <c r="E323" i="4"/>
  <c r="E360" i="4"/>
  <c r="E313" i="4"/>
  <c r="E326" i="4"/>
  <c r="E114" i="4"/>
  <c r="E556" i="4"/>
  <c r="E565" i="4" s="1"/>
  <c r="E544" i="4"/>
  <c r="E541" i="4" s="1"/>
  <c r="E532" i="4"/>
  <c r="E530" i="4" s="1"/>
  <c r="E527" i="4"/>
  <c r="E512" i="4"/>
  <c r="E510" i="4" s="1"/>
  <c r="E502" i="4"/>
  <c r="E499" i="4" s="1"/>
  <c r="E493" i="4"/>
  <c r="E486" i="4"/>
  <c r="E482" i="4"/>
  <c r="E476" i="4"/>
  <c r="E472" i="4"/>
  <c r="E459" i="4"/>
  <c r="E84" i="1" s="1"/>
  <c r="E452" i="4"/>
  <c r="E83" i="1" s="1"/>
  <c r="E443" i="4"/>
  <c r="E435" i="4"/>
  <c r="E79" i="1" s="1"/>
  <c r="E426" i="4"/>
  <c r="E422" i="4"/>
  <c r="E417" i="4"/>
  <c r="E415" i="4" s="1"/>
  <c r="E410" i="4"/>
  <c r="E407" i="4" s="1"/>
  <c r="E403" i="4"/>
  <c r="E399" i="4"/>
  <c r="E394" i="4"/>
  <c r="E390" i="4"/>
  <c r="E385" i="4"/>
  <c r="E381" i="4"/>
  <c r="E376" i="4"/>
  <c r="E372" i="4"/>
  <c r="E67" i="1" s="1"/>
  <c r="E368" i="4"/>
  <c r="E357" i="4"/>
  <c r="E355" i="4" s="1"/>
  <c r="E347" i="4"/>
  <c r="E63" i="1" s="1"/>
  <c r="E344" i="4"/>
  <c r="E333" i="4"/>
  <c r="E330" i="4" s="1"/>
  <c r="E300" i="4"/>
  <c r="E289" i="4"/>
  <c r="E286" i="4" s="1"/>
  <c r="E278" i="4"/>
  <c r="E55" i="1" s="1"/>
  <c r="E270" i="4"/>
  <c r="E262" i="4"/>
  <c r="E261" i="4" s="1"/>
  <c r="E256" i="4"/>
  <c r="E52" i="1" s="1"/>
  <c r="E250" i="4"/>
  <c r="E243" i="4"/>
  <c r="E50" i="1" s="1"/>
  <c r="E237" i="4"/>
  <c r="E49" i="1" s="1"/>
  <c r="E231" i="4"/>
  <c r="E227" i="4" s="1"/>
  <c r="E217" i="4"/>
  <c r="E211" i="4"/>
  <c r="E45" i="1" s="1"/>
  <c r="E200" i="4"/>
  <c r="E192" i="4" s="1"/>
  <c r="E188" i="4"/>
  <c r="E43" i="1" s="1"/>
  <c r="E181" i="4"/>
  <c r="E180" i="4" s="1"/>
  <c r="E170" i="4"/>
  <c r="E161" i="4"/>
  <c r="E152" i="4"/>
  <c r="E148" i="4"/>
  <c r="E140" i="4"/>
  <c r="E132" i="4"/>
  <c r="E124" i="4"/>
  <c r="E113" i="4"/>
  <c r="E109" i="4"/>
  <c r="E104" i="4"/>
  <c r="E91" i="4"/>
  <c r="E28" i="1" s="1"/>
  <c r="E84" i="4"/>
  <c r="E78" i="4"/>
  <c r="E63" i="4" s="1"/>
  <c r="E46" i="4"/>
  <c r="E38" i="4"/>
  <c r="E29" i="4"/>
  <c r="E23" i="4"/>
  <c r="E20" i="4"/>
  <c r="E310" i="4"/>
  <c r="E367" i="4"/>
  <c r="E15" i="4"/>
  <c r="E9" i="4"/>
  <c r="E95" i="1"/>
  <c r="E117" i="1"/>
  <c r="E116" i="1"/>
  <c r="E115" i="1"/>
  <c r="E114" i="1"/>
  <c r="E113" i="1"/>
  <c r="E112" i="1"/>
  <c r="E104" i="1"/>
  <c r="E101" i="1"/>
  <c r="E96" i="1"/>
  <c r="E82" i="1"/>
  <c r="E75" i="1"/>
  <c r="E73" i="1"/>
  <c r="E62" i="1"/>
  <c r="E58" i="1"/>
  <c r="E47" i="1"/>
  <c r="E33" i="1"/>
  <c r="E24" i="1"/>
  <c r="E23" i="1"/>
  <c r="E22" i="1"/>
  <c r="E21" i="1"/>
  <c r="E19" i="1"/>
  <c r="E15" i="1"/>
  <c r="E14" i="1"/>
  <c r="E13" i="1"/>
  <c r="E398" i="4" l="1"/>
  <c r="E526" i="4"/>
  <c r="E523" i="4" s="1"/>
  <c r="E521" i="4" s="1"/>
  <c r="E497" i="4"/>
  <c r="E495" i="4" s="1"/>
  <c r="E489" i="4"/>
  <c r="E442" i="4"/>
  <c r="E425" i="4"/>
  <c r="E389" i="4"/>
  <c r="E380" i="4"/>
  <c r="E366" i="4"/>
  <c r="E309" i="4"/>
  <c r="E179" i="4"/>
  <c r="E139" i="4"/>
  <c r="E138" i="4" s="1"/>
  <c r="E99" i="4"/>
  <c r="E45" i="4"/>
  <c r="E44" i="4" s="1"/>
  <c r="E14" i="4"/>
  <c r="E31" i="1"/>
  <c r="E68" i="1"/>
  <c r="E74" i="1"/>
  <c r="E72" i="1" s="1"/>
  <c r="E57" i="1"/>
  <c r="E97" i="1"/>
  <c r="E111" i="1"/>
  <c r="E118" i="1" s="1"/>
  <c r="E70" i="1"/>
  <c r="E81" i="1"/>
  <c r="E80" i="1" s="1"/>
  <c r="E16" i="1"/>
  <c r="E34" i="1"/>
  <c r="E51" i="1"/>
  <c r="E54" i="1"/>
  <c r="E76" i="1"/>
  <c r="E32" i="1"/>
  <c r="E53" i="1"/>
  <c r="E17" i="1"/>
  <c r="E64" i="1"/>
  <c r="E40" i="1"/>
  <c r="E46" i="1"/>
  <c r="E66" i="1"/>
  <c r="E12" i="1"/>
  <c r="E20" i="1"/>
  <c r="E18" i="1" s="1"/>
  <c r="E6" i="4"/>
  <c r="E5" i="4" s="1"/>
  <c r="E10" i="1" s="1"/>
  <c r="E25" i="1"/>
  <c r="E29" i="1"/>
  <c r="E44" i="1"/>
  <c r="E48" i="1"/>
  <c r="E56" i="1"/>
  <c r="E61" i="1"/>
  <c r="E91" i="1"/>
  <c r="E71" i="1"/>
  <c r="D304" i="4"/>
  <c r="F304" i="4" s="1"/>
  <c r="D221" i="4"/>
  <c r="F221" i="4" s="1"/>
  <c r="E553" i="4" l="1"/>
  <c r="E365" i="4"/>
  <c r="E178" i="4"/>
  <c r="E11" i="1"/>
  <c r="E9" i="1" s="1"/>
  <c r="E42" i="1"/>
  <c r="E41" i="1" s="1"/>
  <c r="E60" i="1"/>
  <c r="E59" i="1" s="1"/>
  <c r="E102" i="1"/>
  <c r="E100" i="1" s="1"/>
  <c r="E90" i="1"/>
  <c r="E92" i="1" s="1"/>
  <c r="E30" i="1"/>
  <c r="E39" i="1"/>
  <c r="E38" i="1" s="1"/>
  <c r="E78" i="1"/>
  <c r="E77" i="1" s="1"/>
  <c r="E4" i="4"/>
  <c r="E136" i="4" s="1"/>
  <c r="E69" i="1"/>
  <c r="E65" i="1" s="1"/>
  <c r="K978" i="3"/>
  <c r="K272" i="2" s="1"/>
  <c r="K271" i="2"/>
  <c r="N271" i="2"/>
  <c r="D65" i="4"/>
  <c r="F65" i="4" s="1"/>
  <c r="D64" i="4"/>
  <c r="F64" i="4" s="1"/>
  <c r="D80" i="4"/>
  <c r="F80" i="4" s="1"/>
  <c r="D230" i="4"/>
  <c r="F230" i="4" s="1"/>
  <c r="D197" i="4"/>
  <c r="F197" i="4" s="1"/>
  <c r="D267" i="4"/>
  <c r="F267" i="4" s="1"/>
  <c r="E470" i="4" l="1"/>
  <c r="E554" i="4" s="1"/>
  <c r="E566" i="4" s="1"/>
  <c r="E85" i="1"/>
  <c r="E105" i="1"/>
  <c r="E103" i="1" s="1"/>
  <c r="E106" i="1" s="1"/>
  <c r="E27" i="1"/>
  <c r="E26" i="1" s="1"/>
  <c r="E35" i="1" s="1"/>
  <c r="K273" i="2"/>
  <c r="F37" i="1"/>
  <c r="D564" i="4"/>
  <c r="F564" i="4" s="1"/>
  <c r="D563" i="4"/>
  <c r="F563" i="4" s="1"/>
  <c r="D562" i="4"/>
  <c r="F562" i="4" s="1"/>
  <c r="D560" i="4"/>
  <c r="F560" i="4" s="1"/>
  <c r="D559" i="4"/>
  <c r="F559" i="4" s="1"/>
  <c r="D558" i="4"/>
  <c r="F558" i="4" s="1"/>
  <c r="D557" i="4"/>
  <c r="D552" i="4"/>
  <c r="F552" i="4" s="1"/>
  <c r="D551" i="4"/>
  <c r="F551" i="4" s="1"/>
  <c r="D550" i="4"/>
  <c r="F550" i="4" s="1"/>
  <c r="D549" i="4"/>
  <c r="F549" i="4" s="1"/>
  <c r="D548" i="4"/>
  <c r="F548" i="4" s="1"/>
  <c r="D547" i="4"/>
  <c r="F547" i="4" s="1"/>
  <c r="D546" i="4"/>
  <c r="F546" i="4" s="1"/>
  <c r="D545" i="4"/>
  <c r="F545" i="4" s="1"/>
  <c r="D543" i="4"/>
  <c r="F543" i="4" s="1"/>
  <c r="D542" i="4"/>
  <c r="F542" i="4" s="1"/>
  <c r="D540" i="4"/>
  <c r="F540" i="4" s="1"/>
  <c r="D539" i="4"/>
  <c r="F539" i="4" s="1"/>
  <c r="D538" i="4"/>
  <c r="F538" i="4" s="1"/>
  <c r="D537" i="4"/>
  <c r="F537" i="4" s="1"/>
  <c r="D536" i="4"/>
  <c r="F536" i="4" s="1"/>
  <c r="D535" i="4"/>
  <c r="F535" i="4" s="1"/>
  <c r="D534" i="4"/>
  <c r="F534" i="4" s="1"/>
  <c r="D533" i="4"/>
  <c r="F533" i="4" s="1"/>
  <c r="D531" i="4"/>
  <c r="F531" i="4" s="1"/>
  <c r="D529" i="4"/>
  <c r="F529" i="4" s="1"/>
  <c r="D528" i="4"/>
  <c r="F528" i="4" s="1"/>
  <c r="D525" i="4"/>
  <c r="F525" i="4" s="1"/>
  <c r="D524" i="4"/>
  <c r="F524" i="4" s="1"/>
  <c r="D522" i="4"/>
  <c r="F522" i="4" s="1"/>
  <c r="D520" i="4"/>
  <c r="F520" i="4" s="1"/>
  <c r="D519" i="4"/>
  <c r="F519" i="4" s="1"/>
  <c r="D518" i="4"/>
  <c r="F518" i="4" s="1"/>
  <c r="D517" i="4"/>
  <c r="F517" i="4" s="1"/>
  <c r="D516" i="4"/>
  <c r="F516" i="4" s="1"/>
  <c r="D515" i="4"/>
  <c r="F515" i="4" s="1"/>
  <c r="D514" i="4"/>
  <c r="F514" i="4" s="1"/>
  <c r="D513" i="4"/>
  <c r="F513" i="4" s="1"/>
  <c r="D511" i="4"/>
  <c r="F511" i="4" s="1"/>
  <c r="D509" i="4"/>
  <c r="F509" i="4" s="1"/>
  <c r="D508" i="4"/>
  <c r="F508" i="4" s="1"/>
  <c r="D507" i="4"/>
  <c r="F507" i="4" s="1"/>
  <c r="D506" i="4"/>
  <c r="F506" i="4" s="1"/>
  <c r="D505" i="4"/>
  <c r="F505" i="4" s="1"/>
  <c r="D504" i="4"/>
  <c r="F504" i="4" s="1"/>
  <c r="D503" i="4"/>
  <c r="F503" i="4" s="1"/>
  <c r="D501" i="4"/>
  <c r="F501" i="4" s="1"/>
  <c r="D500" i="4"/>
  <c r="F500" i="4" s="1"/>
  <c r="D498" i="4"/>
  <c r="F498" i="4" s="1"/>
  <c r="D496" i="4"/>
  <c r="F496" i="4" s="1"/>
  <c r="D492" i="4"/>
  <c r="F492" i="4" s="1"/>
  <c r="D491" i="4"/>
  <c r="D488" i="4"/>
  <c r="F488" i="4" s="1"/>
  <c r="D487" i="4"/>
  <c r="F487" i="4" s="1"/>
  <c r="D485" i="4"/>
  <c r="F485" i="4" s="1"/>
  <c r="D484" i="4"/>
  <c r="F484" i="4" s="1"/>
  <c r="D483" i="4"/>
  <c r="F483" i="4" s="1"/>
  <c r="D481" i="4"/>
  <c r="F481" i="4" s="1"/>
  <c r="D480" i="4"/>
  <c r="F480" i="4" s="1"/>
  <c r="D479" i="4"/>
  <c r="F479" i="4" s="1"/>
  <c r="D478" i="4"/>
  <c r="F478" i="4" s="1"/>
  <c r="D477" i="4"/>
  <c r="F477" i="4" s="1"/>
  <c r="D475" i="4"/>
  <c r="F475" i="4" s="1"/>
  <c r="D474" i="4"/>
  <c r="F474" i="4" s="1"/>
  <c r="D473" i="4"/>
  <c r="F473" i="4" s="1"/>
  <c r="D469" i="4"/>
  <c r="F469" i="4" s="1"/>
  <c r="D468" i="4"/>
  <c r="F468" i="4" s="1"/>
  <c r="D467" i="4"/>
  <c r="F467" i="4" s="1"/>
  <c r="D466" i="4"/>
  <c r="F466" i="4" s="1"/>
  <c r="D465" i="4"/>
  <c r="F465" i="4" s="1"/>
  <c r="D464" i="4"/>
  <c r="F464" i="4" s="1"/>
  <c r="D463" i="4"/>
  <c r="F463" i="4" s="1"/>
  <c r="D462" i="4"/>
  <c r="F462" i="4" s="1"/>
  <c r="D461" i="4"/>
  <c r="F461" i="4" s="1"/>
  <c r="D460" i="4"/>
  <c r="F460" i="4" s="1"/>
  <c r="D458" i="4"/>
  <c r="F458" i="4" s="1"/>
  <c r="D457" i="4"/>
  <c r="F457" i="4" s="1"/>
  <c r="D456" i="4"/>
  <c r="F456" i="4" s="1"/>
  <c r="D455" i="4"/>
  <c r="F455" i="4" s="1"/>
  <c r="D454" i="4"/>
  <c r="F454" i="4" s="1"/>
  <c r="D453" i="4"/>
  <c r="F453" i="4" s="1"/>
  <c r="D451" i="4"/>
  <c r="F451" i="4" s="1"/>
  <c r="D450" i="4"/>
  <c r="F450" i="4" s="1"/>
  <c r="D449" i="4"/>
  <c r="F449" i="4" s="1"/>
  <c r="D448" i="4"/>
  <c r="F448" i="4" s="1"/>
  <c r="D447" i="4"/>
  <c r="F447" i="4" s="1"/>
  <c r="D446" i="4"/>
  <c r="F446" i="4" s="1"/>
  <c r="D445" i="4"/>
  <c r="F445" i="4" s="1"/>
  <c r="D444" i="4"/>
  <c r="F444" i="4" s="1"/>
  <c r="D441" i="4"/>
  <c r="F441" i="4" s="1"/>
  <c r="D440" i="4"/>
  <c r="F440" i="4" s="1"/>
  <c r="D439" i="4"/>
  <c r="F439" i="4" s="1"/>
  <c r="D438" i="4"/>
  <c r="F438" i="4" s="1"/>
  <c r="D437" i="4"/>
  <c r="F437" i="4" s="1"/>
  <c r="D436" i="4"/>
  <c r="F436" i="4" s="1"/>
  <c r="D434" i="4"/>
  <c r="F434" i="4" s="1"/>
  <c r="D433" i="4"/>
  <c r="F433" i="4" s="1"/>
  <c r="D432" i="4"/>
  <c r="F432" i="4" s="1"/>
  <c r="D431" i="4"/>
  <c r="F431" i="4" s="1"/>
  <c r="D430" i="4"/>
  <c r="F430" i="4" s="1"/>
  <c r="D429" i="4"/>
  <c r="F429" i="4" s="1"/>
  <c r="D428" i="4"/>
  <c r="F428" i="4" s="1"/>
  <c r="D427" i="4"/>
  <c r="F427" i="4" s="1"/>
  <c r="D424" i="4"/>
  <c r="F424" i="4" s="1"/>
  <c r="D423" i="4"/>
  <c r="F423" i="4" s="1"/>
  <c r="D421" i="4"/>
  <c r="F421" i="4" s="1"/>
  <c r="D420" i="4"/>
  <c r="F420" i="4" s="1"/>
  <c r="D419" i="4"/>
  <c r="F419" i="4" s="1"/>
  <c r="D416" i="4"/>
  <c r="F416" i="4" s="1"/>
  <c r="D414" i="4"/>
  <c r="F414" i="4" s="1"/>
  <c r="D413" i="4"/>
  <c r="F413" i="4" s="1"/>
  <c r="D412" i="4"/>
  <c r="F412" i="4" s="1"/>
  <c r="D411" i="4"/>
  <c r="F411" i="4" s="1"/>
  <c r="D409" i="4"/>
  <c r="F409" i="4" s="1"/>
  <c r="D408" i="4"/>
  <c r="F408" i="4" s="1"/>
  <c r="D406" i="4"/>
  <c r="F406" i="4" s="1"/>
  <c r="D405" i="4"/>
  <c r="F405" i="4" s="1"/>
  <c r="D404" i="4"/>
  <c r="F404" i="4" s="1"/>
  <c r="D402" i="4"/>
  <c r="F402" i="4" s="1"/>
  <c r="D401" i="4"/>
  <c r="F401" i="4" s="1"/>
  <c r="D400" i="4"/>
  <c r="F400" i="4" s="1"/>
  <c r="D397" i="4"/>
  <c r="F397" i="4" s="1"/>
  <c r="D396" i="4"/>
  <c r="F396" i="4" s="1"/>
  <c r="D395" i="4"/>
  <c r="F395" i="4" s="1"/>
  <c r="D393" i="4"/>
  <c r="F393" i="4" s="1"/>
  <c r="D392" i="4"/>
  <c r="F392" i="4" s="1"/>
  <c r="D391" i="4"/>
  <c r="F391" i="4" s="1"/>
  <c r="D388" i="4"/>
  <c r="F388" i="4" s="1"/>
  <c r="D387" i="4"/>
  <c r="F387" i="4" s="1"/>
  <c r="D386" i="4"/>
  <c r="F386" i="4" s="1"/>
  <c r="D384" i="4"/>
  <c r="F384" i="4" s="1"/>
  <c r="D383" i="4"/>
  <c r="F383" i="4" s="1"/>
  <c r="D382" i="4"/>
  <c r="F382" i="4" s="1"/>
  <c r="D379" i="4"/>
  <c r="F379" i="4" s="1"/>
  <c r="D378" i="4"/>
  <c r="F378" i="4" s="1"/>
  <c r="D377" i="4"/>
  <c r="F377" i="4" s="1"/>
  <c r="D375" i="4"/>
  <c r="F375" i="4" s="1"/>
  <c r="D374" i="4"/>
  <c r="F374" i="4" s="1"/>
  <c r="D373" i="4"/>
  <c r="F373" i="4" s="1"/>
  <c r="D371" i="4"/>
  <c r="F371" i="4" s="1"/>
  <c r="D370" i="4"/>
  <c r="F370" i="4" s="1"/>
  <c r="D369" i="4"/>
  <c r="F369" i="4" s="1"/>
  <c r="D364" i="4"/>
  <c r="F364" i="4" s="1"/>
  <c r="D363" i="4"/>
  <c r="F363" i="4" s="1"/>
  <c r="D362" i="4"/>
  <c r="F362" i="4" s="1"/>
  <c r="D361" i="4"/>
  <c r="F361" i="4" s="1"/>
  <c r="D359" i="4"/>
  <c r="F359" i="4" s="1"/>
  <c r="D358" i="4"/>
  <c r="F358" i="4" s="1"/>
  <c r="D356" i="4"/>
  <c r="F356" i="4" s="1"/>
  <c r="D354" i="4"/>
  <c r="F354" i="4" s="1"/>
  <c r="D353" i="4"/>
  <c r="F353" i="4" s="1"/>
  <c r="D352" i="4"/>
  <c r="F352" i="4" s="1"/>
  <c r="D351" i="4"/>
  <c r="F351" i="4" s="1"/>
  <c r="D350" i="4"/>
  <c r="F350" i="4" s="1"/>
  <c r="D349" i="4"/>
  <c r="F349" i="4" s="1"/>
  <c r="D348" i="4"/>
  <c r="F348" i="4" s="1"/>
  <c r="D346" i="4"/>
  <c r="F346" i="4" s="1"/>
  <c r="D345" i="4"/>
  <c r="F345" i="4" s="1"/>
  <c r="D343" i="4"/>
  <c r="F343" i="4" s="1"/>
  <c r="D342" i="4"/>
  <c r="F342" i="4" s="1"/>
  <c r="D341" i="4"/>
  <c r="F341" i="4" s="1"/>
  <c r="D339" i="4"/>
  <c r="F339" i="4" s="1"/>
  <c r="D338" i="4"/>
  <c r="F338" i="4" s="1"/>
  <c r="D337" i="4"/>
  <c r="F337" i="4" s="1"/>
  <c r="D336" i="4"/>
  <c r="F336" i="4" s="1"/>
  <c r="D335" i="4"/>
  <c r="F335" i="4" s="1"/>
  <c r="D334" i="4"/>
  <c r="F334" i="4" s="1"/>
  <c r="D332" i="4"/>
  <c r="F332" i="4" s="1"/>
  <c r="D331" i="4"/>
  <c r="F331" i="4" s="1"/>
  <c r="D329" i="4"/>
  <c r="F329" i="4" s="1"/>
  <c r="D328" i="4"/>
  <c r="F328" i="4" s="1"/>
  <c r="D327" i="4"/>
  <c r="F327" i="4" s="1"/>
  <c r="D325" i="4"/>
  <c r="F325" i="4" s="1"/>
  <c r="D324" i="4"/>
  <c r="F324" i="4" s="1"/>
  <c r="D322" i="4"/>
  <c r="F322" i="4" s="1"/>
  <c r="D321" i="4"/>
  <c r="F321" i="4" s="1"/>
  <c r="D320" i="4"/>
  <c r="F320" i="4" s="1"/>
  <c r="D319" i="4"/>
  <c r="F319" i="4" s="1"/>
  <c r="D318" i="4"/>
  <c r="F318" i="4" s="1"/>
  <c r="D317" i="4"/>
  <c r="F317" i="4" s="1"/>
  <c r="D316" i="4"/>
  <c r="F316" i="4" s="1"/>
  <c r="D315" i="4"/>
  <c r="F315" i="4" s="1"/>
  <c r="D314" i="4"/>
  <c r="F314" i="4" s="1"/>
  <c r="D312" i="4"/>
  <c r="F312" i="4" s="1"/>
  <c r="D311" i="4"/>
  <c r="F311" i="4" s="1"/>
  <c r="D308" i="4"/>
  <c r="D307" i="4"/>
  <c r="F307" i="4" s="1"/>
  <c r="D306" i="4"/>
  <c r="F306" i="4" s="1"/>
  <c r="D305" i="4"/>
  <c r="F305" i="4" s="1"/>
  <c r="D303" i="4"/>
  <c r="F303" i="4" s="1"/>
  <c r="D302" i="4"/>
  <c r="F302" i="4" s="1"/>
  <c r="D301" i="4"/>
  <c r="F301" i="4" s="1"/>
  <c r="D299" i="4"/>
  <c r="F299" i="4" s="1"/>
  <c r="D298" i="4"/>
  <c r="F298" i="4" s="1"/>
  <c r="D297" i="4"/>
  <c r="F297" i="4" s="1"/>
  <c r="D295" i="4"/>
  <c r="F295" i="4" s="1"/>
  <c r="D294" i="4"/>
  <c r="F294" i="4" s="1"/>
  <c r="D293" i="4"/>
  <c r="F293" i="4" s="1"/>
  <c r="D292" i="4"/>
  <c r="F292" i="4" s="1"/>
  <c r="D291" i="4"/>
  <c r="F291" i="4" s="1"/>
  <c r="D290" i="4"/>
  <c r="F290" i="4" s="1"/>
  <c r="D288" i="4"/>
  <c r="F288" i="4" s="1"/>
  <c r="D287" i="4"/>
  <c r="F287" i="4" s="1"/>
  <c r="D285" i="4"/>
  <c r="F285" i="4" s="1"/>
  <c r="D284" i="4"/>
  <c r="F284" i="4" s="1"/>
  <c r="D283" i="4"/>
  <c r="F283" i="4" s="1"/>
  <c r="D282" i="4"/>
  <c r="F282" i="4" s="1"/>
  <c r="D281" i="4"/>
  <c r="F281" i="4" s="1"/>
  <c r="D280" i="4"/>
  <c r="F280" i="4" s="1"/>
  <c r="D279" i="4"/>
  <c r="F279" i="4" s="1"/>
  <c r="D277" i="4"/>
  <c r="F277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9" i="4"/>
  <c r="F269" i="4" s="1"/>
  <c r="D268" i="4"/>
  <c r="F268" i="4" s="1"/>
  <c r="D266" i="4"/>
  <c r="F266" i="4" s="1"/>
  <c r="D265" i="4"/>
  <c r="F265" i="4" s="1"/>
  <c r="D264" i="4"/>
  <c r="F264" i="4" s="1"/>
  <c r="D263" i="4"/>
  <c r="F263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4" i="4"/>
  <c r="F244" i="4" s="1"/>
  <c r="D242" i="4"/>
  <c r="F242" i="4" s="1"/>
  <c r="D241" i="4"/>
  <c r="F241" i="4" s="1"/>
  <c r="D240" i="4"/>
  <c r="F240" i="4" s="1"/>
  <c r="D239" i="4"/>
  <c r="F239" i="4" s="1"/>
  <c r="D238" i="4"/>
  <c r="F238" i="4" s="1"/>
  <c r="D236" i="4"/>
  <c r="F236" i="4" s="1"/>
  <c r="D235" i="4"/>
  <c r="F235" i="4" s="1"/>
  <c r="D234" i="4"/>
  <c r="F234" i="4" s="1"/>
  <c r="D233" i="4"/>
  <c r="F233" i="4" s="1"/>
  <c r="D232" i="4"/>
  <c r="F232" i="4" s="1"/>
  <c r="D229" i="4"/>
  <c r="F229" i="4" s="1"/>
  <c r="D228" i="4"/>
  <c r="F228" i="4" s="1"/>
  <c r="D226" i="4"/>
  <c r="F226" i="4" s="1"/>
  <c r="D225" i="4"/>
  <c r="F225" i="4" s="1"/>
  <c r="D224" i="4"/>
  <c r="F224" i="4" s="1"/>
  <c r="D223" i="4"/>
  <c r="F223" i="4" s="1"/>
  <c r="D220" i="4"/>
  <c r="F220" i="4" s="1"/>
  <c r="D219" i="4"/>
  <c r="F219" i="4" s="1"/>
  <c r="D218" i="4"/>
  <c r="F218" i="4" s="1"/>
  <c r="D216" i="4"/>
  <c r="F216" i="4" s="1"/>
  <c r="D215" i="4"/>
  <c r="F215" i="4" s="1"/>
  <c r="D214" i="4"/>
  <c r="F214" i="4" s="1"/>
  <c r="D213" i="4"/>
  <c r="F213" i="4" s="1"/>
  <c r="D212" i="4"/>
  <c r="F212" i="4" s="1"/>
  <c r="D210" i="4"/>
  <c r="F210" i="4" s="1"/>
  <c r="D209" i="4"/>
  <c r="F209" i="4" s="1"/>
  <c r="D208" i="4"/>
  <c r="F208" i="4" s="1"/>
  <c r="D207" i="4"/>
  <c r="F207" i="4" s="1"/>
  <c r="D206" i="4"/>
  <c r="F206" i="4" s="1"/>
  <c r="D205" i="4"/>
  <c r="F205" i="4" s="1"/>
  <c r="D204" i="4"/>
  <c r="F204" i="4" s="1"/>
  <c r="D203" i="4"/>
  <c r="F203" i="4" s="1"/>
  <c r="D202" i="4"/>
  <c r="F202" i="4" s="1"/>
  <c r="D201" i="4"/>
  <c r="F201" i="4" s="1"/>
  <c r="D199" i="4"/>
  <c r="F199" i="4" s="1"/>
  <c r="D198" i="4"/>
  <c r="F198" i="4" s="1"/>
  <c r="D196" i="4"/>
  <c r="F196" i="4" s="1"/>
  <c r="D195" i="4"/>
  <c r="F195" i="4" s="1"/>
  <c r="D194" i="4"/>
  <c r="F194" i="4" s="1"/>
  <c r="D193" i="4"/>
  <c r="F193" i="4" s="1"/>
  <c r="D191" i="4"/>
  <c r="F191" i="4" s="1"/>
  <c r="D190" i="4"/>
  <c r="F190" i="4" s="1"/>
  <c r="D189" i="4"/>
  <c r="F189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77" i="4"/>
  <c r="F177" i="4" s="1"/>
  <c r="D176" i="4"/>
  <c r="F176" i="4" s="1"/>
  <c r="D175" i="4"/>
  <c r="F175" i="4" s="1"/>
  <c r="D174" i="4"/>
  <c r="F174" i="4" s="1"/>
  <c r="D173" i="4"/>
  <c r="F173" i="4" s="1"/>
  <c r="D172" i="4"/>
  <c r="F172" i="4" s="1"/>
  <c r="D171" i="4"/>
  <c r="F171" i="4" s="1"/>
  <c r="D169" i="4"/>
  <c r="F169" i="4" s="1"/>
  <c r="D168" i="4"/>
  <c r="F168" i="4" s="1"/>
  <c r="D167" i="4"/>
  <c r="F167" i="4" s="1"/>
  <c r="D166" i="4"/>
  <c r="F166" i="4" s="1"/>
  <c r="D165" i="4"/>
  <c r="F165" i="4" s="1"/>
  <c r="D164" i="4"/>
  <c r="F164" i="4" s="1"/>
  <c r="D162" i="4"/>
  <c r="F162" i="4" s="1"/>
  <c r="D160" i="4"/>
  <c r="F160" i="4" s="1"/>
  <c r="D159" i="4"/>
  <c r="F159" i="4" s="1"/>
  <c r="D158" i="4"/>
  <c r="F158" i="4" s="1"/>
  <c r="D157" i="4"/>
  <c r="F157" i="4" s="1"/>
  <c r="D156" i="4"/>
  <c r="F156" i="4" s="1"/>
  <c r="D155" i="4"/>
  <c r="F155" i="4" s="1"/>
  <c r="D154" i="4"/>
  <c r="F154" i="4" s="1"/>
  <c r="D153" i="4"/>
  <c r="F153" i="4" s="1"/>
  <c r="D151" i="4"/>
  <c r="F151" i="4" s="1"/>
  <c r="D150" i="4"/>
  <c r="F150" i="4" s="1"/>
  <c r="D149" i="4"/>
  <c r="F149" i="4" s="1"/>
  <c r="D147" i="4"/>
  <c r="F147" i="4" s="1"/>
  <c r="D146" i="4"/>
  <c r="F146" i="4" s="1"/>
  <c r="D145" i="4"/>
  <c r="F145" i="4" s="1"/>
  <c r="D143" i="4"/>
  <c r="F143" i="4" s="1"/>
  <c r="D142" i="4"/>
  <c r="F142" i="4" s="1"/>
  <c r="D141" i="4"/>
  <c r="F141" i="4" s="1"/>
  <c r="D135" i="4"/>
  <c r="F135" i="4" s="1"/>
  <c r="D134" i="4"/>
  <c r="F134" i="4" s="1"/>
  <c r="D133" i="4"/>
  <c r="F133" i="4" s="1"/>
  <c r="D131" i="4"/>
  <c r="F131" i="4" s="1"/>
  <c r="D130" i="4"/>
  <c r="F130" i="4" s="1"/>
  <c r="D129" i="4"/>
  <c r="F129" i="4" s="1"/>
  <c r="D128" i="4"/>
  <c r="F128" i="4" s="1"/>
  <c r="D127" i="4"/>
  <c r="F127" i="4" s="1"/>
  <c r="D126" i="4"/>
  <c r="F126" i="4" s="1"/>
  <c r="D125" i="4"/>
  <c r="F125" i="4" s="1"/>
  <c r="D123" i="4"/>
  <c r="F123" i="4" s="1"/>
  <c r="D122" i="4"/>
  <c r="F122" i="4" s="1"/>
  <c r="D121" i="4"/>
  <c r="F121" i="4" s="1"/>
  <c r="D119" i="4"/>
  <c r="F119" i="4" s="1"/>
  <c r="D118" i="4"/>
  <c r="F118" i="4" s="1"/>
  <c r="D117" i="4"/>
  <c r="F117" i="4" s="1"/>
  <c r="D116" i="4"/>
  <c r="F116" i="4" s="1"/>
  <c r="D115" i="4"/>
  <c r="F115" i="4" s="1"/>
  <c r="D112" i="4"/>
  <c r="F112" i="4" s="1"/>
  <c r="D111" i="4"/>
  <c r="F111" i="4" s="1"/>
  <c r="D110" i="4"/>
  <c r="F110" i="4" s="1"/>
  <c r="D108" i="4"/>
  <c r="F108" i="4" s="1"/>
  <c r="D107" i="4"/>
  <c r="F107" i="4" s="1"/>
  <c r="D106" i="4"/>
  <c r="F106" i="4" s="1"/>
  <c r="D105" i="4"/>
  <c r="F105" i="4" s="1"/>
  <c r="D103" i="4"/>
  <c r="F103" i="4" s="1"/>
  <c r="D102" i="4"/>
  <c r="F102" i="4" s="1"/>
  <c r="D100" i="4"/>
  <c r="F100" i="4" s="1"/>
  <c r="D98" i="4"/>
  <c r="F98" i="4" s="1"/>
  <c r="D97" i="4"/>
  <c r="F97" i="4" s="1"/>
  <c r="D96" i="4"/>
  <c r="F96" i="4" s="1"/>
  <c r="D95" i="4"/>
  <c r="F95" i="4" s="1"/>
  <c r="D94" i="4"/>
  <c r="F94" i="4" s="1"/>
  <c r="D93" i="4"/>
  <c r="F93" i="4" s="1"/>
  <c r="D92" i="4"/>
  <c r="F92" i="4" s="1"/>
  <c r="D90" i="4"/>
  <c r="F90" i="4" s="1"/>
  <c r="D89" i="4"/>
  <c r="F89" i="4" s="1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79" i="4"/>
  <c r="F79" i="4" s="1"/>
  <c r="D77" i="4"/>
  <c r="F77" i="4" s="1"/>
  <c r="D76" i="4"/>
  <c r="F76" i="4" s="1"/>
  <c r="D75" i="4"/>
  <c r="F75" i="4" s="1"/>
  <c r="D74" i="4"/>
  <c r="F74" i="4" s="1"/>
  <c r="D73" i="4"/>
  <c r="F73" i="4" s="1"/>
  <c r="D72" i="4"/>
  <c r="F72" i="4" s="1"/>
  <c r="D71" i="4"/>
  <c r="F71" i="4" s="1"/>
  <c r="D70" i="4"/>
  <c r="F70" i="4" s="1"/>
  <c r="D69" i="4"/>
  <c r="F69" i="4" s="1"/>
  <c r="D68" i="4"/>
  <c r="F68" i="4" s="1"/>
  <c r="D67" i="4"/>
  <c r="F67" i="4" s="1"/>
  <c r="D66" i="4"/>
  <c r="F66" i="4" s="1"/>
  <c r="D62" i="4"/>
  <c r="F62" i="4" s="1"/>
  <c r="D61" i="4"/>
  <c r="F61" i="4" s="1"/>
  <c r="D60" i="4"/>
  <c r="F60" i="4" s="1"/>
  <c r="D59" i="4"/>
  <c r="F59" i="4" s="1"/>
  <c r="D58" i="4"/>
  <c r="F58" i="4" s="1"/>
  <c r="D57" i="4"/>
  <c r="F57" i="4" s="1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50" i="4"/>
  <c r="F50" i="4" s="1"/>
  <c r="D49" i="4"/>
  <c r="F49" i="4" s="1"/>
  <c r="D48" i="4"/>
  <c r="F48" i="4" s="1"/>
  <c r="D47" i="4"/>
  <c r="F47" i="4" s="1"/>
  <c r="D43" i="4"/>
  <c r="F43" i="4" s="1"/>
  <c r="D42" i="4"/>
  <c r="F42" i="4" s="1"/>
  <c r="D41" i="4"/>
  <c r="F41" i="4" s="1"/>
  <c r="D40" i="4"/>
  <c r="F40" i="4" s="1"/>
  <c r="D39" i="4"/>
  <c r="F39" i="4" s="1"/>
  <c r="D37" i="4"/>
  <c r="F37" i="4" s="1"/>
  <c r="D36" i="4"/>
  <c r="F36" i="4" s="1"/>
  <c r="D34" i="4"/>
  <c r="D33" i="4"/>
  <c r="F33" i="4" s="1"/>
  <c r="D32" i="4"/>
  <c r="D31" i="4"/>
  <c r="D30" i="4"/>
  <c r="D28" i="4"/>
  <c r="F28" i="4" s="1"/>
  <c r="D27" i="4"/>
  <c r="F27" i="4" s="1"/>
  <c r="D26" i="4"/>
  <c r="F26" i="4" s="1"/>
  <c r="D25" i="4"/>
  <c r="F25" i="4" s="1"/>
  <c r="D24" i="4"/>
  <c r="F24" i="4" s="1"/>
  <c r="D22" i="4"/>
  <c r="F22" i="4" s="1"/>
  <c r="D21" i="4"/>
  <c r="F21" i="4" s="1"/>
  <c r="D19" i="4"/>
  <c r="D18" i="4"/>
  <c r="F18" i="4" s="1"/>
  <c r="D17" i="4"/>
  <c r="F17" i="4" s="1"/>
  <c r="D16" i="4"/>
  <c r="D13" i="4"/>
  <c r="F13" i="4" s="1"/>
  <c r="D12" i="4"/>
  <c r="F12" i="4" s="1"/>
  <c r="D11" i="4"/>
  <c r="F11" i="4" s="1"/>
  <c r="D10" i="4"/>
  <c r="F10" i="4" s="1"/>
  <c r="D8" i="4"/>
  <c r="F8" i="4" s="1"/>
  <c r="D7" i="4"/>
  <c r="F7" i="4" s="1"/>
  <c r="O270" i="2"/>
  <c r="O269" i="2"/>
  <c r="O268" i="2"/>
  <c r="O267" i="2"/>
  <c r="O266" i="2"/>
  <c r="O265" i="2"/>
  <c r="O264" i="2"/>
  <c r="O263" i="2"/>
  <c r="O261" i="2"/>
  <c r="O259" i="2"/>
  <c r="O258" i="2"/>
  <c r="O257" i="2"/>
  <c r="O256" i="2"/>
  <c r="O255" i="2"/>
  <c r="O254" i="2"/>
  <c r="O253" i="2"/>
  <c r="O251" i="2"/>
  <c r="O250" i="2"/>
  <c r="O248" i="2"/>
  <c r="O246" i="2"/>
  <c r="O244" i="2"/>
  <c r="O243" i="2"/>
  <c r="O242" i="2"/>
  <c r="O241" i="2"/>
  <c r="O240" i="2"/>
  <c r="O239" i="2"/>
  <c r="O237" i="2"/>
  <c r="O236" i="2"/>
  <c r="O235" i="2"/>
  <c r="O233" i="2"/>
  <c r="O232" i="2"/>
  <c r="O230" i="2"/>
  <c r="O228" i="2"/>
  <c r="O227" i="2"/>
  <c r="O226" i="2"/>
  <c r="O224" i="2"/>
  <c r="O223" i="2"/>
  <c r="O222" i="2"/>
  <c r="O220" i="2"/>
  <c r="O219" i="2"/>
  <c r="O218" i="2"/>
  <c r="O215" i="2"/>
  <c r="O214" i="2"/>
  <c r="O213" i="2"/>
  <c r="O212" i="2"/>
  <c r="O211" i="2"/>
  <c r="O210" i="2"/>
  <c r="O209" i="2"/>
  <c r="O207" i="2"/>
  <c r="O206" i="2"/>
  <c r="O205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89" i="2"/>
  <c r="O188" i="2"/>
  <c r="O187" i="2"/>
  <c r="O186" i="2"/>
  <c r="O183" i="2"/>
  <c r="O182" i="2"/>
  <c r="O181" i="2"/>
  <c r="O180" i="2"/>
  <c r="O179" i="2"/>
  <c r="O178" i="2"/>
  <c r="O176" i="2"/>
  <c r="O175" i="2"/>
  <c r="O173" i="2"/>
  <c r="O172" i="2"/>
  <c r="O171" i="2"/>
  <c r="O170" i="2"/>
  <c r="O168" i="2"/>
  <c r="O167" i="2"/>
  <c r="O165" i="2"/>
  <c r="O164" i="2"/>
  <c r="O162" i="2"/>
  <c r="O160" i="2"/>
  <c r="O159" i="2"/>
  <c r="O158" i="2"/>
  <c r="O157" i="2"/>
  <c r="O156" i="2"/>
  <c r="O155" i="2"/>
  <c r="O154" i="2"/>
  <c r="O152" i="2"/>
  <c r="O151" i="2"/>
  <c r="O149" i="2"/>
  <c r="O148" i="2"/>
  <c r="O147" i="2"/>
  <c r="O146" i="2"/>
  <c r="O145" i="2"/>
  <c r="O144" i="2"/>
  <c r="O143" i="2"/>
  <c r="O142" i="2"/>
  <c r="O141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4" i="2"/>
  <c r="O123" i="2"/>
  <c r="O122" i="2"/>
  <c r="O121" i="2"/>
  <c r="O120" i="2"/>
  <c r="O119" i="2"/>
  <c r="O118" i="2"/>
  <c r="O115" i="2"/>
  <c r="O114" i="2"/>
  <c r="O113" i="2"/>
  <c r="O112" i="2"/>
  <c r="O111" i="2"/>
  <c r="O109" i="2"/>
  <c r="O108" i="2"/>
  <c r="O107" i="2"/>
  <c r="O106" i="2"/>
  <c r="O105" i="2"/>
  <c r="O103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6" i="2"/>
  <c r="O85" i="2"/>
  <c r="O82" i="2"/>
  <c r="O81" i="2"/>
  <c r="O80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3" i="2"/>
  <c r="O62" i="2"/>
  <c r="O57" i="2"/>
  <c r="O56" i="2"/>
  <c r="O55" i="2"/>
  <c r="O54" i="2"/>
  <c r="O53" i="2"/>
  <c r="O51" i="2"/>
  <c r="O50" i="2"/>
  <c r="O48" i="2"/>
  <c r="O47" i="2"/>
  <c r="O46" i="2"/>
  <c r="O45" i="2"/>
  <c r="O43" i="2"/>
  <c r="O42" i="2"/>
  <c r="O40" i="2"/>
  <c r="O39" i="2"/>
  <c r="O38" i="2"/>
  <c r="O37" i="2"/>
  <c r="O36" i="2"/>
  <c r="O35" i="2"/>
  <c r="O34" i="2"/>
  <c r="O33" i="2"/>
  <c r="O32" i="2"/>
  <c r="O30" i="2"/>
  <c r="O28" i="2"/>
  <c r="O27" i="2"/>
  <c r="O25" i="2"/>
  <c r="O24" i="2"/>
  <c r="O23" i="2"/>
  <c r="O22" i="2"/>
  <c r="O21" i="2"/>
  <c r="O20" i="2"/>
  <c r="O19" i="2"/>
  <c r="O18" i="2"/>
  <c r="O17" i="2"/>
  <c r="O13" i="2"/>
  <c r="O11" i="2"/>
  <c r="O10" i="2"/>
  <c r="O9" i="2"/>
  <c r="O7" i="2"/>
  <c r="O6" i="2"/>
  <c r="O977" i="3"/>
  <c r="O976" i="3"/>
  <c r="O975" i="3"/>
  <c r="O973" i="3"/>
  <c r="O972" i="3"/>
  <c r="O971" i="3"/>
  <c r="O970" i="3"/>
  <c r="O968" i="3"/>
  <c r="O967" i="3"/>
  <c r="O966" i="3"/>
  <c r="O965" i="3"/>
  <c r="O964" i="3"/>
  <c r="O963" i="3"/>
  <c r="O962" i="3"/>
  <c r="O961" i="3"/>
  <c r="O959" i="3"/>
  <c r="O958" i="3"/>
  <c r="O956" i="3"/>
  <c r="O955" i="3"/>
  <c r="O954" i="3"/>
  <c r="O953" i="3"/>
  <c r="O952" i="3"/>
  <c r="O951" i="3"/>
  <c r="O950" i="3"/>
  <c r="O949" i="3"/>
  <c r="O947" i="3"/>
  <c r="O945" i="3"/>
  <c r="O944" i="3"/>
  <c r="O941" i="3"/>
  <c r="O940" i="3"/>
  <c r="O938" i="3"/>
  <c r="O936" i="3"/>
  <c r="O935" i="3"/>
  <c r="O934" i="3"/>
  <c r="O932" i="3"/>
  <c r="O931" i="3"/>
  <c r="O929" i="3"/>
  <c r="O928" i="3"/>
  <c r="O926" i="3"/>
  <c r="O925" i="3"/>
  <c r="O924" i="3"/>
  <c r="O923" i="3"/>
  <c r="O922" i="3"/>
  <c r="O921" i="3"/>
  <c r="O920" i="3"/>
  <c r="O919" i="3"/>
  <c r="O918" i="3"/>
  <c r="O917" i="3"/>
  <c r="O915" i="3"/>
  <c r="O914" i="3"/>
  <c r="O913" i="3"/>
  <c r="O911" i="3"/>
  <c r="O910" i="3"/>
  <c r="O909" i="3"/>
  <c r="O908" i="3"/>
  <c r="O906" i="3"/>
  <c r="O905" i="3"/>
  <c r="O903" i="3"/>
  <c r="O902" i="3"/>
  <c r="O901" i="3"/>
  <c r="O900" i="3"/>
  <c r="O898" i="3"/>
  <c r="O897" i="3"/>
  <c r="O896" i="3"/>
  <c r="O895" i="3"/>
  <c r="O894" i="3"/>
  <c r="O891" i="3"/>
  <c r="O890" i="3"/>
  <c r="O889" i="3"/>
  <c r="O888" i="3"/>
  <c r="O887" i="3"/>
  <c r="O886" i="3"/>
  <c r="O884" i="3"/>
  <c r="O883" i="3"/>
  <c r="O882" i="3"/>
  <c r="O881" i="3"/>
  <c r="O880" i="3"/>
  <c r="O879" i="3"/>
  <c r="O878" i="3"/>
  <c r="O877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6" i="3"/>
  <c r="O825" i="3"/>
  <c r="O824" i="3"/>
  <c r="O823" i="3"/>
  <c r="O822" i="3"/>
  <c r="O821" i="3"/>
  <c r="O820" i="3"/>
  <c r="O819" i="3"/>
  <c r="O818" i="3"/>
  <c r="O817" i="3"/>
  <c r="O815" i="3"/>
  <c r="O814" i="3"/>
  <c r="O813" i="3"/>
  <c r="O812" i="3"/>
  <c r="O808" i="3"/>
  <c r="O807" i="3"/>
  <c r="O806" i="3"/>
  <c r="O805" i="3"/>
  <c r="O804" i="3"/>
  <c r="O802" i="3"/>
  <c r="O801" i="3"/>
  <c r="O798" i="3"/>
  <c r="O797" i="3"/>
  <c r="O796" i="3"/>
  <c r="O795" i="3"/>
  <c r="O794" i="3"/>
  <c r="O793" i="3"/>
  <c r="O792" i="3"/>
  <c r="O791" i="3"/>
  <c r="O789" i="3"/>
  <c r="O788" i="3"/>
  <c r="O787" i="3"/>
  <c r="O786" i="3"/>
  <c r="O785" i="3"/>
  <c r="O783" i="3"/>
  <c r="O782" i="3"/>
  <c r="O781" i="3"/>
  <c r="O779" i="3"/>
  <c r="O778" i="3"/>
  <c r="O777" i="3"/>
  <c r="O775" i="3"/>
  <c r="O774" i="3"/>
  <c r="O773" i="3"/>
  <c r="O769" i="3"/>
  <c r="O768" i="3"/>
  <c r="O767" i="3"/>
  <c r="O766" i="3"/>
  <c r="O765" i="3"/>
  <c r="O764" i="3"/>
  <c r="O763" i="3"/>
  <c r="O762" i="3"/>
  <c r="O759" i="3"/>
  <c r="O758" i="3"/>
  <c r="O757" i="3"/>
  <c r="O756" i="3"/>
  <c r="O755" i="3"/>
  <c r="O753" i="3"/>
  <c r="O752" i="3"/>
  <c r="O751" i="3"/>
  <c r="O750" i="3"/>
  <c r="O749" i="3"/>
  <c r="O748" i="3"/>
  <c r="O747" i="3"/>
  <c r="O745" i="3"/>
  <c r="O744" i="3"/>
  <c r="O743" i="3"/>
  <c r="O742" i="3"/>
  <c r="O740" i="3"/>
  <c r="O739" i="3"/>
  <c r="O738" i="3"/>
  <c r="O737" i="3"/>
  <c r="O736" i="3"/>
  <c r="O735" i="3"/>
  <c r="O734" i="3"/>
  <c r="O731" i="3"/>
  <c r="O730" i="3"/>
  <c r="O729" i="3"/>
  <c r="O728" i="3"/>
  <c r="O727" i="3"/>
  <c r="O725" i="3"/>
  <c r="O724" i="3"/>
  <c r="O723" i="3"/>
  <c r="O722" i="3"/>
  <c r="O720" i="3"/>
  <c r="O719" i="3"/>
  <c r="O718" i="3"/>
  <c r="O717" i="3"/>
  <c r="O715" i="3"/>
  <c r="O714" i="3"/>
  <c r="O713" i="3"/>
  <c r="O712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4" i="3"/>
  <c r="O693" i="3"/>
  <c r="O692" i="3"/>
  <c r="O691" i="3"/>
  <c r="O689" i="3"/>
  <c r="O688" i="3"/>
  <c r="O687" i="3"/>
  <c r="O686" i="3"/>
  <c r="O685" i="3"/>
  <c r="O684" i="3"/>
  <c r="O683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8" i="3"/>
  <c r="O667" i="3"/>
  <c r="O666" i="3"/>
  <c r="O665" i="3"/>
  <c r="O663" i="3"/>
  <c r="O662" i="3"/>
  <c r="O661" i="3"/>
  <c r="O660" i="3"/>
  <c r="O659" i="3"/>
  <c r="O658" i="3"/>
  <c r="O657" i="3"/>
  <c r="O654" i="3"/>
  <c r="O653" i="3"/>
  <c r="O652" i="3"/>
  <c r="O651" i="3"/>
  <c r="O650" i="3"/>
  <c r="O648" i="3"/>
  <c r="O647" i="3"/>
  <c r="O646" i="3"/>
  <c r="O645" i="3"/>
  <c r="O643" i="3"/>
  <c r="O642" i="3"/>
  <c r="O641" i="3"/>
  <c r="O640" i="3"/>
  <c r="O638" i="3"/>
  <c r="O637" i="3"/>
  <c r="O636" i="3"/>
  <c r="O635" i="3"/>
  <c r="O631" i="3"/>
  <c r="O630" i="3"/>
  <c r="O629" i="3"/>
  <c r="O628" i="3"/>
  <c r="O627" i="3"/>
  <c r="O625" i="3"/>
  <c r="O624" i="3"/>
  <c r="O623" i="3"/>
  <c r="O622" i="3"/>
  <c r="O621" i="3"/>
  <c r="O620" i="3"/>
  <c r="O619" i="3"/>
  <c r="O617" i="3"/>
  <c r="O616" i="3"/>
  <c r="O615" i="3"/>
  <c r="O614" i="3"/>
  <c r="O612" i="3"/>
  <c r="O611" i="3"/>
  <c r="O610" i="3"/>
  <c r="O609" i="3"/>
  <c r="O608" i="3"/>
  <c r="O607" i="3"/>
  <c r="O606" i="3"/>
  <c r="O603" i="3"/>
  <c r="O602" i="3"/>
  <c r="O601" i="3"/>
  <c r="O600" i="3"/>
  <c r="O599" i="3"/>
  <c r="O597" i="3"/>
  <c r="O596" i="3"/>
  <c r="O595" i="3"/>
  <c r="O594" i="3"/>
  <c r="O592" i="3"/>
  <c r="O591" i="3"/>
  <c r="O590" i="3"/>
  <c r="O589" i="3"/>
  <c r="O587" i="3"/>
  <c r="O586" i="3"/>
  <c r="O585" i="3"/>
  <c r="O584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3" i="3"/>
  <c r="O552" i="3"/>
  <c r="O551" i="3"/>
  <c r="O550" i="3"/>
  <c r="O548" i="3"/>
  <c r="O547" i="3"/>
  <c r="O546" i="3"/>
  <c r="O545" i="3"/>
  <c r="O544" i="3"/>
  <c r="O543" i="3"/>
  <c r="O542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6" i="3"/>
  <c r="O525" i="3"/>
  <c r="O524" i="3"/>
  <c r="O523" i="3"/>
  <c r="O522" i="3"/>
  <c r="O520" i="3"/>
  <c r="O519" i="3"/>
  <c r="O518" i="3"/>
  <c r="O517" i="3"/>
  <c r="O515" i="3"/>
  <c r="O514" i="3"/>
  <c r="O513" i="3"/>
  <c r="O512" i="3"/>
  <c r="O510" i="3"/>
  <c r="O509" i="3"/>
  <c r="O508" i="3"/>
  <c r="O507" i="3"/>
  <c r="O504" i="3"/>
  <c r="O503" i="3"/>
  <c r="O501" i="3"/>
  <c r="O500" i="3"/>
  <c r="O499" i="3"/>
  <c r="O497" i="3"/>
  <c r="O495" i="3"/>
  <c r="O493" i="3"/>
  <c r="O492" i="3"/>
  <c r="O490" i="3"/>
  <c r="O488" i="3"/>
  <c r="O487" i="3"/>
  <c r="O486" i="3"/>
  <c r="O484" i="3"/>
  <c r="O482" i="3"/>
  <c r="O480" i="3"/>
  <c r="O479" i="3"/>
  <c r="O474" i="3"/>
  <c r="O473" i="3"/>
  <c r="O472" i="3"/>
  <c r="O471" i="3"/>
  <c r="O469" i="3"/>
  <c r="O468" i="3"/>
  <c r="O465" i="3"/>
  <c r="O464" i="3"/>
  <c r="O463" i="3"/>
  <c r="O462" i="3"/>
  <c r="O460" i="3"/>
  <c r="O458" i="3"/>
  <c r="O457" i="3"/>
  <c r="O454" i="3"/>
  <c r="O453" i="3"/>
  <c r="O452" i="3"/>
  <c r="O451" i="3"/>
  <c r="O449" i="3"/>
  <c r="O448" i="3"/>
  <c r="O447" i="3"/>
  <c r="O446" i="3"/>
  <c r="O445" i="3"/>
  <c r="O444" i="3"/>
  <c r="O442" i="3"/>
  <c r="O440" i="3"/>
  <c r="O439" i="3"/>
  <c r="O437" i="3"/>
  <c r="O436" i="3"/>
  <c r="O435" i="3"/>
  <c r="O433" i="3"/>
  <c r="O432" i="3"/>
  <c r="O431" i="3"/>
  <c r="O430" i="3"/>
  <c r="O429" i="3"/>
  <c r="O428" i="3"/>
  <c r="O426" i="3"/>
  <c r="O425" i="3"/>
  <c r="O424" i="3"/>
  <c r="O423" i="3"/>
  <c r="O422" i="3"/>
  <c r="O421" i="3"/>
  <c r="O420" i="3"/>
  <c r="O419" i="3"/>
  <c r="O416" i="3"/>
  <c r="O415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7" i="3"/>
  <c r="O396" i="3"/>
  <c r="O394" i="3"/>
  <c r="O392" i="3"/>
  <c r="O391" i="3"/>
  <c r="O389" i="3"/>
  <c r="O388" i="3"/>
  <c r="O387" i="3"/>
  <c r="O386" i="3"/>
  <c r="O385" i="3"/>
  <c r="O383" i="3"/>
  <c r="O382" i="3"/>
  <c r="O381" i="3"/>
  <c r="O379" i="3"/>
  <c r="O378" i="3"/>
  <c r="O377" i="3"/>
  <c r="O376" i="3"/>
  <c r="O375" i="3"/>
  <c r="O373" i="3"/>
  <c r="O372" i="3"/>
  <c r="O371" i="3"/>
  <c r="O369" i="3"/>
  <c r="O368" i="3"/>
  <c r="O365" i="3"/>
  <c r="O364" i="3"/>
  <c r="O363" i="3"/>
  <c r="O362" i="3"/>
  <c r="O361" i="3"/>
  <c r="O360" i="3"/>
  <c r="O358" i="3"/>
  <c r="O357" i="3"/>
  <c r="O356" i="3"/>
  <c r="O354" i="3"/>
  <c r="O353" i="3"/>
  <c r="O352" i="3"/>
  <c r="O350" i="3"/>
  <c r="O349" i="3"/>
  <c r="O348" i="3"/>
  <c r="O347" i="3"/>
  <c r="O346" i="3"/>
  <c r="O345" i="3"/>
  <c r="O344" i="3"/>
  <c r="O343" i="3"/>
  <c r="O342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7" i="3"/>
  <c r="O326" i="3"/>
  <c r="O325" i="3"/>
  <c r="O324" i="3"/>
  <c r="O322" i="3"/>
  <c r="O321" i="3"/>
  <c r="O320" i="3"/>
  <c r="O318" i="3"/>
  <c r="O316" i="3"/>
  <c r="O315" i="3"/>
  <c r="O313" i="3"/>
  <c r="O312" i="3"/>
  <c r="O311" i="3"/>
  <c r="O309" i="3"/>
  <c r="O308" i="3"/>
  <c r="O307" i="3"/>
  <c r="O306" i="3"/>
  <c r="O305" i="3"/>
  <c r="O304" i="3"/>
  <c r="O303" i="3"/>
  <c r="O302" i="3"/>
  <c r="O301" i="3"/>
  <c r="O300" i="3"/>
  <c r="O298" i="3"/>
  <c r="O297" i="3"/>
  <c r="O296" i="3"/>
  <c r="O295" i="3"/>
  <c r="O293" i="3"/>
  <c r="O292" i="3"/>
  <c r="O291" i="3"/>
  <c r="O290" i="3"/>
  <c r="O289" i="3"/>
  <c r="O288" i="3"/>
  <c r="O287" i="3"/>
  <c r="O286" i="3"/>
  <c r="O285" i="3"/>
  <c r="O283" i="3"/>
  <c r="O282" i="3"/>
  <c r="O281" i="3"/>
  <c r="O280" i="3"/>
  <c r="O279" i="3"/>
  <c r="O278" i="3"/>
  <c r="O277" i="3"/>
  <c r="O276" i="3"/>
  <c r="O275" i="3"/>
  <c r="O274" i="3"/>
  <c r="O273" i="3"/>
  <c r="O271" i="3"/>
  <c r="O270" i="3"/>
  <c r="O269" i="3"/>
  <c r="O268" i="3"/>
  <c r="O266" i="3"/>
  <c r="O265" i="3"/>
  <c r="O264" i="3"/>
  <c r="O263" i="3"/>
  <c r="O261" i="3"/>
  <c r="O260" i="3"/>
  <c r="O259" i="3"/>
  <c r="O257" i="3"/>
  <c r="O256" i="3"/>
  <c r="O254" i="3"/>
  <c r="O253" i="3"/>
  <c r="O252" i="3"/>
  <c r="O251" i="3"/>
  <c r="O250" i="3"/>
  <c r="O249" i="3"/>
  <c r="O248" i="3"/>
  <c r="O247" i="3"/>
  <c r="O245" i="3"/>
  <c r="O244" i="3"/>
  <c r="O243" i="3"/>
  <c r="O242" i="3"/>
  <c r="O241" i="3"/>
  <c r="O240" i="3"/>
  <c r="O238" i="3"/>
  <c r="O237" i="3"/>
  <c r="O234" i="3"/>
  <c r="O233" i="3"/>
  <c r="O232" i="3"/>
  <c r="O231" i="3"/>
  <c r="O229" i="3"/>
  <c r="O228" i="3"/>
  <c r="O227" i="3"/>
  <c r="O225" i="3"/>
  <c r="O224" i="3"/>
  <c r="O223" i="3"/>
  <c r="O222" i="3"/>
  <c r="O221" i="3"/>
  <c r="O219" i="3"/>
  <c r="O218" i="3"/>
  <c r="O217" i="3"/>
  <c r="O216" i="3"/>
  <c r="O214" i="3"/>
  <c r="O213" i="3"/>
  <c r="O212" i="3"/>
  <c r="O211" i="3"/>
  <c r="O208" i="3"/>
  <c r="O207" i="3"/>
  <c r="O206" i="3"/>
  <c r="O205" i="3"/>
  <c r="O204" i="3"/>
  <c r="O202" i="3"/>
  <c r="O201" i="3"/>
  <c r="O200" i="3"/>
  <c r="O199" i="3"/>
  <c r="O198" i="3"/>
  <c r="O196" i="3"/>
  <c r="O195" i="3"/>
  <c r="O193" i="3"/>
  <c r="O192" i="3"/>
  <c r="O191" i="3"/>
  <c r="O188" i="3"/>
  <c r="O187" i="3"/>
  <c r="O185" i="3"/>
  <c r="O184" i="3"/>
  <c r="O183" i="3"/>
  <c r="O181" i="3"/>
  <c r="O180" i="3"/>
  <c r="O179" i="3"/>
  <c r="O178" i="3"/>
  <c r="O176" i="3"/>
  <c r="O175" i="3"/>
  <c r="O174" i="3"/>
  <c r="O172" i="3"/>
  <c r="O171" i="3"/>
  <c r="O169" i="3"/>
  <c r="O168" i="3"/>
  <c r="O166" i="3"/>
  <c r="O165" i="3"/>
  <c r="O164" i="3"/>
  <c r="O162" i="3"/>
  <c r="O161" i="3"/>
  <c r="O160" i="3"/>
  <c r="O159" i="3"/>
  <c r="O158" i="3"/>
  <c r="O157" i="3"/>
  <c r="O156" i="3"/>
  <c r="O155" i="3"/>
  <c r="O154" i="3"/>
  <c r="O153" i="3"/>
  <c r="O151" i="3"/>
  <c r="O150" i="3"/>
  <c r="O149" i="3"/>
  <c r="O148" i="3"/>
  <c r="O147" i="3"/>
  <c r="O146" i="3"/>
  <c r="O145" i="3"/>
  <c r="O143" i="3"/>
  <c r="O142" i="3"/>
  <c r="O141" i="3"/>
  <c r="O139" i="3"/>
  <c r="O138" i="3"/>
  <c r="O137" i="3"/>
  <c r="O136" i="3"/>
  <c r="O135" i="3"/>
  <c r="O132" i="3"/>
  <c r="O131" i="3"/>
  <c r="O130" i="3"/>
  <c r="O129" i="3"/>
  <c r="O126" i="3"/>
  <c r="O125" i="3"/>
  <c r="O124" i="3"/>
  <c r="O123" i="3"/>
  <c r="O122" i="3"/>
  <c r="O121" i="3"/>
  <c r="O120" i="3"/>
  <c r="O119" i="3"/>
  <c r="O118" i="3"/>
  <c r="O117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0" i="3"/>
  <c r="O99" i="3"/>
  <c r="O98" i="3"/>
  <c r="O97" i="3"/>
  <c r="O96" i="3"/>
  <c r="O95" i="3"/>
  <c r="O94" i="3"/>
  <c r="O93" i="3"/>
  <c r="O92" i="3"/>
  <c r="O91" i="3"/>
  <c r="O90" i="3"/>
  <c r="O88" i="3"/>
  <c r="O87" i="3"/>
  <c r="O86" i="3"/>
  <c r="O85" i="3"/>
  <c r="O84" i="3"/>
  <c r="O83" i="3"/>
  <c r="O82" i="3"/>
  <c r="O81" i="3"/>
  <c r="O80" i="3"/>
  <c r="O79" i="3"/>
  <c r="O78" i="3"/>
  <c r="O72" i="3"/>
  <c r="O71" i="3"/>
  <c r="O70" i="3"/>
  <c r="O69" i="3"/>
  <c r="O68" i="3"/>
  <c r="O67" i="3"/>
  <c r="O65" i="3"/>
  <c r="O64" i="3"/>
  <c r="O63" i="3"/>
  <c r="O62" i="3"/>
  <c r="O61" i="3"/>
  <c r="O59" i="3"/>
  <c r="O58" i="3"/>
  <c r="O57" i="3"/>
  <c r="O56" i="3"/>
  <c r="O54" i="3"/>
  <c r="O53" i="3"/>
  <c r="O52" i="3"/>
  <c r="O51" i="3"/>
  <c r="O50" i="3"/>
  <c r="O49" i="3"/>
  <c r="O47" i="3"/>
  <c r="O46" i="3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8" i="3"/>
  <c r="O17" i="3"/>
  <c r="O16" i="3"/>
  <c r="O14" i="3"/>
  <c r="O13" i="3"/>
  <c r="O12" i="3"/>
  <c r="O10" i="3"/>
  <c r="O9" i="3"/>
  <c r="O8" i="3"/>
  <c r="O7" i="3"/>
  <c r="O6" i="3"/>
  <c r="D21" i="1" l="1"/>
  <c r="F32" i="4"/>
  <c r="D95" i="1"/>
  <c r="F491" i="4"/>
  <c r="D15" i="1"/>
  <c r="F19" i="4"/>
  <c r="D19" i="1"/>
  <c r="F30" i="4"/>
  <c r="D23" i="1"/>
  <c r="F34" i="4"/>
  <c r="D12" i="1"/>
  <c r="F16" i="4"/>
  <c r="D20" i="1"/>
  <c r="F31" i="4"/>
  <c r="D58" i="1"/>
  <c r="F308" i="4"/>
  <c r="D112" i="1"/>
  <c r="F557" i="4"/>
  <c r="E87" i="1"/>
  <c r="E108" i="1" s="1"/>
  <c r="E120" i="1" s="1"/>
  <c r="D124" i="4"/>
  <c r="D120" i="4"/>
  <c r="F120" i="4" s="1"/>
  <c r="D132" i="4"/>
  <c r="F132" i="4" s="1"/>
  <c r="D13" i="1"/>
  <c r="D101" i="1"/>
  <c r="D14" i="1"/>
  <c r="D22" i="1"/>
  <c r="D104" i="4"/>
  <c r="F104" i="4" s="1"/>
  <c r="D33" i="1"/>
  <c r="D38" i="4"/>
  <c r="F38" i="4" s="1"/>
  <c r="D46" i="4"/>
  <c r="F46" i="4" s="1"/>
  <c r="D9" i="4"/>
  <c r="D161" i="4"/>
  <c r="F161" i="4" s="1"/>
  <c r="D278" i="4"/>
  <c r="D250" i="4"/>
  <c r="F250" i="4" s="1"/>
  <c r="D326" i="4"/>
  <c r="F326" i="4" s="1"/>
  <c r="D376" i="4"/>
  <c r="F376" i="4" s="1"/>
  <c r="D96" i="1"/>
  <c r="D115" i="1"/>
  <c r="D360" i="4"/>
  <c r="F360" i="4" s="1"/>
  <c r="D372" i="4"/>
  <c r="F372" i="4" s="1"/>
  <c r="D75" i="1"/>
  <c r="D82" i="1"/>
  <c r="D104" i="1"/>
  <c r="D527" i="4"/>
  <c r="F527" i="4" s="1"/>
  <c r="D561" i="4"/>
  <c r="F561" i="4" s="1"/>
  <c r="D300" i="4"/>
  <c r="D340" i="4"/>
  <c r="F340" i="4" s="1"/>
  <c r="D113" i="1"/>
  <c r="D73" i="1"/>
  <c r="D493" i="4"/>
  <c r="F493" i="4" s="1"/>
  <c r="D114" i="1"/>
  <c r="D117" i="1"/>
  <c r="D84" i="4"/>
  <c r="F84" i="4" s="1"/>
  <c r="D152" i="4"/>
  <c r="F152" i="4" s="1"/>
  <c r="D403" i="4"/>
  <c r="F403" i="4" s="1"/>
  <c r="D426" i="4"/>
  <c r="F426" i="4" s="1"/>
  <c r="D556" i="4"/>
  <c r="F556" i="4" s="1"/>
  <c r="D231" i="4"/>
  <c r="D109" i="4"/>
  <c r="F109" i="4" s="1"/>
  <c r="D368" i="4"/>
  <c r="F368" i="4" s="1"/>
  <c r="D381" i="4"/>
  <c r="F381" i="4" s="1"/>
  <c r="D399" i="4"/>
  <c r="F399" i="4" s="1"/>
  <c r="D502" i="4"/>
  <c r="F502" i="4" s="1"/>
  <c r="D512" i="4"/>
  <c r="F512" i="4" s="1"/>
  <c r="D544" i="4"/>
  <c r="D222" i="4"/>
  <c r="F222" i="4" s="1"/>
  <c r="D262" i="4"/>
  <c r="F262" i="4" s="1"/>
  <c r="D452" i="4"/>
  <c r="F452" i="4" s="1"/>
  <c r="D15" i="4"/>
  <c r="F15" i="4" s="1"/>
  <c r="D35" i="4"/>
  <c r="F35" i="4" s="1"/>
  <c r="D482" i="4"/>
  <c r="F482" i="4" s="1"/>
  <c r="D101" i="4"/>
  <c r="F101" i="4" s="1"/>
  <c r="D170" i="4"/>
  <c r="F170" i="4" s="1"/>
  <c r="D181" i="4"/>
  <c r="F181" i="4" s="1"/>
  <c r="D270" i="4"/>
  <c r="F270" i="4" s="1"/>
  <c r="D344" i="4"/>
  <c r="F344" i="4" s="1"/>
  <c r="D29" i="4"/>
  <c r="F29" i="4" s="1"/>
  <c r="D78" i="4"/>
  <c r="F78" i="4" s="1"/>
  <c r="D217" i="4"/>
  <c r="F217" i="4" s="1"/>
  <c r="D435" i="4"/>
  <c r="F435" i="4" s="1"/>
  <c r="D472" i="4"/>
  <c r="F472" i="4" s="1"/>
  <c r="D20" i="4"/>
  <c r="F20" i="4" s="1"/>
  <c r="D200" i="4"/>
  <c r="D237" i="4"/>
  <c r="F237" i="4" s="1"/>
  <c r="D459" i="4"/>
  <c r="F459" i="4" s="1"/>
  <c r="D114" i="4"/>
  <c r="F114" i="4" s="1"/>
  <c r="D296" i="4"/>
  <c r="F296" i="4" s="1"/>
  <c r="D313" i="4"/>
  <c r="F313" i="4" s="1"/>
  <c r="D23" i="4"/>
  <c r="F23" i="4" s="1"/>
  <c r="D91" i="4"/>
  <c r="F91" i="4" s="1"/>
  <c r="D148" i="4"/>
  <c r="F148" i="4" s="1"/>
  <c r="D394" i="4"/>
  <c r="F394" i="4" s="1"/>
  <c r="D410" i="4"/>
  <c r="F410" i="4" s="1"/>
  <c r="D422" i="4"/>
  <c r="F422" i="4" s="1"/>
  <c r="D443" i="4"/>
  <c r="F443" i="4" s="1"/>
  <c r="D211" i="4"/>
  <c r="F211" i="4" s="1"/>
  <c r="D243" i="4"/>
  <c r="F243" i="4" s="1"/>
  <c r="D289" i="4"/>
  <c r="F289" i="4" s="1"/>
  <c r="D333" i="4"/>
  <c r="F333" i="4" s="1"/>
  <c r="D532" i="4"/>
  <c r="F532" i="4" s="1"/>
  <c r="D144" i="4"/>
  <c r="F144" i="4" s="1"/>
  <c r="D188" i="4"/>
  <c r="F188" i="4" s="1"/>
  <c r="D256" i="4"/>
  <c r="F256" i="4" s="1"/>
  <c r="D323" i="4"/>
  <c r="F323" i="4" s="1"/>
  <c r="D347" i="4"/>
  <c r="F347" i="4" s="1"/>
  <c r="D357" i="4"/>
  <c r="F357" i="4" s="1"/>
  <c r="D385" i="4"/>
  <c r="F385" i="4" s="1"/>
  <c r="D390" i="4"/>
  <c r="F390" i="4" s="1"/>
  <c r="D418" i="4"/>
  <c r="F418" i="4" s="1"/>
  <c r="D476" i="4"/>
  <c r="F476" i="4" s="1"/>
  <c r="D486" i="4"/>
  <c r="F486" i="4" s="1"/>
  <c r="O978" i="3"/>
  <c r="D97" i="1" l="1"/>
  <c r="F300" i="4"/>
  <c r="D57" i="1"/>
  <c r="D32" i="1"/>
  <c r="F124" i="4"/>
  <c r="D227" i="4"/>
  <c r="F227" i="4" s="1"/>
  <c r="F231" i="4"/>
  <c r="D6" i="4"/>
  <c r="F6" i="4" s="1"/>
  <c r="F9" i="4"/>
  <c r="D192" i="4"/>
  <c r="F192" i="4" s="1"/>
  <c r="F200" i="4"/>
  <c r="D541" i="4"/>
  <c r="F541" i="4" s="1"/>
  <c r="F544" i="4"/>
  <c r="D18" i="1"/>
  <c r="D55" i="1"/>
  <c r="F278" i="4"/>
  <c r="D31" i="1"/>
  <c r="D63" i="4"/>
  <c r="F63" i="4" s="1"/>
  <c r="D29" i="1"/>
  <c r="D113" i="4"/>
  <c r="D16" i="1"/>
  <c r="D499" i="4"/>
  <c r="F499" i="4" s="1"/>
  <c r="D510" i="4"/>
  <c r="F510" i="4" s="1"/>
  <c r="D28" i="1"/>
  <c r="D25" i="1"/>
  <c r="D34" i="1"/>
  <c r="D17" i="1"/>
  <c r="D90" i="1"/>
  <c r="D24" i="1"/>
  <c r="D310" i="4"/>
  <c r="D46" i="1"/>
  <c r="D40" i="1"/>
  <c r="D180" i="4"/>
  <c r="F180" i="4" s="1"/>
  <c r="D78" i="1"/>
  <c r="D425" i="4"/>
  <c r="F425" i="4" s="1"/>
  <c r="D83" i="1"/>
  <c r="D44" i="1"/>
  <c r="D49" i="1"/>
  <c r="D50" i="1"/>
  <c r="D330" i="4"/>
  <c r="F330" i="4" s="1"/>
  <c r="D69" i="1"/>
  <c r="D286" i="4"/>
  <c r="F286" i="4" s="1"/>
  <c r="D111" i="1"/>
  <c r="D442" i="4"/>
  <c r="F442" i="4" s="1"/>
  <c r="D81" i="1"/>
  <c r="D116" i="1"/>
  <c r="D489" i="4"/>
  <c r="F489" i="4" s="1"/>
  <c r="D76" i="1"/>
  <c r="D398" i="4"/>
  <c r="F398" i="4" s="1"/>
  <c r="D417" i="4"/>
  <c r="F417" i="4" s="1"/>
  <c r="D74" i="1"/>
  <c r="D72" i="1" s="1"/>
  <c r="D407" i="4"/>
  <c r="F407" i="4" s="1"/>
  <c r="D51" i="1"/>
  <c r="D48" i="1"/>
  <c r="D389" i="4"/>
  <c r="F389" i="4" s="1"/>
  <c r="D52" i="1"/>
  <c r="D45" i="1"/>
  <c r="D261" i="4"/>
  <c r="F261" i="4" s="1"/>
  <c r="D367" i="4"/>
  <c r="F367" i="4" s="1"/>
  <c r="D66" i="1"/>
  <c r="D67" i="1"/>
  <c r="D380" i="4"/>
  <c r="F380" i="4" s="1"/>
  <c r="D70" i="1"/>
  <c r="D43" i="1"/>
  <c r="D79" i="1"/>
  <c r="D47" i="1"/>
  <c r="D355" i="4"/>
  <c r="F355" i="4" s="1"/>
  <c r="D140" i="4"/>
  <c r="F140" i="4" s="1"/>
  <c r="D62" i="1"/>
  <c r="D91" i="1"/>
  <c r="D63" i="1"/>
  <c r="D530" i="4"/>
  <c r="F530" i="4" s="1"/>
  <c r="D68" i="1"/>
  <c r="D84" i="1"/>
  <c r="D54" i="1"/>
  <c r="D565" i="4"/>
  <c r="F565" i="4" s="1"/>
  <c r="D14" i="4"/>
  <c r="F14" i="4" s="1"/>
  <c r="N978" i="3"/>
  <c r="N272" i="2" s="1"/>
  <c r="N273" i="2" s="1"/>
  <c r="D5" i="4" l="1"/>
  <c r="F5" i="4" s="1"/>
  <c r="D60" i="1"/>
  <c r="F310" i="4"/>
  <c r="D99" i="4"/>
  <c r="F99" i="4" s="1"/>
  <c r="F113" i="4"/>
  <c r="D10" i="1"/>
  <c r="D4" i="4"/>
  <c r="F4" i="4" s="1"/>
  <c r="D497" i="4"/>
  <c r="F497" i="4" s="1"/>
  <c r="D45" i="4"/>
  <c r="F45" i="4" s="1"/>
  <c r="D11" i="1"/>
  <c r="D309" i="4"/>
  <c r="F309" i="4" s="1"/>
  <c r="D77" i="1"/>
  <c r="D366" i="4"/>
  <c r="F366" i="4" s="1"/>
  <c r="D118" i="1"/>
  <c r="D61" i="1"/>
  <c r="D59" i="1" s="1"/>
  <c r="D526" i="4"/>
  <c r="F526" i="4" s="1"/>
  <c r="D139" i="4"/>
  <c r="F139" i="4" s="1"/>
  <c r="D42" i="1"/>
  <c r="D71" i="1"/>
  <c r="D65" i="1"/>
  <c r="D56" i="1"/>
  <c r="D179" i="4"/>
  <c r="F179" i="4" s="1"/>
  <c r="D53" i="1"/>
  <c r="D92" i="1"/>
  <c r="D415" i="4"/>
  <c r="F415" i="4" s="1"/>
  <c r="D80" i="1"/>
  <c r="D64" i="1"/>
  <c r="D30" i="1" l="1"/>
  <c r="D9" i="1"/>
  <c r="D44" i="4"/>
  <c r="F44" i="4" s="1"/>
  <c r="D27" i="1"/>
  <c r="D495" i="4"/>
  <c r="F495" i="4" s="1"/>
  <c r="D102" i="1"/>
  <c r="D178" i="4"/>
  <c r="F178" i="4" s="1"/>
  <c r="D523" i="4"/>
  <c r="F523" i="4" s="1"/>
  <c r="D41" i="1"/>
  <c r="D138" i="4"/>
  <c r="F138" i="4" s="1"/>
  <c r="D39" i="1"/>
  <c r="D365" i="4"/>
  <c r="F365" i="4" s="1"/>
  <c r="D470" i="4" l="1"/>
  <c r="F470" i="4" s="1"/>
  <c r="D136" i="4"/>
  <c r="F136" i="4" s="1"/>
  <c r="D100" i="1"/>
  <c r="D26" i="1"/>
  <c r="D521" i="4"/>
  <c r="F521" i="4" s="1"/>
  <c r="D105" i="1"/>
  <c r="D38" i="1"/>
  <c r="D35" i="1" l="1"/>
  <c r="D103" i="1"/>
  <c r="D85" i="1"/>
  <c r="D553" i="4"/>
  <c r="F553" i="4" s="1"/>
  <c r="D554" i="4" l="1"/>
  <c r="F554" i="4" s="1"/>
  <c r="D87" i="1"/>
  <c r="D106" i="1"/>
  <c r="D108" i="1" l="1"/>
  <c r="D566" i="4"/>
  <c r="F566" i="4" s="1"/>
  <c r="D120" i="1" l="1"/>
  <c r="O271" i="2" l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O272" i="2" l="1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O273" i="2" l="1"/>
  <c r="D43" i="17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F117" i="1"/>
  <c r="F115" i="1"/>
  <c r="F114" i="1"/>
  <c r="G114" i="1" s="1"/>
  <c r="F113" i="1"/>
  <c r="G113" i="1" s="1"/>
  <c r="F112" i="1"/>
  <c r="G112" i="1" s="1"/>
  <c r="F104" i="1"/>
  <c r="G104" i="1" s="1"/>
  <c r="F101" i="1"/>
  <c r="F95" i="1"/>
  <c r="F82" i="1"/>
  <c r="F75" i="1"/>
  <c r="G75" i="1" s="1"/>
  <c r="F73" i="1"/>
  <c r="G73" i="1" s="1"/>
  <c r="F58" i="1"/>
  <c r="J41" i="17"/>
  <c r="I41" i="17"/>
  <c r="H41" i="17"/>
  <c r="J40" i="17"/>
  <c r="I40" i="17"/>
  <c r="H40" i="17"/>
  <c r="F33" i="1"/>
  <c r="J15" i="17"/>
  <c r="I15" i="17"/>
  <c r="H15" i="17"/>
  <c r="J7" i="17"/>
  <c r="I7" i="17"/>
  <c r="H7" i="17"/>
  <c r="F23" i="1"/>
  <c r="F21" i="1"/>
  <c r="G21" i="1" s="1"/>
  <c r="F20" i="1"/>
  <c r="G20" i="1" s="1"/>
  <c r="F19" i="1"/>
  <c r="G19" i="1" s="1"/>
  <c r="F15" i="1"/>
  <c r="I9" i="17"/>
  <c r="H9" i="17"/>
  <c r="F12" i="1"/>
  <c r="G12" i="1" s="1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F14" i="1"/>
  <c r="J9" i="17"/>
  <c r="F13" i="1"/>
  <c r="J8" i="17"/>
  <c r="J52" i="17"/>
  <c r="J46" i="17"/>
  <c r="J45" i="17"/>
  <c r="J55" i="17"/>
  <c r="G11" i="17"/>
  <c r="I6" i="17"/>
  <c r="F34" i="1"/>
  <c r="G34" i="1" s="1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F28" i="1"/>
  <c r="G28" i="1" s="1"/>
  <c r="F16" i="1"/>
  <c r="L7" i="17"/>
  <c r="F22" i="1"/>
  <c r="G22" i="1" s="1"/>
  <c r="F17" i="1"/>
  <c r="G17" i="1" s="1"/>
  <c r="L15" i="17"/>
  <c r="J17" i="17"/>
  <c r="K40" i="17"/>
  <c r="F83" i="1"/>
  <c r="G83" i="1" s="1"/>
  <c r="F111" i="1"/>
  <c r="G111" i="1" s="1"/>
  <c r="F53" i="1"/>
  <c r="G53" i="1" s="1"/>
  <c r="F116" i="1"/>
  <c r="G116" i="1" s="1"/>
  <c r="F43" i="1"/>
  <c r="H44" i="17"/>
  <c r="F63" i="1"/>
  <c r="G63" i="1" s="1"/>
  <c r="F66" i="1"/>
  <c r="G66" i="1" s="1"/>
  <c r="F71" i="1"/>
  <c r="G71" i="1" s="1"/>
  <c r="F51" i="1"/>
  <c r="F52" i="1"/>
  <c r="G52" i="1" s="1"/>
  <c r="F57" i="1"/>
  <c r="G57" i="1" s="1"/>
  <c r="F76" i="1"/>
  <c r="G76" i="1" s="1"/>
  <c r="F45" i="1"/>
  <c r="F47" i="1"/>
  <c r="H51" i="17"/>
  <c r="F46" i="1"/>
  <c r="F68" i="1"/>
  <c r="G68" i="1" s="1"/>
  <c r="F49" i="1"/>
  <c r="F50" i="1"/>
  <c r="F78" i="1"/>
  <c r="I31" i="17"/>
  <c r="F62" i="1"/>
  <c r="G62" i="1" s="1"/>
  <c r="F67" i="1"/>
  <c r="G67" i="1" s="1"/>
  <c r="K41" i="17"/>
  <c r="L41" i="17"/>
  <c r="L8" i="17"/>
  <c r="H10" i="17"/>
  <c r="K7" i="17"/>
  <c r="H16" i="17"/>
  <c r="K8" i="17"/>
  <c r="K15" i="17"/>
  <c r="H12" i="17"/>
  <c r="H34" i="17"/>
  <c r="H17" i="17"/>
  <c r="H18" i="17"/>
  <c r="F29" i="1"/>
  <c r="G29" i="1" s="1"/>
  <c r="L40" i="17"/>
  <c r="F54" i="1"/>
  <c r="G54" i="1" s="1"/>
  <c r="H54" i="17"/>
  <c r="F84" i="1"/>
  <c r="G84" i="1" s="1"/>
  <c r="H49" i="17"/>
  <c r="F79" i="1"/>
  <c r="J31" i="17"/>
  <c r="H31" i="17"/>
  <c r="F97" i="1" l="1"/>
  <c r="F96" i="1"/>
  <c r="I48" i="17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F31" i="1"/>
  <c r="G31" i="1" s="1"/>
  <c r="J12" i="17"/>
  <c r="F30" i="1"/>
  <c r="G30" i="1" s="1"/>
  <c r="J13" i="17"/>
  <c r="F25" i="1"/>
  <c r="G25" i="1" s="1"/>
  <c r="J10" i="17"/>
  <c r="F32" i="1"/>
  <c r="G32" i="1" s="1"/>
  <c r="J16" i="17"/>
  <c r="F10" i="1"/>
  <c r="G10" i="1" s="1"/>
  <c r="J6" i="17"/>
  <c r="J18" i="17"/>
  <c r="F55" i="1"/>
  <c r="G55" i="1" s="1"/>
  <c r="L46" i="17"/>
  <c r="F44" i="1"/>
  <c r="G44" i="1" s="1"/>
  <c r="J42" i="17"/>
  <c r="L52" i="17"/>
  <c r="L55" i="17"/>
  <c r="J48" i="17"/>
  <c r="J54" i="17"/>
  <c r="F42" i="1"/>
  <c r="J39" i="17"/>
  <c r="L30" i="17"/>
  <c r="F40" i="1"/>
  <c r="G40" i="1" s="1"/>
  <c r="J34" i="17"/>
  <c r="L45" i="17"/>
  <c r="F48" i="1"/>
  <c r="J44" i="17"/>
  <c r="J51" i="17"/>
  <c r="J49" i="17"/>
  <c r="F11" i="1"/>
  <c r="G11" i="1" s="1"/>
  <c r="K44" i="17"/>
  <c r="L13" i="17"/>
  <c r="K13" i="17"/>
  <c r="F90" i="1"/>
  <c r="F24" i="1"/>
  <c r="H27" i="17"/>
  <c r="F18" i="1"/>
  <c r="G18" i="1" s="1"/>
  <c r="K39" i="17"/>
  <c r="L39" i="17"/>
  <c r="F91" i="1"/>
  <c r="L44" i="17"/>
  <c r="F77" i="1"/>
  <c r="F56" i="1"/>
  <c r="G56" i="1" s="1"/>
  <c r="F61" i="1"/>
  <c r="G61" i="1" s="1"/>
  <c r="F64" i="1"/>
  <c r="G64" i="1" s="1"/>
  <c r="J29" i="17"/>
  <c r="F118" i="1"/>
  <c r="G118" i="1" s="1"/>
  <c r="F70" i="1"/>
  <c r="G70" i="1" s="1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F69" i="1"/>
  <c r="G69" i="1" s="1"/>
  <c r="I26" i="17"/>
  <c r="L18" i="17"/>
  <c r="K18" i="17"/>
  <c r="H33" i="17"/>
  <c r="H32" i="17" s="1"/>
  <c r="F26" i="1" l="1"/>
  <c r="G26" i="1" s="1"/>
  <c r="F27" i="1"/>
  <c r="G27" i="1" s="1"/>
  <c r="F100" i="1"/>
  <c r="G100" i="1" s="1"/>
  <c r="F102" i="1"/>
  <c r="G102" i="1" s="1"/>
  <c r="F72" i="1"/>
  <c r="G72" i="1" s="1"/>
  <c r="F74" i="1"/>
  <c r="G74" i="1" s="1"/>
  <c r="F103" i="1"/>
  <c r="G103" i="1" s="1"/>
  <c r="F105" i="1"/>
  <c r="G105" i="1" s="1"/>
  <c r="F80" i="1"/>
  <c r="G80" i="1" s="1"/>
  <c r="F81" i="1"/>
  <c r="D35" i="17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F41" i="1"/>
  <c r="G41" i="1" s="1"/>
  <c r="J25" i="17"/>
  <c r="J37" i="17"/>
  <c r="L48" i="17"/>
  <c r="K27" i="17"/>
  <c r="F9" i="1"/>
  <c r="G9" i="1" s="1"/>
  <c r="F92" i="1"/>
  <c r="L11" i="17"/>
  <c r="F65" i="1"/>
  <c r="G65" i="1" s="1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F106" i="1" l="1"/>
  <c r="G106" i="1" s="1"/>
  <c r="F38" i="1"/>
  <c r="G38" i="1" s="1"/>
  <c r="F39" i="1"/>
  <c r="G39" i="1" s="1"/>
  <c r="F59" i="1"/>
  <c r="G59" i="1" s="1"/>
  <c r="F60" i="1"/>
  <c r="G60" i="1" s="1"/>
  <c r="F35" i="1"/>
  <c r="G35" i="1" s="1"/>
  <c r="D56" i="17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F85" i="1" l="1"/>
  <c r="G85" i="1" s="1"/>
  <c r="J56" i="17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  <c r="F87" i="1" l="1"/>
  <c r="G87" i="1" s="1"/>
  <c r="F120" i="1"/>
  <c r="G120" i="1" s="1"/>
  <c r="F108" i="1"/>
  <c r="G108" i="1" s="1"/>
</calcChain>
</file>

<file path=xl/sharedStrings.xml><?xml version="1.0" encoding="utf-8"?>
<sst xmlns="http://schemas.openxmlformats.org/spreadsheetml/2006/main" count="5061" uniqueCount="3582">
  <si>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</si>
  <si>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</si>
  <si>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</si>
  <si>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</si>
  <si>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</si>
  <si>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</si>
  <si>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</si>
  <si>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</si>
  <si>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</si>
  <si>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</si>
  <si>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</si>
  <si>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</si>
  <si>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</si>
  <si>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</si>
  <si>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</si>
  <si>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</si>
  <si>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</si>
  <si>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</si>
  <si>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</si>
  <si>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</si>
  <si>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</si>
  <si>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</si>
  <si>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</si>
  <si>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</si>
  <si>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</si>
  <si>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</si>
  <si>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</si>
  <si>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</si>
  <si>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</si>
  <si>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</si>
  <si>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</si>
  <si>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</si>
  <si>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</si>
  <si>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</si>
  <si>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</si>
  <si>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</si>
  <si>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</si>
  <si>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</si>
  <si>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</si>
  <si>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</si>
  <si>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</si>
  <si>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</si>
  <si>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</si>
  <si>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</si>
  <si>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</si>
  <si>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</si>
  <si>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</si>
  <si>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</si>
  <si>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</si>
  <si>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</si>
  <si>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</si>
  <si>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</si>
  <si>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</si>
  <si>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</si>
  <si>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</si>
  <si>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</si>
  <si>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</si>
  <si>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</si>
  <si>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</si>
  <si>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</si>
  <si>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</si>
  <si>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</si>
  <si>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</si>
  <si>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</si>
  <si>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</si>
  <si>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</si>
  <si>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</si>
  <si>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</si>
  <si>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</si>
  <si>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</si>
  <si>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</si>
  <si>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</si>
  <si>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</si>
  <si>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</si>
  <si>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</si>
  <si>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</si>
  <si>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</si>
  <si>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</si>
  <si>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</si>
  <si>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</si>
  <si>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</si>
  <si>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</si>
  <si>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</si>
  <si>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</si>
  <si>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</si>
  <si>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</si>
  <si>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</si>
  <si>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</si>
  <si>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</si>
  <si>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</si>
  <si>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</si>
  <si>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</si>
  <si>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</si>
  <si>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</si>
  <si>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</si>
  <si>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</si>
  <si>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</si>
  <si>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</si>
  <si>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</si>
  <si>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</si>
  <si>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</si>
  <si>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</si>
  <si>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</si>
  <si>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</si>
  <si>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</si>
  <si>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</si>
  <si>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</si>
  <si>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</si>
  <si>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</si>
  <si>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</si>
  <si>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</si>
  <si>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</si>
  <si>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</si>
  <si>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</si>
  <si>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</si>
  <si>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</si>
  <si>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</si>
  <si>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</si>
  <si>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</si>
  <si>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</si>
  <si>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</si>
  <si>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</si>
  <si>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</si>
  <si>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</si>
  <si>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</si>
  <si>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</si>
  <si>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</si>
  <si>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</si>
  <si>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</si>
  <si>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</si>
  <si>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</si>
  <si>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</si>
  <si>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</si>
  <si>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</si>
  <si>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</si>
  <si>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</si>
  <si>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</si>
  <si>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</si>
  <si>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</si>
  <si>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</si>
  <si>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</si>
  <si>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</si>
  <si>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</si>
  <si>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</si>
  <si>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</si>
  <si>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</si>
  <si>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</si>
  <si>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</si>
  <si>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</si>
  <si>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</si>
  <si>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</si>
  <si>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</si>
  <si>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</si>
  <si>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</si>
  <si>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</si>
  <si>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</si>
  <si>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</si>
  <si>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</si>
  <si>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</si>
  <si>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</si>
  <si>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</si>
  <si>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</si>
  <si>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</si>
  <si>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</si>
  <si>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</si>
  <si>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</si>
  <si>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</si>
  <si>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</si>
  <si>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</si>
  <si>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</si>
  <si>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</si>
  <si>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</si>
  <si>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</si>
  <si>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</si>
  <si>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</si>
  <si>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</si>
  <si>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</si>
  <si>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</si>
  <si>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</si>
  <si>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</si>
  <si>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</si>
  <si>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</si>
  <si>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</si>
  <si>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</si>
  <si>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</si>
  <si>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</si>
  <si>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</si>
  <si>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</si>
  <si>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</si>
  <si>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</si>
  <si>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</si>
  <si>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</si>
  <si>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</si>
  <si>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</si>
  <si>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</si>
  <si>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</si>
  <si>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</si>
  <si>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</si>
  <si>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</si>
  <si>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</si>
  <si>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</si>
  <si>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</si>
  <si>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</si>
  <si>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</si>
  <si>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</si>
  <si>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</si>
  <si>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</si>
  <si>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</si>
  <si>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</si>
  <si>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</si>
  <si>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</si>
  <si>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</si>
  <si>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</si>
  <si>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</si>
  <si>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</si>
  <si>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</si>
  <si>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</si>
  <si>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</si>
  <si>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</si>
  <si>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</si>
  <si>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</si>
  <si>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</si>
  <si>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</si>
  <si>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</si>
  <si>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</si>
  <si>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</si>
  <si>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</si>
  <si>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</si>
  <si>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</si>
  <si>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</si>
  <si>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</si>
  <si>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</si>
  <si>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</si>
  <si>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</si>
  <si>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</si>
  <si>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</si>
  <si>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</si>
  <si>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</si>
  <si>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</si>
  <si>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</si>
  <si>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</si>
  <si>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</si>
  <si>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</si>
  <si>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</si>
  <si>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</si>
  <si>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</si>
  <si>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</si>
  <si>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</si>
  <si>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</si>
  <si>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</si>
  <si>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</si>
  <si>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</si>
  <si>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</si>
  <si>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</si>
  <si>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</si>
  <si>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</si>
  <si>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</si>
  <si>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</si>
  <si>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</si>
  <si>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</si>
  <si>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</si>
  <si>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</si>
  <si>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</si>
  <si>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</si>
  <si>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</si>
  <si>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</si>
  <si>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</si>
  <si>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</si>
  <si>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</si>
  <si>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</si>
  <si>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</si>
  <si>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</si>
  <si>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</si>
  <si>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</si>
  <si>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</si>
  <si>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</si>
  <si>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</si>
  <si>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</si>
  <si>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</si>
  <si>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</si>
  <si>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</si>
  <si>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</si>
  <si>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</si>
  <si>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</si>
  <si>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</si>
  <si>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</si>
  <si>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</si>
  <si>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</si>
  <si>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</si>
  <si>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</si>
  <si>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</si>
  <si>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</si>
  <si>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</si>
  <si>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</si>
  <si>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</si>
  <si>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</si>
  <si>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</si>
  <si>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</si>
  <si>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</si>
  <si>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</si>
  <si>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</si>
  <si>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</si>
  <si>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</si>
  <si>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</si>
  <si>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</si>
  <si>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</si>
  <si>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</si>
  <si>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</si>
  <si>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</si>
  <si>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</si>
  <si>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</si>
  <si>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</si>
  <si>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</si>
  <si>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</si>
  <si>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</si>
  <si>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</si>
  <si>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</si>
  <si>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</si>
  <si>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</si>
  <si>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</si>
  <si>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</si>
  <si>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</si>
  <si>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</si>
  <si>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</si>
  <si>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</si>
  <si>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</si>
  <si>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</si>
  <si>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</si>
  <si>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</si>
  <si>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</si>
  <si>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</si>
  <si>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</si>
  <si>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</si>
  <si>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</si>
  <si>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</si>
  <si>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</si>
  <si>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</si>
  <si>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</si>
  <si>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</si>
  <si>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</si>
  <si>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</si>
  <si>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</si>
  <si>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</si>
  <si>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</si>
  <si>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</si>
  <si>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</si>
  <si>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</si>
  <si>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</si>
  <si>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</si>
  <si>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</si>
  <si>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</si>
  <si>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</si>
  <si>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</si>
  <si>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</si>
  <si>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</si>
  <si>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</si>
  <si>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</si>
  <si>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</si>
  <si>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</si>
  <si>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</si>
  <si>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</si>
  <si>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</si>
  <si>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</si>
  <si>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</si>
  <si>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</si>
  <si>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</si>
  <si>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</si>
  <si>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</si>
  <si>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</si>
  <si>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</si>
  <si>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</si>
  <si>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</si>
  <si>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</si>
  <si>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</si>
  <si>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</si>
  <si>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</si>
  <si>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</si>
  <si>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</si>
  <si>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</si>
  <si>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</si>
  <si>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</si>
  <si>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</si>
  <si>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</si>
  <si>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</si>
  <si>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</si>
  <si>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</si>
  <si>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</si>
  <si>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</si>
  <si>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</si>
  <si>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</si>
  <si>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</si>
  <si>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</si>
  <si>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</si>
  <si>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</si>
  <si>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</si>
  <si>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</si>
  <si>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</si>
  <si>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</si>
  <si>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</si>
  <si>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</si>
  <si>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</si>
  <si>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</si>
  <si>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</si>
  <si>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</si>
  <si>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</si>
  <si>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</si>
  <si>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</si>
  <si>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</si>
  <si>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</si>
  <si>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</si>
  <si>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</si>
  <si>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</si>
  <si>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</si>
  <si>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</si>
  <si>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</si>
  <si>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</si>
  <si>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</si>
  <si>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</si>
  <si>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</si>
  <si>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</si>
  <si>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</si>
  <si>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</si>
  <si>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</si>
  <si>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</si>
  <si>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</si>
  <si>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</si>
  <si>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</si>
  <si>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</si>
  <si>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</si>
  <si>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</si>
  <si>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</si>
  <si>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</si>
  <si>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</si>
  <si>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</si>
  <si>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</si>
  <si>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</si>
  <si>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</si>
  <si>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</si>
  <si>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</si>
  <si>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</si>
  <si>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</si>
  <si>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</si>
  <si>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</si>
  <si>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</si>
  <si>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</si>
  <si>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</si>
  <si>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</si>
  <si>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</si>
  <si>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</si>
  <si>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</si>
  <si>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</si>
  <si>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</si>
  <si>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</si>
  <si>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</si>
  <si>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</si>
  <si>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</si>
  <si>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</si>
  <si>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</si>
  <si>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</si>
  <si>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</si>
  <si>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</si>
  <si>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</si>
  <si>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</si>
  <si>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</si>
  <si>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</si>
  <si>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</si>
  <si>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</si>
  <si>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</si>
  <si>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</si>
  <si>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</si>
  <si>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</si>
  <si>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</si>
  <si>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</si>
  <si>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</si>
  <si>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</si>
  <si>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</si>
  <si>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</si>
  <si>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</si>
  <si>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</si>
  <si>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</si>
  <si>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</si>
  <si>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</si>
  <si>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</si>
  <si>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</si>
  <si>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</si>
  <si>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</si>
  <si>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</si>
  <si>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</si>
  <si>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</si>
  <si>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</si>
  <si>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</si>
  <si>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</si>
  <si>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</si>
  <si>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</si>
  <si>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</si>
  <si>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</si>
  <si>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</si>
  <si>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</si>
  <si>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</si>
  <si>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</si>
  <si>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</si>
  <si>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</si>
  <si>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</si>
  <si>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</si>
  <si>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</si>
  <si>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</si>
  <si>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</si>
  <si>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</si>
  <si>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</si>
  <si>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</si>
  <si>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</si>
  <si>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</si>
  <si>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</si>
  <si>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</si>
  <si>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</si>
  <si>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</si>
  <si>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</si>
  <si>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</si>
  <si>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</si>
  <si>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</si>
  <si>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</si>
  <si>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</si>
  <si>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</si>
  <si>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</si>
  <si>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</si>
  <si>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</si>
  <si>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</si>
  <si>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</si>
  <si>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</si>
  <si>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</si>
  <si>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</si>
  <si>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</si>
  <si>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</si>
  <si>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</si>
  <si>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</si>
  <si>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</si>
  <si>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</si>
  <si>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</si>
  <si>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</si>
  <si>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</si>
  <si>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</si>
  <si>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</si>
  <si>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</si>
  <si>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</si>
  <si>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</si>
  <si>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</si>
  <si>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</si>
  <si>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</si>
  <si>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</si>
  <si>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</si>
  <si>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</si>
  <si>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</si>
  <si>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</si>
  <si>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</si>
  <si>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</si>
  <si>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</si>
  <si>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</si>
  <si>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</si>
  <si>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</si>
  <si>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</si>
  <si>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</si>
  <si>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</si>
  <si>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</si>
  <si>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</si>
  <si>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</si>
  <si>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</si>
  <si>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</si>
  <si>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</si>
  <si>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</si>
  <si>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</si>
  <si>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</si>
  <si>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</si>
  <si>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</si>
  <si>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</si>
  <si>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</si>
  <si>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</si>
  <si>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</si>
  <si>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</si>
  <si>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</si>
  <si>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</si>
  <si>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</si>
  <si>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</si>
  <si>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</si>
  <si>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</si>
  <si>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</si>
  <si>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</si>
  <si>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</si>
  <si>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</si>
  <si>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</si>
  <si>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</si>
  <si>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</si>
  <si>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</si>
  <si>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</si>
  <si>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</si>
  <si>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</si>
  <si>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</si>
  <si>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</si>
  <si>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</si>
  <si>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</si>
  <si>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</si>
  <si>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</si>
  <si>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</si>
  <si>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</si>
  <si>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</si>
  <si>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</si>
  <si>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</si>
  <si>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</si>
  <si>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</si>
  <si>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</si>
  <si>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</si>
  <si>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</si>
  <si>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</si>
  <si>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</si>
  <si>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</si>
  <si>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</si>
  <si>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</si>
  <si>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</si>
  <si>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</si>
  <si>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</si>
  <si>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</si>
  <si>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</si>
  <si>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</si>
  <si>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</si>
  <si>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</si>
  <si>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</si>
  <si>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</si>
  <si>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</si>
  <si>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</si>
  <si>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</si>
  <si>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</si>
  <si>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</si>
  <si>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</si>
  <si>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</si>
  <si>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</si>
  <si>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</si>
  <si>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</si>
  <si>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</si>
  <si>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</si>
  <si>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</si>
  <si>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</si>
  <si>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</si>
  <si>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</si>
  <si>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</si>
  <si>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</si>
  <si>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</si>
  <si>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</si>
  <si>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</si>
  <si>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</si>
  <si>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</si>
  <si>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</si>
  <si>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</si>
  <si>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</si>
  <si>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</si>
  <si>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</si>
  <si>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</si>
  <si>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</si>
  <si>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</si>
  <si>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</si>
  <si>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</si>
  <si>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</si>
  <si>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</si>
  <si>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</si>
  <si>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</si>
  <si>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</si>
  <si>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</si>
  <si>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</si>
  <si>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</si>
  <si>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</si>
  <si>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</si>
  <si>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</si>
  <si>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</si>
  <si>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</si>
  <si>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</si>
  <si>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</si>
  <si>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</si>
  <si>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</si>
  <si>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</si>
  <si>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</si>
  <si>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</si>
  <si>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</si>
  <si>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</si>
  <si>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</si>
  <si>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</si>
  <si>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</si>
  <si>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</si>
  <si>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</si>
  <si>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</si>
  <si>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</si>
  <si>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</si>
  <si>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</si>
  <si>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</si>
  <si>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</si>
  <si>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</si>
  <si>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</si>
  <si>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</si>
  <si>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</si>
  <si>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</si>
  <si>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</si>
  <si>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</si>
  <si>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</si>
  <si>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</si>
  <si>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</si>
  <si>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</si>
  <si>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</si>
  <si>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</si>
  <si>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</si>
  <si>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</si>
  <si>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</si>
  <si>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</si>
  <si>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</si>
  <si>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</si>
  <si>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</si>
  <si>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</si>
  <si>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</si>
  <si>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</si>
  <si>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</si>
  <si>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</si>
  <si>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</si>
  <si>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</si>
  <si>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</si>
  <si>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</si>
  <si>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</si>
  <si>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</si>
  <si>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</si>
  <si>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</si>
  <si>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</si>
  <si>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</si>
  <si>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</si>
  <si>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</si>
  <si>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</si>
  <si>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</si>
  <si>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</si>
  <si>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</si>
  <si>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</si>
  <si>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</si>
  <si>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</si>
  <si>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</si>
  <si>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</si>
  <si>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</si>
  <si>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</si>
  <si>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</si>
  <si>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</si>
  <si>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</si>
  <si>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</si>
  <si>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</si>
  <si>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</si>
  <si>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</si>
  <si>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</si>
  <si>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</si>
  <si>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</si>
  <si>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</si>
  <si>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</si>
  <si>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</si>
  <si>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</si>
  <si>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</si>
  <si>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</si>
  <si>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</si>
  <si>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</si>
  <si>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</si>
  <si>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</si>
  <si>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</si>
  <si>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</si>
  <si>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</si>
  <si>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</si>
  <si>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</si>
  <si>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</si>
  <si>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</si>
  <si>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</si>
  <si>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</si>
  <si>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</si>
  <si>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</si>
  <si>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</si>
  <si>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</si>
  <si>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</si>
  <si>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</si>
  <si>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</si>
  <si>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</si>
  <si>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</si>
  <si>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</si>
  <si>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</si>
  <si>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</si>
  <si>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</si>
  <si>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</si>
  <si>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</si>
  <si>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</si>
  <si>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</si>
  <si>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</si>
  <si>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</si>
  <si>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</si>
  <si>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</si>
  <si>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</si>
  <si>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</si>
  <si>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</si>
  <si>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</si>
  <si>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</si>
  <si>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</si>
  <si>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</si>
  <si>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</si>
  <si>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</si>
  <si>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</si>
  <si>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</si>
  <si>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</si>
  <si>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</si>
  <si>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</si>
  <si>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</si>
  <si>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</si>
  <si>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</si>
  <si>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</si>
  <si>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</si>
  <si>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</si>
  <si>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</si>
  <si>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</si>
  <si>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</si>
  <si>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</si>
  <si>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</si>
  <si>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</si>
  <si>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</si>
  <si>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</si>
  <si>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</si>
  <si>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</si>
  <si>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</si>
  <si>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</si>
  <si>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</si>
  <si>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</si>
  <si>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</si>
  <si>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</si>
  <si>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</si>
  <si>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</si>
  <si>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</si>
  <si>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</si>
  <si>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</si>
  <si>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</si>
  <si>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</si>
  <si>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</si>
  <si>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</si>
  <si>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</si>
  <si>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</si>
  <si>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</si>
  <si>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</si>
  <si>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</si>
  <si>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</si>
  <si>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</si>
  <si>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</si>
  <si>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</si>
  <si>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</si>
  <si>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</si>
  <si>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</si>
  <si>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</si>
  <si>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</si>
  <si>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</si>
  <si>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</si>
  <si>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</si>
  <si>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</si>
  <si>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</si>
  <si>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</si>
  <si>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</si>
  <si>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</si>
  <si>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</si>
  <si>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</si>
  <si>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</si>
  <si>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</si>
  <si>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</si>
  <si>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</si>
  <si>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</si>
  <si>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</si>
  <si>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</si>
  <si>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</si>
  <si>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</si>
  <si>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</si>
  <si>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</si>
  <si>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</si>
  <si>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</si>
  <si>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</si>
  <si>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</si>
  <si>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</si>
  <si>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</si>
  <si>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</si>
  <si>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</si>
  <si>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</si>
  <si>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</si>
  <si>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</si>
  <si>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</si>
  <si>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</si>
  <si>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</si>
  <si>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</si>
  <si>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</si>
  <si>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</si>
  <si>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</si>
  <si>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</si>
  <si>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</si>
  <si>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</si>
  <si>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</si>
  <si>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</si>
  <si>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</si>
  <si>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</si>
  <si>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</si>
  <si>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</si>
  <si>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</si>
  <si>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</si>
  <si>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</si>
  <si>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</si>
  <si>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</si>
  <si>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</si>
  <si>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</si>
  <si>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</si>
  <si>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</si>
  <si>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</si>
  <si>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</si>
  <si>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</si>
  <si>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</si>
  <si>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</si>
  <si>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</si>
  <si>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</si>
  <si>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</si>
  <si>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</si>
  <si>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</si>
  <si>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</si>
  <si>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</si>
  <si>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</si>
  <si>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</si>
  <si>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</si>
  <si>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</si>
  <si>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</si>
  <si>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</si>
  <si>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</si>
  <si>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</si>
  <si>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</si>
  <si>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</si>
  <si>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</si>
  <si>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</si>
  <si>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</si>
  <si>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</si>
  <si>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</si>
  <si>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</si>
  <si>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</si>
  <si>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</si>
  <si>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</si>
  <si>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</si>
  <si>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</si>
  <si>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</si>
  <si>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</si>
  <si>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</si>
  <si>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</si>
  <si>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</si>
  <si>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</si>
  <si>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</si>
  <si>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</si>
  <si>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</si>
  <si>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</si>
  <si>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</si>
  <si>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</si>
  <si>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</si>
  <si>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</si>
  <si>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</si>
  <si>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</si>
  <si>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</si>
  <si>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</si>
  <si>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</si>
  <si>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</si>
  <si>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</si>
  <si>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</si>
  <si>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</si>
  <si>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</si>
  <si>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</si>
  <si>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</si>
  <si>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</si>
  <si>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</si>
  <si>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</si>
  <si>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</si>
  <si>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</si>
  <si>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</si>
  <si>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</si>
  <si>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</si>
  <si>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</si>
  <si>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</si>
  <si>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</si>
  <si>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</si>
  <si>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</si>
  <si>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</si>
  <si>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</si>
  <si>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</si>
  <si>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</si>
  <si>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</si>
  <si>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</si>
  <si>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</si>
  <si>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</si>
  <si>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</si>
  <si>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</si>
  <si>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</si>
  <si>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</si>
  <si>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</si>
  <si>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</si>
  <si>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</si>
  <si>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</si>
  <si>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</si>
  <si>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</si>
  <si>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</si>
  <si>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</si>
  <si>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</si>
  <si>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</si>
  <si>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</si>
  <si>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</si>
  <si>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</si>
  <si>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</si>
  <si>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</si>
  <si>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</si>
  <si>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</si>
  <si>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</si>
  <si>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</si>
  <si>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</si>
  <si>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</si>
  <si>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</si>
  <si>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</si>
  <si>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</si>
  <si>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</si>
  <si>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</si>
  <si>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</si>
  <si>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</si>
  <si>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</si>
  <si>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</si>
  <si>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</si>
  <si>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</si>
  <si>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</si>
  <si>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</si>
  <si>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</si>
  <si>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</si>
  <si>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</si>
  <si>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</si>
  <si>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</si>
  <si>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</si>
  <si>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</si>
  <si>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</si>
  <si>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</si>
  <si>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</si>
  <si>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</si>
  <si>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</si>
  <si>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</si>
  <si>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</si>
  <si>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</si>
  <si>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</si>
  <si>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</si>
  <si>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</si>
  <si>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</si>
  <si>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</si>
  <si>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</si>
  <si>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</si>
  <si>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</si>
  <si>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</si>
  <si>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</si>
  <si>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</si>
  <si>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</si>
  <si>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</si>
  <si>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</si>
  <si>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</si>
  <si>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</si>
  <si>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</si>
  <si>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</si>
  <si>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</si>
  <si>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</si>
  <si>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</si>
  <si>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</si>
  <si>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</si>
  <si>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</si>
  <si>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</si>
  <si>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</si>
  <si>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</si>
  <si>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</si>
  <si>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</si>
  <si>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</si>
  <si>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</si>
  <si>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</si>
  <si>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</si>
  <si>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</si>
  <si>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</si>
  <si>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</si>
  <si>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</si>
  <si>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</si>
  <si>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</si>
  <si>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</si>
  <si>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</si>
  <si>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</si>
  <si>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</si>
  <si>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</si>
  <si>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</si>
  <si>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</si>
  <si>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</si>
  <si>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</si>
  <si>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</si>
  <si>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</si>
  <si>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</si>
  <si>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</si>
  <si>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</si>
  <si>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</si>
  <si>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</si>
  <si>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</si>
  <si>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</si>
  <si>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</si>
  <si>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</si>
  <si>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</si>
  <si>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</si>
  <si>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</si>
  <si>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</si>
  <si>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</si>
  <si>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</si>
  <si>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</si>
  <si>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</si>
  <si>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</si>
  <si>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</si>
  <si>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</si>
  <si>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</si>
  <si>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</si>
  <si>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</si>
  <si>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</si>
  <si>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</si>
  <si>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</si>
  <si>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</si>
  <si>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</si>
  <si>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</si>
  <si>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</si>
  <si>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</si>
  <si>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</si>
  <si>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</si>
  <si>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</si>
  <si>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</si>
  <si>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</si>
  <si>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</si>
  <si>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</si>
  <si>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</si>
  <si>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</si>
  <si>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</si>
  <si>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</si>
  <si>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</si>
  <si>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</si>
  <si>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</si>
  <si>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</si>
  <si>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</si>
  <si>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</si>
  <si>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</si>
  <si>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</si>
  <si>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</si>
  <si>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</si>
  <si>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</si>
  <si>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</si>
  <si>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</si>
  <si>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</si>
  <si>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</si>
  <si>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</si>
  <si>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</si>
  <si>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</si>
  <si>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</si>
  <si>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</si>
  <si>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</si>
  <si>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</si>
  <si>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</si>
  <si>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</si>
  <si>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</si>
  <si>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</si>
  <si>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</si>
  <si>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</si>
  <si>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</si>
  <si>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</si>
  <si>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</si>
  <si>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</si>
  <si>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</si>
  <si>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</si>
  <si>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</si>
  <si>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</si>
  <si>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</si>
  <si>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</si>
  <si>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</si>
  <si>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</si>
  <si>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</si>
  <si>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</si>
  <si>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</si>
  <si>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</si>
  <si>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</si>
  <si>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</si>
  <si>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</si>
  <si>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</si>
  <si>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</si>
  <si>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</si>
  <si>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</si>
  <si>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</si>
  <si>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</si>
  <si>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</si>
  <si>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</si>
  <si>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</si>
  <si>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</si>
  <si>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</si>
  <si>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</si>
  <si>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</si>
  <si>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</si>
  <si>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</si>
  <si>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</si>
  <si>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</si>
  <si>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</si>
  <si>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</si>
  <si>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</si>
  <si>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</si>
  <si>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</si>
  <si>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</si>
  <si>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</si>
  <si>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</si>
  <si>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</si>
  <si>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</si>
  <si>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</si>
  <si>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</si>
  <si>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</si>
  <si>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</si>
  <si>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</si>
  <si>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</si>
  <si>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</si>
  <si>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</si>
  <si>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</si>
  <si>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</si>
  <si>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</si>
  <si>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</si>
  <si>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</si>
  <si>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</si>
  <si>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</si>
  <si>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</si>
  <si>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</si>
  <si>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</si>
  <si>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</si>
  <si>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</si>
  <si>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</si>
  <si>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</si>
  <si>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</si>
  <si>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</si>
  <si>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</si>
  <si>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</si>
  <si>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</si>
  <si>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</si>
  <si>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</si>
  <si>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</si>
  <si>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</si>
  <si>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</si>
  <si>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</si>
  <si>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</si>
  <si>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</si>
  <si>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</si>
  <si>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</si>
  <si>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</si>
  <si>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</si>
  <si>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</si>
  <si>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</si>
  <si>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</si>
  <si>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</si>
  <si>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</si>
  <si>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</si>
  <si>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</si>
  <si>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</si>
  <si>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</si>
  <si>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</si>
  <si>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</si>
  <si>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</si>
  <si>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</si>
  <si>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</si>
  <si>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</si>
  <si>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</si>
  <si>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</si>
  <si>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</si>
  <si>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</si>
  <si>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</si>
  <si>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</si>
  <si>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</si>
  <si>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</si>
  <si>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</si>
  <si>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</si>
  <si>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</si>
  <si>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</si>
  <si>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</si>
  <si>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</si>
  <si>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</si>
  <si>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</si>
  <si>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</si>
  <si>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</si>
  <si>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</si>
  <si>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</si>
  <si>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</si>
  <si>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</si>
  <si>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</si>
  <si>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</si>
  <si>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</si>
  <si>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</si>
  <si>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</si>
  <si>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</si>
  <si>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</si>
  <si>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</si>
  <si>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</si>
  <si>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</si>
  <si>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</si>
  <si>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</si>
  <si>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</si>
  <si>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</si>
  <si>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</si>
  <si>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</si>
  <si>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</si>
  <si>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</si>
  <si>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</si>
  <si>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</si>
  <si>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</si>
  <si>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</si>
  <si>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</si>
  <si>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</si>
  <si>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</si>
  <si>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</si>
  <si>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</si>
  <si>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</si>
  <si>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</si>
  <si>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</si>
  <si>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</si>
  <si>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</si>
  <si>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</si>
  <si>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</si>
  <si>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</si>
  <si>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</si>
  <si>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</si>
  <si>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</si>
  <si>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</si>
  <si>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</si>
  <si>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</si>
  <si>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</si>
  <si>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</si>
  <si>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</si>
  <si>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</si>
  <si>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</si>
  <si>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</si>
  <si>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</si>
  <si>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</si>
  <si>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</si>
  <si>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</si>
  <si>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</si>
  <si>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</si>
  <si>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</si>
  <si>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</si>
  <si>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</si>
  <si>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</si>
  <si>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</si>
  <si>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</si>
  <si>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</si>
  <si>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</si>
  <si>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</si>
  <si>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</si>
  <si>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</si>
  <si>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</si>
  <si>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</si>
  <si>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</si>
  <si>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</si>
  <si>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</si>
  <si>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</si>
  <si>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</si>
  <si>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</si>
  <si>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</si>
  <si>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</si>
  <si>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</si>
  <si>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</si>
  <si>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</si>
  <si>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</si>
  <si>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</si>
  <si>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</si>
  <si>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</si>
  <si>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</si>
  <si>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</si>
  <si>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</si>
  <si>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</si>
  <si>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</si>
  <si>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</si>
  <si>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</si>
  <si>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</si>
  <si>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</si>
  <si>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</si>
  <si>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</si>
  <si>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</si>
  <si>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</si>
  <si>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</si>
  <si>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</si>
  <si>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</si>
  <si>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</si>
  <si>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</si>
  <si>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</si>
  <si>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</si>
  <si>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</si>
  <si>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</si>
  <si>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</si>
  <si>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</si>
  <si>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</si>
  <si>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</si>
  <si>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</si>
  <si>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</si>
  <si>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</si>
  <si>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</si>
  <si>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</si>
  <si>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</si>
  <si>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</si>
  <si>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</si>
  <si>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</si>
  <si>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</si>
  <si>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</si>
  <si>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</si>
  <si>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</si>
  <si>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</si>
  <si>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</si>
  <si>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</si>
  <si>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</si>
  <si>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</si>
  <si>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</si>
  <si>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</si>
  <si>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</si>
  <si>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</si>
  <si>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</si>
  <si>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</si>
  <si>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</si>
  <si>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</si>
  <si>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</si>
  <si>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</si>
  <si>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</si>
  <si>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</si>
  <si>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</si>
  <si>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</si>
  <si>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</si>
  <si>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</si>
  <si>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</si>
  <si>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</si>
  <si>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</si>
  <si>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</si>
  <si>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</si>
  <si>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</si>
  <si>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</si>
  <si>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</si>
  <si>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</si>
  <si>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</si>
  <si>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</si>
  <si>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</si>
  <si>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</si>
  <si>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</si>
  <si>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</si>
  <si>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</si>
  <si>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</si>
  <si>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</si>
  <si>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</si>
  <si>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</si>
  <si>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</si>
  <si>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</si>
  <si>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</si>
  <si>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</si>
  <si>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</si>
  <si>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</si>
  <si>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</si>
  <si>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</si>
  <si>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</si>
  <si>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</si>
  <si>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</si>
  <si>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</si>
  <si>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</si>
  <si>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</si>
  <si>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</si>
  <si>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</si>
  <si>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</si>
  <si>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</si>
  <si>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</si>
  <si>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</si>
  <si>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</si>
  <si>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</si>
  <si>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</si>
  <si>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</si>
  <si>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</si>
  <si>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</si>
  <si>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</si>
  <si>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</si>
  <si>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</si>
  <si>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</si>
  <si>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</si>
  <si>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</si>
  <si>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</si>
  <si>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</si>
  <si>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</si>
  <si>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</si>
  <si>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</si>
  <si>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</si>
  <si>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</si>
  <si>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</si>
  <si>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</si>
  <si>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</si>
  <si>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</si>
  <si>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</si>
  <si>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</si>
  <si>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</si>
  <si>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</si>
  <si>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</si>
  <si>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</si>
  <si>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</si>
  <si>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</si>
  <si>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</si>
  <si>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</si>
  <si>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</si>
  <si>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</si>
  <si>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</si>
  <si>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</si>
  <si>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</si>
  <si>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</si>
  <si>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</si>
  <si>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</si>
  <si>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</si>
  <si>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</si>
  <si>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</si>
  <si>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</si>
  <si>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</si>
  <si>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</si>
  <si>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</si>
  <si>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</si>
  <si>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</si>
  <si>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</si>
  <si>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</si>
  <si>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</si>
  <si>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</si>
  <si>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</si>
  <si>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</si>
  <si>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</si>
  <si>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</si>
  <si>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</si>
  <si>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</si>
  <si>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</si>
  <si>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</si>
  <si>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</si>
  <si>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</si>
  <si>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</si>
  <si>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</si>
  <si>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</si>
  <si>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</si>
  <si>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</si>
  <si>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</si>
  <si>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</si>
  <si>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</si>
  <si>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</si>
  <si>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</si>
  <si>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</si>
  <si>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</si>
  <si>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</si>
  <si>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</si>
  <si>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</si>
  <si>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</si>
  <si>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</si>
  <si>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</si>
  <si>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</si>
  <si>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</si>
  <si>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</si>
  <si>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</si>
  <si>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</si>
  <si>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</si>
  <si>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</si>
  <si>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</si>
  <si>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</si>
  <si>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</si>
  <si>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</si>
  <si>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</si>
  <si>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</si>
  <si>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</si>
  <si>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</si>
  <si>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</si>
  <si>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</si>
  <si>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</si>
  <si>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</si>
  <si>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</si>
  <si>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</si>
  <si>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</si>
  <si>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</si>
  <si>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</si>
  <si>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</si>
  <si>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</si>
  <si>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</si>
  <si>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</si>
  <si>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</si>
  <si>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</si>
  <si>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</si>
  <si>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</si>
  <si>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</si>
  <si>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</si>
  <si>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</si>
  <si>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</si>
  <si>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</si>
  <si>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</si>
  <si>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</si>
  <si>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</si>
  <si>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</si>
  <si>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</si>
  <si>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</si>
  <si>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</si>
  <si>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</si>
  <si>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</si>
  <si>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</si>
  <si>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</si>
  <si>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</si>
  <si>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</si>
  <si>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</si>
  <si>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</si>
  <si>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</si>
  <si>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</si>
  <si>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</si>
  <si>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</si>
  <si>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</si>
  <si>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</si>
  <si>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</si>
  <si>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</si>
  <si>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</si>
  <si>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</si>
  <si>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</si>
  <si>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</si>
  <si>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</si>
  <si>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</si>
  <si>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</si>
  <si>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</si>
  <si>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</si>
  <si>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</si>
  <si>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</si>
  <si>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</si>
  <si>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</si>
  <si>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</si>
  <si>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</si>
  <si>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</si>
  <si>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</si>
  <si>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</si>
  <si>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</si>
  <si>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</si>
  <si>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</si>
  <si>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</si>
  <si>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</si>
  <si>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</si>
  <si>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</si>
  <si>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</si>
  <si>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</si>
  <si>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</si>
  <si>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</si>
  <si>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</si>
  <si>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</si>
  <si>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</si>
  <si>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</si>
  <si>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</si>
  <si>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</si>
  <si>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</si>
  <si>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</si>
  <si>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</si>
  <si>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</si>
  <si>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</si>
  <si>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</si>
  <si>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</si>
  <si>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</si>
  <si>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</si>
  <si>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</si>
  <si>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</si>
  <si>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</si>
  <si>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</si>
  <si>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</si>
  <si>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</si>
  <si>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</si>
  <si>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</si>
  <si>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</si>
  <si>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</si>
  <si>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</si>
  <si>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</si>
  <si>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</si>
  <si>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</si>
  <si>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</si>
  <si>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</si>
  <si>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</si>
  <si>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</si>
  <si>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</si>
  <si>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</si>
  <si>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</si>
  <si>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</si>
  <si>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</si>
  <si>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</si>
  <si>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</si>
  <si>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</si>
  <si>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</si>
  <si>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</si>
  <si>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</si>
  <si>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</si>
  <si>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</si>
  <si>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</si>
  <si>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</si>
  <si>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</si>
  <si>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</si>
  <si>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</si>
  <si>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</si>
  <si>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</si>
  <si>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</si>
  <si>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</si>
  <si>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</si>
  <si>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</si>
  <si>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</si>
  <si>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</si>
  <si>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</si>
  <si>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</si>
  <si>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</si>
  <si>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</si>
  <si>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</si>
  <si>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</si>
  <si>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</si>
  <si>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</si>
  <si>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</si>
  <si>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</si>
  <si>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</si>
  <si>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</si>
  <si>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</si>
  <si>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</si>
  <si>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</si>
  <si>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</si>
  <si>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</si>
  <si>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</si>
  <si>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</si>
  <si>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</si>
  <si>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</si>
  <si>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</si>
  <si>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</si>
  <si>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</si>
  <si>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</si>
  <si>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</si>
  <si>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</si>
  <si>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</si>
  <si>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</si>
  <si>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</si>
  <si>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</si>
  <si>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</si>
  <si>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</si>
  <si>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</si>
  <si>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</si>
  <si>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</si>
  <si>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</si>
  <si>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</si>
  <si>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</si>
  <si>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</si>
  <si>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</si>
  <si>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</si>
  <si>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</si>
  <si>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</si>
  <si>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</si>
  <si>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</si>
  <si>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</si>
  <si>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</si>
  <si>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</si>
  <si>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</si>
  <si>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</si>
  <si>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</si>
  <si>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</si>
  <si>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</si>
  <si>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</si>
  <si>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</si>
  <si>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</si>
  <si>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</si>
  <si>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</si>
  <si>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</si>
  <si>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</si>
  <si>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</si>
  <si>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</si>
  <si>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</si>
  <si>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</si>
  <si>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</si>
  <si>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</si>
  <si>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</si>
  <si>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</si>
  <si>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</si>
  <si>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</si>
  <si>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</si>
  <si>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</si>
  <si>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</si>
  <si>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</si>
  <si>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</si>
  <si>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</si>
  <si>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</si>
  <si>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</si>
  <si>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</si>
  <si>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</si>
  <si>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</si>
  <si>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</si>
  <si>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</si>
  <si>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</si>
  <si>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</si>
  <si>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</si>
  <si>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</si>
  <si>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</si>
  <si>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</si>
  <si>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</si>
  <si>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</si>
  <si>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</si>
  <si>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</si>
  <si>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</si>
  <si>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</si>
  <si>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</si>
  <si>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</si>
  <si>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</si>
  <si>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</si>
  <si>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</si>
  <si>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</si>
  <si>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</si>
  <si>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</si>
  <si>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</si>
  <si>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</si>
  <si>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</si>
  <si>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</si>
  <si>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</si>
  <si>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</si>
  <si>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</si>
  <si>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</si>
  <si>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</si>
  <si>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</si>
  <si>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</si>
  <si>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</si>
  <si>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</si>
  <si>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</si>
  <si>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</si>
  <si>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</si>
  <si>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</si>
  <si>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</si>
  <si>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</si>
  <si>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</si>
  <si>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</si>
  <si>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</si>
  <si>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</si>
  <si>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</si>
  <si>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</si>
  <si>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</si>
  <si>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</si>
  <si>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</si>
  <si>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</si>
  <si>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</si>
  <si>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</si>
  <si>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</si>
  <si>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</si>
  <si>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</si>
  <si>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</si>
  <si>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</si>
  <si>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</si>
  <si>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</si>
  <si>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</si>
  <si>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</si>
  <si>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</si>
  <si>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</si>
  <si>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</si>
  <si>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</si>
  <si>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</si>
  <si>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</si>
  <si>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</si>
  <si>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</si>
  <si>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</si>
  <si>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</si>
  <si>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</si>
  <si>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</si>
  <si>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</si>
  <si>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</si>
  <si>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</si>
  <si>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</si>
  <si>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</si>
  <si>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</si>
  <si>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</si>
  <si>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</si>
  <si>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</si>
  <si>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</si>
  <si>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</si>
  <si>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</si>
  <si>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</si>
  <si>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</si>
  <si>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</si>
  <si>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</si>
  <si>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</si>
  <si>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</si>
  <si>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</si>
  <si>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</si>
  <si>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</si>
  <si>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</si>
  <si>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</si>
  <si>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</si>
  <si>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</si>
  <si>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</si>
  <si>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</si>
  <si>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</si>
  <si>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</si>
  <si>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</si>
  <si>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</si>
  <si>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</si>
  <si>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</si>
  <si>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</si>
  <si>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</si>
  <si>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</si>
  <si>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</si>
  <si>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</si>
  <si>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</si>
  <si>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</si>
  <si>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</si>
  <si>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</si>
  <si>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</si>
  <si>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</si>
  <si>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</si>
  <si>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</si>
  <si>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</si>
  <si>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</si>
  <si>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</si>
  <si>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</si>
  <si>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</si>
  <si>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</si>
  <si>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</si>
  <si>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</si>
  <si>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</si>
  <si>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</si>
  <si>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</si>
  <si>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</si>
  <si>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</si>
  <si>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</si>
  <si>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</si>
  <si>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</si>
  <si>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</si>
  <si>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</si>
  <si>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</si>
  <si>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</si>
  <si>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</si>
  <si>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</si>
  <si>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</si>
  <si>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</si>
  <si>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</si>
  <si>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</si>
  <si>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</si>
  <si>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</si>
  <si>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</si>
  <si>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</si>
  <si>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</si>
  <si>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</si>
  <si>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</si>
  <si>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</si>
  <si>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</si>
  <si>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</si>
  <si>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</si>
  <si>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</si>
  <si>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</si>
  <si>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</si>
  <si>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</si>
  <si>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</si>
  <si>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</si>
  <si>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</si>
  <si>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</si>
  <si>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</si>
  <si>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</si>
  <si>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</si>
  <si>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</si>
  <si>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</si>
  <si>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</si>
  <si>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</si>
  <si>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</si>
  <si>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</si>
  <si>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</si>
  <si>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</si>
  <si>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</si>
  <si>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</si>
  <si>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</si>
  <si>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</si>
  <si>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</si>
  <si>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</si>
  <si>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</si>
  <si>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</si>
  <si>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</si>
  <si>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</si>
  <si>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</si>
  <si>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</si>
  <si>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</si>
  <si>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</si>
  <si>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</si>
  <si>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</si>
  <si>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</si>
  <si>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</si>
  <si>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</si>
  <si>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</si>
  <si>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</si>
  <si>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</si>
  <si>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</si>
  <si>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</si>
  <si>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</si>
  <si>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</si>
  <si>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</si>
  <si>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</si>
  <si>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</si>
  <si>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</si>
  <si>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</si>
  <si>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</si>
  <si>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</si>
  <si>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</si>
  <si>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</si>
  <si>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</si>
  <si>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</si>
  <si>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</si>
  <si>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</si>
  <si>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</si>
  <si>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</si>
  <si>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</si>
  <si>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</si>
  <si>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</si>
  <si>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</si>
  <si>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</si>
  <si>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</si>
  <si>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</si>
  <si>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</si>
  <si>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</si>
  <si>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</si>
  <si>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</si>
  <si>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</si>
  <si>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</si>
  <si>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</si>
  <si>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</si>
  <si>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</si>
  <si>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</si>
  <si>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</si>
  <si>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</si>
  <si>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</si>
  <si>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</si>
  <si>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</si>
  <si>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</si>
  <si>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</si>
  <si>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</si>
  <si>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</si>
  <si>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</si>
  <si>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</si>
  <si>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</si>
  <si>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</si>
  <si>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</si>
  <si>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</si>
  <si>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</si>
  <si>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</si>
  <si>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</si>
  <si>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</si>
  <si>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</si>
  <si>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</si>
  <si>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</si>
  <si>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</si>
  <si>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</si>
  <si>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</si>
  <si>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</si>
  <si>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</si>
  <si>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</si>
  <si>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</si>
  <si>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</si>
  <si>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</si>
  <si>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</si>
  <si>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</si>
  <si>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</si>
  <si>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</si>
  <si>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</si>
  <si>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</si>
  <si>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</si>
  <si>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</si>
  <si>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</si>
  <si>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</si>
  <si>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</si>
  <si>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</si>
  <si>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</si>
  <si>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</si>
  <si>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</si>
  <si>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</si>
  <si>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</si>
  <si>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</si>
  <si>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</si>
  <si>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</si>
  <si>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</si>
  <si>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</si>
  <si>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</si>
  <si>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</si>
  <si>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</si>
  <si>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</si>
  <si>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</si>
  <si>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</si>
  <si>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</si>
  <si>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</si>
  <si>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</si>
  <si>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</si>
  <si>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</si>
  <si>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</si>
  <si>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</si>
  <si>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</si>
  <si>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</si>
  <si>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</si>
  <si>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</si>
  <si>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</si>
  <si>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</si>
  <si>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</si>
  <si>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</si>
  <si>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</si>
  <si>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</si>
  <si>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</si>
  <si>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</si>
  <si>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</si>
  <si>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</si>
  <si>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</si>
  <si>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</si>
  <si>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</si>
  <si>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</si>
  <si>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</si>
  <si>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</si>
  <si>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</si>
  <si>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</si>
  <si>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</si>
  <si>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</si>
  <si>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</si>
  <si>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</si>
  <si>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</si>
  <si>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</si>
  <si>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</si>
  <si>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</si>
  <si>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</si>
  <si>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</si>
  <si>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</si>
  <si>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</si>
  <si>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</si>
  <si>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</si>
  <si>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</si>
  <si>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</si>
  <si>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</si>
  <si>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</si>
  <si>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</si>
  <si>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</si>
  <si>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</si>
  <si>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</si>
  <si>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</si>
  <si>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</si>
  <si>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</si>
  <si>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</si>
  <si>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</si>
  <si>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</si>
  <si>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</si>
  <si>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</si>
  <si>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</si>
  <si>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</si>
  <si>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</si>
  <si>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</si>
  <si>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</si>
  <si>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</si>
  <si>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</si>
  <si>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</si>
  <si>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</si>
  <si>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</si>
  <si>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</si>
  <si>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</si>
  <si>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</si>
  <si>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</si>
  <si>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</si>
  <si>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</si>
  <si>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</si>
  <si>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</si>
  <si>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</si>
  <si>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</si>
  <si>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</si>
  <si>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</si>
  <si>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</si>
  <si>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</si>
  <si>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</si>
  <si>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</si>
  <si>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</si>
  <si>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</si>
  <si>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</si>
  <si>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</si>
  <si>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</si>
  <si>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</si>
  <si>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</si>
  <si>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</si>
  <si>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</si>
  <si>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</si>
  <si>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</si>
  <si>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</si>
  <si>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</si>
  <si>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</si>
  <si>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</si>
  <si>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</si>
  <si>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</si>
  <si>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</si>
  <si>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</si>
  <si>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</si>
  <si>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</si>
  <si>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</si>
  <si>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</si>
  <si>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</si>
  <si>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</si>
  <si>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</si>
  <si>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</si>
  <si>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</si>
  <si>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</si>
  <si>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</si>
  <si>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</si>
  <si>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</si>
  <si>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</si>
  <si>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</si>
  <si>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</si>
  <si>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</si>
  <si>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</si>
  <si>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</si>
  <si>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</si>
  <si>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</si>
  <si>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</si>
  <si>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</si>
  <si>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</si>
  <si>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</si>
  <si>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</si>
  <si>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</si>
  <si>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</si>
  <si>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</si>
  <si>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</si>
  <si>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</si>
  <si>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</si>
  <si>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</si>
  <si>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</si>
  <si>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</si>
  <si>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</si>
  <si>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</si>
  <si>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</si>
  <si>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</si>
  <si>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</si>
  <si>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</si>
  <si>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</si>
  <si>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</si>
  <si>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</si>
  <si>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</si>
  <si>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</si>
  <si>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</si>
  <si>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</si>
  <si>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</si>
  <si>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</si>
  <si>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</si>
  <si>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</si>
  <si>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</si>
  <si>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</si>
  <si>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</si>
  <si>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</si>
  <si>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</si>
  <si>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</si>
  <si>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</si>
  <si>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</si>
  <si>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</si>
  <si>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</si>
  <si>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</si>
  <si>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</si>
  <si>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</si>
  <si>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</si>
  <si>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</si>
  <si>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</si>
  <si>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</si>
  <si>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</si>
  <si>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</si>
  <si>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</si>
  <si>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</si>
  <si>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</si>
  <si>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</si>
  <si>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</si>
  <si>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</si>
  <si>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</si>
  <si>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</si>
  <si>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</si>
  <si>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</si>
  <si>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</si>
  <si>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</si>
  <si>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</si>
  <si>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</si>
  <si>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</si>
  <si>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</si>
  <si>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</si>
  <si>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</si>
  <si>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</si>
  <si>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</si>
  <si>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</si>
  <si>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</si>
  <si>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</si>
  <si>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</si>
  <si>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</si>
  <si>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</si>
  <si>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</si>
  <si>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</si>
  <si>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</si>
  <si>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</si>
  <si>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</si>
  <si>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</si>
  <si>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</si>
  <si>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</si>
  <si>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</si>
  <si>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</si>
  <si>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</si>
  <si>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</si>
  <si>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</si>
  <si>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</si>
  <si>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</si>
  <si>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</si>
  <si>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</si>
  <si>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</si>
  <si>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</si>
  <si>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</si>
  <si>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</si>
  <si>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</si>
  <si>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</si>
  <si>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</si>
  <si>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</si>
  <si>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</si>
  <si>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</si>
  <si>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</si>
  <si>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</si>
  <si>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</si>
  <si>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</si>
  <si>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</si>
  <si>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</si>
  <si>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</si>
  <si>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</si>
  <si>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</si>
  <si>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</si>
  <si>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</si>
  <si>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</si>
  <si>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</si>
  <si>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</si>
  <si>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</si>
  <si>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</si>
  <si>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</si>
  <si>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</si>
  <si>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</si>
  <si>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</si>
  <si>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</si>
  <si>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</si>
  <si>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</si>
  <si>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</si>
  <si>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</si>
  <si>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</si>
  <si>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</si>
  <si>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</si>
  <si>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</si>
  <si>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</si>
  <si>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</si>
  <si>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</si>
  <si>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</si>
  <si>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</si>
  <si>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</si>
  <si>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</si>
  <si>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</si>
  <si>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</si>
  <si>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</si>
  <si>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</si>
  <si>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</si>
  <si>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</si>
  <si>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</si>
  <si>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</si>
  <si>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</si>
  <si>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</si>
  <si>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</si>
  <si>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</si>
  <si>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</si>
  <si>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</si>
  <si>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</si>
  <si>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</si>
  <si>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</si>
  <si>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</si>
  <si>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</si>
  <si>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</si>
  <si>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</si>
  <si>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</si>
  <si>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</si>
  <si>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</si>
  <si>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</si>
  <si>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</si>
  <si>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</si>
  <si>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</si>
  <si>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</si>
  <si>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</si>
  <si>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</si>
  <si>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</si>
  <si>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</si>
  <si>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</si>
  <si>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</si>
  <si>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</si>
  <si>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</si>
  <si>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</si>
  <si>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</si>
  <si>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</si>
  <si>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</si>
  <si>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</si>
  <si>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</si>
  <si>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</si>
  <si>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</si>
  <si>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</si>
  <si>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</si>
  <si>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</si>
  <si>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</si>
  <si>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</si>
  <si>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</si>
  <si>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</si>
  <si>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</si>
  <si>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</si>
  <si>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</si>
  <si>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</si>
  <si>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</si>
  <si>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</si>
  <si>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</si>
  <si>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</si>
  <si>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</si>
  <si>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</si>
  <si>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</si>
  <si>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</si>
  <si>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</si>
  <si>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</si>
  <si>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</si>
  <si>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</si>
  <si>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</si>
  <si>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</si>
  <si>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</si>
  <si>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</si>
  <si>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</si>
  <si>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</si>
  <si>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</si>
  <si>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</si>
  <si>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</si>
  <si>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</si>
  <si>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</si>
  <si>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</si>
  <si>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</si>
  <si>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</si>
  <si>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</si>
  <si>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</si>
  <si>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</si>
  <si>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</si>
  <si>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</si>
  <si>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</si>
  <si>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</si>
  <si>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</si>
  <si>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</si>
  <si>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</si>
  <si>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</si>
  <si>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</si>
  <si>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</si>
  <si>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</si>
  <si>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</si>
  <si>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</si>
  <si>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</si>
  <si>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</si>
  <si>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</si>
  <si>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</si>
  <si>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</si>
  <si>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</si>
  <si>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</si>
  <si>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</si>
  <si>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</si>
  <si>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</si>
  <si>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</si>
  <si>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</si>
  <si>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</si>
  <si>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</si>
  <si>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</si>
  <si>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</si>
  <si>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</si>
  <si>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</si>
  <si>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</si>
  <si>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</si>
  <si>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</si>
  <si>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</si>
  <si>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</si>
  <si>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</si>
  <si>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</si>
  <si>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</si>
  <si>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</si>
  <si>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</si>
  <si>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</si>
  <si>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</si>
  <si>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</si>
  <si>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</si>
  <si>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</si>
  <si>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</si>
  <si>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</si>
  <si>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</si>
  <si>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</si>
  <si>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</si>
  <si>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</si>
  <si>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</si>
  <si>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</si>
  <si>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</si>
  <si>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</si>
  <si>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</si>
  <si>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</si>
  <si>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</si>
  <si>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</si>
  <si>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</si>
  <si>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</si>
  <si>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</si>
  <si>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</si>
  <si>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</si>
  <si>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</si>
  <si>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</si>
  <si>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</si>
  <si>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</si>
  <si>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</si>
  <si>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</si>
  <si>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</si>
  <si>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</si>
  <si>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</si>
  <si>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</si>
  <si>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</si>
  <si>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</si>
  <si>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</si>
  <si>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</si>
  <si>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</si>
  <si>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</si>
  <si>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</si>
  <si>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</si>
  <si>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</si>
  <si>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</si>
  <si>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</si>
  <si>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</si>
  <si>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</si>
  <si>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</si>
  <si>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</si>
  <si>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</si>
  <si>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</si>
  <si>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</si>
  <si>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</si>
  <si>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</si>
  <si>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</si>
  <si>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</si>
  <si>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</si>
  <si>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</si>
  <si>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</si>
  <si>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</si>
  <si>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</si>
  <si>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</si>
  <si>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</si>
  <si>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</si>
  <si>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</si>
  <si>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</si>
  <si>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</si>
  <si>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</si>
  <si>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</si>
  <si>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</si>
  <si>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</si>
  <si>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</si>
  <si>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</si>
  <si>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</si>
  <si>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</si>
  <si>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</si>
  <si>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</si>
  <si>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</si>
  <si>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</si>
  <si>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</si>
  <si>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</si>
  <si>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</si>
  <si>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</si>
  <si>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</si>
  <si>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</si>
  <si>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</si>
  <si>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</si>
  <si>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</si>
  <si>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</si>
  <si>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</si>
  <si>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</si>
  <si>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</si>
  <si>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</si>
  <si>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</si>
  <si>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</si>
  <si>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</si>
  <si>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</si>
  <si>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</si>
  <si>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</si>
  <si>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</si>
  <si>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</si>
  <si>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</si>
  <si>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</si>
  <si>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</si>
  <si>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</si>
  <si>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</si>
  <si>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</si>
  <si>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</si>
  <si>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</si>
  <si>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</si>
  <si>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</si>
  <si>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</si>
  <si>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</si>
  <si>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</si>
  <si>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</si>
  <si>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</si>
  <si>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</si>
  <si>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</si>
  <si>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</si>
  <si>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</si>
  <si>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</si>
  <si>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</si>
  <si>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</si>
  <si>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</si>
  <si>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</si>
  <si>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</si>
  <si>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</si>
  <si>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</si>
  <si>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</si>
  <si>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</si>
  <si>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</si>
  <si>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</si>
  <si>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</si>
  <si>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</si>
  <si>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</si>
  <si>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</si>
  <si>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</si>
  <si>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</si>
  <si>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</si>
  <si>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</si>
  <si>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</si>
  <si>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</si>
  <si>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</si>
  <si>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</si>
  <si>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</si>
  <si>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</si>
  <si>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</si>
  <si>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</si>
  <si>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</si>
  <si>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</si>
  <si>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</si>
  <si>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</si>
  <si>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</si>
  <si>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</si>
  <si>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</si>
  <si>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</si>
  <si>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</si>
  <si>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</si>
  <si>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</si>
  <si>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</si>
  <si>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</si>
  <si>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</si>
  <si>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</si>
  <si>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</si>
  <si>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</si>
  <si>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</si>
  <si>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</si>
  <si>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</si>
  <si>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</si>
  <si>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</si>
  <si>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</si>
  <si>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</si>
  <si>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</si>
  <si>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</si>
  <si>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</si>
  <si>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</si>
  <si>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</si>
  <si>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</si>
  <si>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</si>
  <si>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</si>
  <si>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</si>
  <si>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</si>
  <si>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</si>
  <si>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</si>
  <si>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</si>
  <si>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</si>
  <si>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</si>
  <si>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</si>
  <si>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</si>
  <si>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</si>
  <si>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</si>
  <si>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</si>
  <si>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</si>
  <si>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</si>
  <si>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</si>
  <si>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</si>
  <si>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</si>
  <si>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</si>
  <si>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</si>
  <si>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</si>
  <si>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</si>
  <si>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</si>
  <si>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</si>
  <si>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</si>
  <si>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</si>
  <si>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</si>
  <si>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</si>
  <si>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</si>
  <si>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</si>
  <si>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</si>
  <si>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</si>
  <si>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</si>
  <si>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</si>
  <si>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</si>
  <si>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</si>
  <si>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</si>
  <si>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</si>
  <si>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</si>
  <si>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</si>
  <si>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</si>
  <si>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</si>
  <si>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</si>
  <si>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</si>
  <si>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</si>
  <si>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</si>
  <si>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</si>
  <si>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</si>
  <si>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</si>
  <si>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</si>
  <si>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</si>
  <si>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</si>
  <si>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</si>
  <si>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</si>
  <si>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</si>
  <si>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</si>
  <si>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</si>
  <si>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</si>
  <si>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</si>
  <si>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</si>
  <si>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</si>
  <si>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</si>
  <si>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</si>
  <si>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</si>
  <si>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</si>
  <si>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</si>
  <si>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</si>
  <si>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</si>
  <si>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</si>
  <si>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</si>
  <si>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</si>
  <si>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</si>
  <si>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</si>
  <si>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</si>
  <si>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</si>
  <si>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</si>
  <si>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</si>
  <si>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</si>
  <si>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</si>
  <si>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</si>
  <si>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</si>
  <si>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</si>
  <si>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</si>
  <si>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</si>
  <si>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</si>
  <si>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</si>
  <si>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</si>
  <si>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</si>
  <si>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</si>
  <si>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</si>
  <si>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</si>
  <si>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</si>
  <si>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</si>
  <si>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</si>
  <si>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</si>
  <si>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</si>
  <si>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</si>
  <si>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</si>
  <si>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</si>
  <si>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</si>
  <si>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</si>
  <si>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</si>
  <si>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</si>
  <si>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</si>
  <si>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</si>
  <si>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</si>
  <si>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</si>
  <si>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</si>
  <si>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</si>
  <si>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</si>
  <si>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</si>
  <si>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</si>
  <si>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</si>
  <si>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</si>
  <si>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</si>
  <si>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</si>
  <si>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</si>
  <si>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</si>
  <si>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</si>
  <si>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</si>
  <si>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</si>
  <si>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</si>
  <si>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</si>
  <si>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</si>
  <si>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</si>
  <si>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</si>
  <si>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</si>
  <si>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</si>
  <si>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</si>
  <si>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</si>
  <si>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</si>
  <si>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</si>
  <si>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</si>
  <si>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</si>
  <si>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</si>
  <si>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</si>
  <si>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</si>
  <si>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</si>
  <si>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</si>
  <si>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</si>
  <si>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</si>
  <si>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</si>
  <si>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</si>
  <si>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</si>
  <si>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</si>
  <si>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</si>
  <si>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</si>
  <si>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</si>
  <si>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</si>
  <si>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</si>
  <si>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</si>
  <si>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</si>
  <si>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</si>
  <si>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</si>
  <si>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</si>
  <si>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</si>
  <si>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</si>
  <si>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</si>
  <si>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</si>
  <si>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</si>
  <si>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</si>
  <si>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</si>
  <si>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</si>
  <si>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</si>
  <si>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</si>
  <si>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</si>
  <si>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</si>
  <si>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</si>
  <si>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</si>
  <si>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</si>
  <si>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</si>
  <si>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</si>
  <si>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</si>
  <si>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</si>
  <si>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</si>
  <si>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</si>
  <si>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</si>
  <si>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</si>
  <si>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</si>
  <si>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</si>
  <si>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</si>
  <si>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</si>
  <si>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</si>
  <si>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</si>
  <si>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</si>
  <si>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</si>
  <si>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</si>
  <si>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</si>
  <si>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</si>
  <si>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</si>
  <si>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</si>
  <si>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</si>
  <si>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</si>
  <si>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</si>
  <si>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</si>
  <si>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</si>
  <si>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</si>
  <si>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</si>
  <si>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</si>
  <si>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</si>
  <si>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</si>
  <si>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</si>
  <si>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</si>
  <si>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</si>
  <si>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</si>
  <si>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</si>
  <si>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</si>
  <si>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</si>
  <si>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</si>
  <si>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</si>
  <si>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</si>
  <si>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</si>
  <si>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</si>
  <si>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</si>
  <si>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</si>
  <si>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</si>
  <si>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</si>
  <si>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</si>
  <si>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</si>
  <si>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</si>
  <si>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</si>
  <si>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</si>
  <si>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</si>
  <si>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</si>
  <si>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</si>
  <si>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</si>
  <si>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</si>
  <si>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</si>
  <si>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</si>
  <si>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</si>
  <si>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</si>
  <si>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</si>
  <si>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</si>
  <si>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</si>
  <si>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</si>
  <si>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</si>
  <si>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</si>
  <si>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</si>
  <si>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</si>
  <si>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</si>
  <si>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</si>
  <si>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</si>
  <si>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</si>
  <si>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</si>
  <si>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</si>
  <si>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</si>
  <si>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</si>
  <si>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</si>
  <si>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</si>
  <si>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</si>
  <si>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</si>
  <si>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</si>
  <si>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</si>
  <si>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</si>
  <si>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</si>
  <si>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</si>
  <si>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</si>
  <si>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</si>
  <si>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</si>
  <si>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</si>
  <si>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</si>
  <si>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</si>
  <si>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</si>
  <si>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</si>
  <si>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</si>
  <si>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</si>
  <si>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</si>
  <si>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</si>
  <si>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</si>
  <si>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</si>
  <si>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</si>
  <si>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</si>
  <si>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</si>
  <si>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</si>
  <si>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</si>
  <si>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</si>
  <si>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</si>
  <si>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</si>
  <si>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</si>
  <si>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</si>
  <si>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</si>
  <si>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</si>
  <si>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</si>
  <si>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</si>
  <si>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</si>
  <si>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</si>
  <si>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</si>
  <si>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</si>
  <si>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</si>
  <si>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</si>
  <si>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</si>
  <si>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</si>
  <si>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</si>
  <si>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</si>
  <si>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</si>
  <si>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</si>
  <si>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</si>
  <si>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</si>
  <si>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</si>
  <si>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</si>
  <si>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</si>
  <si>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</si>
  <si>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</si>
  <si>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</si>
  <si>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</si>
  <si>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</si>
  <si>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</si>
  <si>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</si>
  <si>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</si>
  <si>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</si>
  <si>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</si>
  <si>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</si>
  <si>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</si>
  <si>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</si>
  <si>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</si>
  <si>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</si>
  <si>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</si>
  <si>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</si>
  <si>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</si>
  <si>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</si>
  <si>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</si>
  <si>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</si>
  <si>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</si>
  <si>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</si>
  <si>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</si>
  <si>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</si>
  <si>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</si>
  <si>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</si>
  <si>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</si>
  <si>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</si>
  <si>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</si>
  <si>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</si>
  <si>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</si>
  <si>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</si>
  <si>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</si>
  <si>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</si>
  <si>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</si>
  <si>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</si>
  <si>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</si>
  <si>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</si>
  <si>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</si>
  <si>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</si>
  <si>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</si>
  <si>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</si>
  <si>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</si>
  <si>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</si>
  <si>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</si>
  <si>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</si>
  <si>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</si>
  <si>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</si>
  <si>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</si>
  <si>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</si>
  <si>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</si>
  <si>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</si>
  <si>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</si>
  <si>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</si>
  <si>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</si>
  <si>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</si>
  <si>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</si>
  <si>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</si>
  <si>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</si>
  <si>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</si>
  <si>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</si>
  <si>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</si>
  <si>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</si>
  <si>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</si>
  <si>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</si>
  <si>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</si>
  <si>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</si>
  <si>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</si>
  <si>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</si>
  <si>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</si>
  <si>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</si>
  <si>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</si>
  <si>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</si>
  <si>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</si>
  <si>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</si>
  <si>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</si>
  <si>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</si>
  <si>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</si>
  <si>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</si>
  <si>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</si>
  <si>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</si>
  <si>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</si>
  <si>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</si>
  <si>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</si>
  <si>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</si>
  <si>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</si>
  <si>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</si>
  <si>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</si>
  <si>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</si>
  <si>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</si>
  <si>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</si>
  <si>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</si>
  <si>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</si>
  <si>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</si>
  <si>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</si>
  <si>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</si>
  <si>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</si>
  <si>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</si>
  <si>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</si>
  <si>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</si>
  <si>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</si>
  <si>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</si>
  <si>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</si>
  <si>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</si>
  <si>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</si>
  <si>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</si>
  <si>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</si>
  <si>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</si>
  <si>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</si>
  <si>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</si>
  <si>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</si>
  <si>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</si>
  <si>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</si>
  <si>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</si>
  <si>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</si>
  <si>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</si>
  <si>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</si>
  <si>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</si>
  <si>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</si>
  <si>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</si>
  <si>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</si>
  <si>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</si>
  <si>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</si>
  <si>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</si>
  <si>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</si>
  <si>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</si>
  <si>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</si>
  <si>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</si>
  <si>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</si>
  <si>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</si>
  <si>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</si>
  <si>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</si>
  <si>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</si>
  <si>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</si>
  <si>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</si>
  <si>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</si>
  <si>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</si>
  <si>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</si>
  <si>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</si>
  <si>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</si>
  <si>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</si>
  <si>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</si>
  <si>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</si>
  <si>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</si>
  <si>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</si>
  <si>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</si>
  <si>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</si>
  <si>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355SVAL.CR34</t>
  </si>
  <si>
    <t>355SVAL.CR35</t>
  </si>
  <si>
    <t>355SVAL.CR36</t>
  </si>
  <si>
    <t>355SVAL.CR37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</si>
  <si>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</si>
  <si>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</si>
  <si>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</si>
  <si>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</si>
  <si>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</si>
  <si>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</si>
  <si>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</si>
  <si>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</si>
  <si>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</si>
  <si>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</si>
  <si>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</si>
  <si>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</si>
  <si>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</si>
  <si>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</si>
  <si>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</si>
  <si>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</si>
  <si>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</si>
  <si>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</si>
  <si>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</si>
  <si>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</si>
  <si>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</si>
  <si>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</si>
  <si>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</si>
  <si>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</si>
  <si>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</si>
  <si>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</si>
  <si>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</si>
  <si>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</si>
  <si>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</si>
  <si>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</si>
  <si>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</si>
  <si>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</si>
  <si>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</si>
  <si>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</si>
  <si>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</si>
  <si>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</si>
  <si>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</si>
  <si>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</si>
  <si>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</si>
  <si>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</si>
  <si>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</si>
  <si>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</si>
  <si>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</si>
  <si>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</si>
  <si>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</si>
  <si>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</si>
  <si>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</si>
  <si>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</si>
  <si>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</si>
  <si>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</si>
  <si>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</si>
  <si>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</si>
  <si>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</si>
  <si>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</si>
  <si>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</si>
  <si>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</si>
  <si>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</si>
  <si>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</si>
  <si>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</si>
  <si>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</si>
  <si>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</si>
  <si>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</si>
  <si>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</si>
  <si>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</si>
  <si>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</si>
  <si>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</si>
  <si>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</si>
  <si>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</si>
  <si>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</si>
  <si>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</si>
  <si>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</si>
  <si>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</si>
  <si>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</si>
  <si>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</si>
  <si>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</si>
  <si>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</si>
  <si>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</si>
  <si>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</si>
  <si>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</si>
  <si>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</si>
  <si>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</si>
  <si>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</si>
  <si>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</si>
  <si>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</si>
  <si>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</si>
  <si>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</si>
  <si>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</si>
  <si>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</si>
  <si>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</si>
  <si>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</si>
  <si>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</si>
  <si>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</si>
  <si>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</si>
  <si>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</si>
  <si>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</si>
  <si>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</si>
  <si>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</si>
  <si>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</si>
  <si>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</si>
  <si>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</si>
  <si>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</si>
  <si>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</si>
  <si>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</si>
  <si>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</si>
  <si>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</si>
  <si>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</si>
  <si>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</si>
  <si>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</si>
  <si>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</si>
  <si>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</si>
  <si>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</si>
  <si>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</si>
  <si>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</si>
  <si>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</si>
  <si>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</si>
  <si>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</si>
  <si>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</si>
  <si>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</si>
  <si>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</si>
  <si>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</si>
  <si>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</si>
  <si>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</si>
  <si>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</si>
  <si>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</si>
  <si>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</si>
  <si>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</si>
  <si>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</si>
  <si>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</si>
  <si>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</si>
  <si>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</si>
  <si>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</si>
  <si>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</si>
  <si>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</si>
  <si>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</si>
  <si>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</si>
  <si>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</si>
  <si>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</si>
  <si>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</si>
  <si>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</si>
  <si>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</si>
  <si>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</si>
  <si>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</si>
  <si>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</si>
  <si>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</si>
  <si>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</si>
  <si>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</si>
  <si>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</si>
  <si>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</si>
  <si>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</si>
  <si>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</si>
  <si>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</si>
  <si>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</si>
  <si>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</si>
  <si>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</si>
  <si>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</si>
  <si>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</si>
  <si>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</si>
  <si>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</si>
  <si>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</si>
  <si>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</si>
  <si>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</si>
  <si>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</si>
  <si>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</si>
  <si>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</si>
  <si>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</si>
  <si>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</si>
  <si>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</si>
  <si>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</si>
  <si>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</si>
  <si>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</si>
  <si>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</si>
  <si>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</si>
  <si>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</si>
  <si>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</si>
  <si>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</si>
  <si>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</si>
  <si>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</si>
  <si>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</si>
  <si>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</si>
  <si>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</si>
  <si>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</si>
  <si>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</si>
  <si>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</si>
  <si>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</si>
  <si>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</si>
  <si>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</si>
  <si>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</si>
  <si>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</si>
  <si>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</si>
  <si>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</si>
  <si>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</si>
  <si>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</si>
  <si>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</si>
  <si>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</si>
  <si>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</si>
  <si>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</si>
  <si>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</si>
  <si>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</si>
  <si>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</si>
  <si>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</si>
  <si>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</si>
  <si>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</si>
  <si>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</si>
  <si>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</si>
  <si>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</si>
  <si>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</si>
  <si>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</si>
  <si>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</si>
  <si>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</si>
  <si>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</si>
  <si>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</si>
  <si>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</si>
  <si>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</si>
  <si>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</si>
  <si>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</si>
  <si>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</si>
  <si>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</si>
  <si>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</si>
  <si>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</si>
  <si>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</si>
  <si>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</si>
  <si>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</si>
  <si>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</si>
  <si>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</si>
  <si>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</si>
  <si>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</si>
  <si>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</si>
  <si>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</si>
  <si>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</si>
  <si>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</si>
  <si>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</si>
  <si>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</si>
  <si>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</si>
  <si>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</si>
  <si>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</si>
  <si>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</si>
  <si>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</si>
  <si>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</si>
  <si>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</si>
  <si>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</si>
  <si>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</si>
  <si>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</si>
  <si>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</si>
  <si>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</si>
  <si>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</si>
  <si>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</si>
  <si>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</si>
  <si>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</si>
  <si>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</si>
  <si>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</si>
  <si>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</si>
  <si>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</si>
  <si>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</si>
  <si>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</si>
  <si>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</si>
  <si>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</si>
  <si>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</si>
  <si>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</si>
  <si>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</si>
  <si>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</si>
  <si>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</si>
  <si>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</si>
  <si>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</si>
  <si>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</si>
  <si>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</si>
  <si>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</si>
  <si>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</si>
  <si>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</si>
  <si>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</si>
  <si>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</si>
  <si>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</si>
  <si>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</si>
  <si>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</si>
  <si>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</si>
  <si>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</si>
  <si>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</si>
  <si>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</si>
  <si>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</si>
  <si>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</si>
  <si>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</si>
  <si>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</si>
  <si>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</si>
  <si>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</si>
  <si>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</si>
  <si>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</si>
  <si>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</si>
  <si>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</si>
  <si>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</si>
  <si>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</si>
  <si>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</si>
  <si>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</si>
  <si>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</si>
  <si>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</si>
  <si>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</si>
  <si>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</si>
  <si>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</si>
  <si>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</si>
  <si>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</si>
  <si>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</si>
  <si>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</si>
  <si>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</si>
  <si>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</si>
  <si>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</si>
  <si>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</si>
  <si>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</si>
  <si>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</si>
  <si>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</si>
  <si>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</si>
  <si>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</si>
  <si>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</si>
  <si>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</si>
  <si>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</si>
  <si>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</si>
  <si>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</si>
  <si>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</si>
  <si>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</si>
  <si>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</si>
  <si>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</si>
  <si>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</si>
  <si>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</si>
  <si>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</si>
  <si>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</si>
  <si>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</si>
  <si>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</si>
  <si>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</si>
  <si>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</si>
  <si>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</si>
  <si>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</si>
  <si>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</si>
  <si>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</si>
  <si>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</si>
  <si>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</si>
  <si>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</si>
  <si>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</si>
  <si>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</si>
  <si>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</si>
  <si>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</si>
  <si>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</si>
  <si>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</si>
  <si>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</si>
  <si>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</si>
  <si>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</si>
  <si>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</si>
  <si>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</si>
  <si>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</si>
  <si>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</si>
  <si>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</si>
  <si>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</si>
  <si>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</si>
  <si>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</si>
  <si>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</si>
  <si>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</si>
  <si>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</si>
  <si>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</si>
  <si>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</si>
  <si>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</si>
  <si>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</si>
  <si>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</si>
  <si>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</si>
  <si>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</si>
  <si>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</si>
  <si>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</si>
  <si>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</si>
  <si>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</si>
  <si>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</si>
  <si>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</si>
  <si>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</si>
  <si>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</si>
  <si>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</si>
  <si>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</si>
  <si>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Variazione
previsione 2024 / preconsuntivo 2023</t>
  </si>
  <si>
    <t>(aggiunta ossigenoterapia domiciliare)</t>
  </si>
  <si>
    <t>(tolta ossigenoterapia domiciliare)</t>
  </si>
  <si>
    <t>previsione 2024 BILANCIO SANITARIO (A+B)</t>
  </si>
  <si>
    <t>previsione 2024 bilancio sanità (A)</t>
  </si>
  <si>
    <t>previsione 2024 bilancio sanità disabilità (B)</t>
  </si>
  <si>
    <t>preventivo 2024 BILANCIO SANITARIO</t>
  </si>
  <si>
    <t>preconsuntivo 2023
BILANCIO SANITARIO</t>
  </si>
  <si>
    <t>preconsuntivo 2023 BILANCIO SANITARIO</t>
  </si>
  <si>
    <t>Piano dei flussi di cassa prospettici</t>
  </si>
  <si>
    <t>SCHEMA DI PIANO DEI FLUSSI DI CASSA PROSPETTICI</t>
  </si>
  <si>
    <t>PREVENTIVO 2024</t>
  </si>
  <si>
    <t>BILANCIO 2023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</si>
  <si>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</si>
  <si>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</si>
  <si>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</si>
  <si>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</si>
  <si>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</si>
  <si>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</si>
  <si>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</si>
  <si>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</si>
  <si>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</si>
  <si>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</si>
  <si>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</si>
  <si>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</si>
  <si>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</si>
  <si>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</si>
  <si>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</si>
  <si>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</si>
  <si>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</si>
  <si>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</si>
  <si>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</si>
  <si>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</si>
  <si>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</si>
  <si>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</si>
  <si>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</si>
  <si>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</si>
  <si>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</si>
  <si>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</si>
  <si>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</si>
  <si>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</si>
  <si>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</si>
  <si>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</si>
  <si>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</si>
  <si>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</si>
  <si>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</si>
  <si>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</si>
  <si>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</si>
  <si>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</si>
  <si>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</si>
  <si>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</si>
  <si>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</si>
  <si>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</si>
  <si>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</si>
  <si>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</si>
  <si>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</si>
  <si>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</si>
  <si>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</si>
  <si>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</si>
  <si>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</si>
  <si>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</si>
  <si>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</si>
  <si>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</si>
  <si>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</si>
  <si>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</si>
  <si>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</si>
  <si>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</si>
  <si>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</si>
  <si>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</si>
  <si>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</si>
  <si>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</si>
  <si>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</si>
  <si>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</si>
  <si>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</si>
  <si>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</si>
  <si>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</si>
  <si>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</si>
  <si>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</si>
  <si>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</si>
  <si>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</si>
  <si>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</si>
  <si>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</si>
  <si>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</si>
  <si>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</si>
  <si>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</si>
  <si>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</si>
  <si>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</si>
  <si>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</si>
  <si>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</si>
  <si>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</si>
  <si>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</si>
  <si>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</si>
  <si>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</si>
  <si>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</si>
  <si>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</si>
  <si>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</si>
  <si>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</si>
  <si>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</si>
  <si>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</si>
  <si>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</si>
  <si>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</si>
  <si>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</si>
  <si>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</si>
  <si>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</si>
  <si>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</si>
  <si>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</si>
  <si>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</si>
  <si>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</si>
  <si>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</si>
  <si>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</si>
  <si>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</si>
  <si>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</si>
  <si>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</si>
  <si>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</si>
  <si>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</si>
  <si>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</si>
  <si>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</si>
  <si>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</si>
  <si>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</si>
  <si>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</si>
  <si>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</si>
  <si>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</si>
  <si>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PAO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</si>
</sst>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.0000_-;\-* #,##0.0000_-;_-* &quot;-&quot;??_-;_-@_-"/>
    <numFmt numFmtId="176" formatCode="_-* #,##0_-;\-* #,##0_-;_-* &quot;-&quot;??_-;_-@_-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0"/>
      <color rgb="FFFF0000"/>
      <name val="DecimaWE Rg"/>
    </font>
    <font>
      <sz val="10"/>
      <name val="Arial"/>
    </font>
    <font>
      <b/>
      <sz val="10"/>
      <color indexed="9"/>
      <name val="Arial"/>
      <family val="2"/>
    </font>
    <font>
      <sz val="8"/>
      <name val="Univers 45 Light"/>
      <family val="2"/>
    </font>
    <font>
      <b/>
      <sz val="8"/>
      <color rgb="FFFF0000"/>
      <name val="Univers 45 Light"/>
      <family val="2"/>
    </font>
    <font>
      <b/>
      <sz val="8"/>
      <name val="Univers 45 Light"/>
      <family val="2"/>
    </font>
    <font>
      <b/>
      <i/>
      <sz val="8"/>
      <color rgb="FFFF0000"/>
      <name val="Univers 45 Light"/>
      <family val="2"/>
    </font>
    <font>
      <b/>
      <i/>
      <sz val="8"/>
      <name val="Univers 45 Light"/>
      <family val="2"/>
    </font>
    <font>
      <sz val="10"/>
      <name val="Book Antiqua"/>
      <family val="1"/>
    </font>
    <font>
      <i/>
      <sz val="8"/>
      <name val="Univers 45 Light"/>
      <family val="2"/>
    </font>
    <font>
      <b/>
      <i/>
      <sz val="8"/>
      <color indexed="9"/>
      <name val="Univers 45 Light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57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166" fontId="78" fillId="0" borderId="0"/>
  </cellStyleXfs>
  <cellXfs count="489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4" fontId="8" fillId="0" borderId="0" xfId="4" applyNumberFormat="1" applyFont="1" applyAlignment="1">
      <alignment vertical="center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3" borderId="45" xfId="5" applyFont="1" applyFill="1" applyBorder="1" applyAlignment="1">
      <alignment horizontal="left" vertical="center" wrapText="1"/>
    </xf>
    <xf numFmtId="39" fontId="8" fillId="3" borderId="38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4" fillId="24" borderId="0" xfId="4" applyFont="1" applyFill="1" applyAlignment="1">
      <alignment vertical="center"/>
    </xf>
    <xf numFmtId="0" fontId="45" fillId="0" borderId="0" xfId="4" applyFont="1" applyAlignment="1">
      <alignment horizontal="left" vertical="center"/>
    </xf>
    <xf numFmtId="0" fontId="46" fillId="24" borderId="0" xfId="4" applyFont="1" applyFill="1" applyAlignment="1">
      <alignment vertical="center"/>
    </xf>
    <xf numFmtId="0" fontId="45" fillId="0" borderId="0" xfId="4" applyFont="1" applyAlignment="1">
      <alignment horizontal="center"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47" fillId="0" borderId="23" xfId="5" applyFont="1" applyBorder="1" applyAlignment="1">
      <alignment horizontal="center" vertical="center" wrapText="1"/>
    </xf>
    <xf numFmtId="0" fontId="47" fillId="24" borderId="0" xfId="5" applyFont="1" applyFill="1" applyAlignment="1">
      <alignment vertical="center" wrapText="1"/>
    </xf>
    <xf numFmtId="0" fontId="47" fillId="24" borderId="0" xfId="5" applyFont="1" applyFill="1" applyAlignment="1">
      <alignment vertical="center"/>
    </xf>
    <xf numFmtId="0" fontId="49" fillId="0" borderId="0" xfId="4" applyFont="1" applyAlignment="1">
      <alignment vertical="center" wrapText="1"/>
    </xf>
    <xf numFmtId="0" fontId="47" fillId="0" borderId="46" xfId="5" applyFont="1" applyBorder="1" applyAlignment="1">
      <alignment horizontal="center" vertical="center" wrapText="1"/>
    </xf>
    <xf numFmtId="0" fontId="47" fillId="0" borderId="46" xfId="5" applyFont="1" applyBorder="1" applyAlignment="1">
      <alignment horizontal="left" vertical="center" wrapText="1"/>
    </xf>
    <xf numFmtId="164" fontId="50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3" fillId="0" borderId="46" xfId="5" applyFont="1" applyBorder="1" applyAlignment="1">
      <alignment horizontal="center" vertical="center" wrapText="1"/>
    </xf>
    <xf numFmtId="0" fontId="53" fillId="0" borderId="46" xfId="5" applyFont="1" applyBorder="1" applyAlignment="1">
      <alignment horizontal="left" vertical="center" wrapText="1"/>
    </xf>
    <xf numFmtId="0" fontId="52" fillId="0" borderId="46" xfId="5" applyFont="1" applyBorder="1" applyAlignment="1">
      <alignment horizontal="center" vertical="center" wrapText="1"/>
    </xf>
    <xf numFmtId="0" fontId="52" fillId="0" borderId="46" xfId="5" applyFont="1" applyBorder="1" applyAlignment="1">
      <alignment horizontal="left" vertical="center" wrapText="1"/>
    </xf>
    <xf numFmtId="0" fontId="45" fillId="0" borderId="46" xfId="5" applyFont="1" applyBorder="1" applyAlignment="1">
      <alignment horizontal="center" vertical="center" wrapText="1"/>
    </xf>
    <xf numFmtId="0" fontId="45" fillId="0" borderId="46" xfId="5" applyFont="1" applyBorder="1" applyAlignment="1">
      <alignment horizontal="left" vertical="center" wrapText="1"/>
    </xf>
    <xf numFmtId="0" fontId="45" fillId="24" borderId="46" xfId="5" applyFont="1" applyFill="1" applyBorder="1" applyAlignment="1">
      <alignment horizontal="center" vertical="center" wrapText="1"/>
    </xf>
    <xf numFmtId="0" fontId="45" fillId="24" borderId="46" xfId="5" applyFont="1" applyFill="1" applyBorder="1" applyAlignment="1">
      <alignment horizontal="left" vertical="center" wrapText="1"/>
    </xf>
    <xf numFmtId="164" fontId="50" fillId="0" borderId="39" xfId="116" applyFont="1" applyFill="1" applyBorder="1" applyAlignment="1">
      <alignment horizontal="right" vertical="center" wrapText="1"/>
    </xf>
    <xf numFmtId="0" fontId="52" fillId="26" borderId="46" xfId="5" applyFont="1" applyFill="1" applyBorder="1" applyAlignment="1">
      <alignment horizontal="center" vertical="center" wrapText="1"/>
    </xf>
    <xf numFmtId="0" fontId="52" fillId="26" borderId="46" xfId="5" applyFont="1" applyFill="1" applyBorder="1" applyAlignment="1">
      <alignment horizontal="left" vertical="center" wrapText="1"/>
    </xf>
    <xf numFmtId="164" fontId="50" fillId="26" borderId="39" xfId="116" applyFont="1" applyFill="1" applyBorder="1" applyAlignment="1">
      <alignment horizontal="right" vertical="center" wrapText="1"/>
    </xf>
    <xf numFmtId="0" fontId="51" fillId="0" borderId="0" xfId="4" applyFont="1" applyAlignment="1">
      <alignment vertical="center" wrapText="1"/>
    </xf>
    <xf numFmtId="0" fontId="52" fillId="24" borderId="46" xfId="5" applyFont="1" applyFill="1" applyBorder="1" applyAlignment="1">
      <alignment horizontal="center" vertical="center" wrapText="1"/>
    </xf>
    <xf numFmtId="0" fontId="52" fillId="24" borderId="46" xfId="5" applyFont="1" applyFill="1" applyBorder="1" applyAlignment="1">
      <alignment horizontal="left" vertical="center" wrapText="1"/>
    </xf>
    <xf numFmtId="0" fontId="52" fillId="24" borderId="62" xfId="5" applyFont="1" applyFill="1" applyBorder="1" applyAlignment="1">
      <alignment horizontal="left" vertical="center" wrapText="1"/>
    </xf>
    <xf numFmtId="0" fontId="45" fillId="24" borderId="0" xfId="5" applyFont="1" applyFill="1" applyAlignment="1">
      <alignment vertical="center"/>
    </xf>
    <xf numFmtId="0" fontId="45" fillId="24" borderId="0" xfId="4" applyFont="1" applyFill="1" applyAlignment="1">
      <alignment horizontal="center" vertical="center"/>
    </xf>
    <xf numFmtId="0" fontId="45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0" xfId="5" applyFont="1" applyAlignment="1">
      <alignment vertical="center"/>
    </xf>
    <xf numFmtId="0" fontId="46" fillId="24" borderId="0" xfId="5" applyFont="1" applyFill="1" applyAlignment="1">
      <alignment vertical="center"/>
    </xf>
    <xf numFmtId="0" fontId="45" fillId="24" borderId="0" xfId="4" applyFont="1" applyFill="1" applyAlignment="1">
      <alignment horizontal="right" vertical="center"/>
    </xf>
    <xf numFmtId="0" fontId="46" fillId="24" borderId="0" xfId="4" applyFont="1" applyFill="1" applyAlignment="1">
      <alignment horizontal="center" vertical="center"/>
    </xf>
    <xf numFmtId="0" fontId="45" fillId="0" borderId="0" xfId="4" applyFont="1" applyAlignment="1">
      <alignment vertical="center"/>
    </xf>
    <xf numFmtId="164" fontId="50" fillId="4" borderId="39" xfId="116" applyFont="1" applyFill="1" applyBorder="1" applyAlignment="1">
      <alignment horizontal="right" vertical="center" wrapText="1"/>
    </xf>
    <xf numFmtId="0" fontId="53" fillId="4" borderId="46" xfId="5" applyFont="1" applyFill="1" applyBorder="1" applyAlignment="1">
      <alignment horizontal="center" vertical="center" wrapText="1"/>
    </xf>
    <xf numFmtId="0" fontId="53" fillId="4" borderId="46" xfId="5" applyFont="1" applyFill="1" applyBorder="1" applyAlignment="1">
      <alignment horizontal="left" vertical="center" wrapText="1"/>
    </xf>
    <xf numFmtId="0" fontId="48" fillId="27" borderId="59" xfId="5" applyFont="1" applyFill="1" applyBorder="1" applyAlignment="1">
      <alignment horizontal="center" vertical="center" wrapText="1"/>
    </xf>
    <xf numFmtId="0" fontId="49" fillId="27" borderId="59" xfId="5" applyFont="1" applyFill="1" applyBorder="1" applyAlignment="1">
      <alignment vertical="center" wrapText="1"/>
    </xf>
    <xf numFmtId="164" fontId="50" fillId="27" borderId="60" xfId="116" applyFont="1" applyFill="1" applyBorder="1" applyAlignment="1">
      <alignment horizontal="right" vertical="center" wrapText="1"/>
    </xf>
    <xf numFmtId="0" fontId="47" fillId="28" borderId="46" xfId="5" applyFont="1" applyFill="1" applyBorder="1" applyAlignment="1">
      <alignment horizontal="center" vertical="center" wrapText="1"/>
    </xf>
    <xf numFmtId="0" fontId="47" fillId="28" borderId="46" xfId="5" applyFont="1" applyFill="1" applyBorder="1" applyAlignment="1">
      <alignment horizontal="left" vertical="center" wrapText="1"/>
    </xf>
    <xf numFmtId="164" fontId="50" fillId="28" borderId="39" xfId="116" applyFont="1" applyFill="1" applyBorder="1" applyAlignment="1">
      <alignment horizontal="right" vertical="center" wrapText="1"/>
    </xf>
    <xf numFmtId="0" fontId="47" fillId="29" borderId="46" xfId="5" applyFont="1" applyFill="1" applyBorder="1" applyAlignment="1">
      <alignment horizontal="center" vertical="center" wrapText="1"/>
    </xf>
    <xf numFmtId="0" fontId="47" fillId="29" borderId="46" xfId="5" applyFont="1" applyFill="1" applyBorder="1" applyAlignment="1">
      <alignment horizontal="left" vertical="center" wrapText="1"/>
    </xf>
    <xf numFmtId="164" fontId="50" fillId="29" borderId="39" xfId="116" applyFont="1" applyFill="1" applyBorder="1" applyAlignment="1">
      <alignment horizontal="right" vertical="center" wrapText="1"/>
    </xf>
    <xf numFmtId="0" fontId="52" fillId="30" borderId="46" xfId="5" applyFont="1" applyFill="1" applyBorder="1" applyAlignment="1">
      <alignment horizontal="center" vertical="center" wrapText="1"/>
    </xf>
    <xf numFmtId="0" fontId="52" fillId="30" borderId="46" xfId="5" applyFont="1" applyFill="1" applyBorder="1" applyAlignment="1">
      <alignment horizontal="left" vertical="center" wrapText="1"/>
    </xf>
    <xf numFmtId="164" fontId="50" fillId="30" borderId="39" xfId="116" applyFont="1" applyFill="1" applyBorder="1" applyAlignment="1">
      <alignment horizontal="right" vertical="center" wrapText="1"/>
    </xf>
    <xf numFmtId="0" fontId="45" fillId="31" borderId="46" xfId="5" applyFont="1" applyFill="1" applyBorder="1" applyAlignment="1">
      <alignment horizontal="center" vertical="center" wrapText="1"/>
    </xf>
    <xf numFmtId="0" fontId="45" fillId="31" borderId="46" xfId="5" applyFont="1" applyFill="1" applyBorder="1" applyAlignment="1">
      <alignment horizontal="left" vertical="center" wrapText="1"/>
    </xf>
    <xf numFmtId="164" fontId="50" fillId="31" borderId="39" xfId="116" applyFont="1" applyFill="1" applyBorder="1" applyAlignment="1">
      <alignment horizontal="right" vertical="center" wrapText="1"/>
    </xf>
    <xf numFmtId="0" fontId="52" fillId="31" borderId="46" xfId="5" applyFont="1" applyFill="1" applyBorder="1" applyAlignment="1">
      <alignment horizontal="center" vertical="center" wrapText="1"/>
    </xf>
    <xf numFmtId="0" fontId="52" fillId="31" borderId="46" xfId="5" applyFont="1" applyFill="1" applyBorder="1" applyAlignment="1">
      <alignment horizontal="left" vertical="center" wrapText="1"/>
    </xf>
    <xf numFmtId="164" fontId="56" fillId="31" borderId="39" xfId="116" applyFont="1" applyFill="1" applyBorder="1" applyAlignment="1">
      <alignment horizontal="right" vertical="center" wrapText="1"/>
    </xf>
    <xf numFmtId="164" fontId="50" fillId="32" borderId="39" xfId="116" applyFont="1" applyFill="1" applyBorder="1" applyAlignment="1">
      <alignment horizontal="right" vertical="center" wrapText="1"/>
    </xf>
    <xf numFmtId="0" fontId="45" fillId="27" borderId="46" xfId="5" applyFont="1" applyFill="1" applyBorder="1" applyAlignment="1">
      <alignment horizontal="center" vertical="center" wrapText="1"/>
    </xf>
    <xf numFmtId="0" fontId="47" fillId="27" borderId="46" xfId="5" applyFont="1" applyFill="1" applyBorder="1" applyAlignment="1">
      <alignment horizontal="left" vertical="center" wrapText="1"/>
    </xf>
    <xf numFmtId="164" fontId="50" fillId="27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7" borderId="46" xfId="5" applyFont="1" applyFill="1" applyBorder="1" applyAlignment="1">
      <alignment horizontal="left" vertical="center" wrapText="1"/>
    </xf>
    <xf numFmtId="0" fontId="53" fillId="30" borderId="46" xfId="5" applyFont="1" applyFill="1" applyBorder="1" applyAlignment="1">
      <alignment horizontal="center" vertical="center" wrapText="1"/>
    </xf>
    <xf numFmtId="0" fontId="53" fillId="30" borderId="46" xfId="5" applyFont="1" applyFill="1" applyBorder="1" applyAlignment="1">
      <alignment horizontal="left" vertical="center" wrapText="1"/>
    </xf>
    <xf numFmtId="0" fontId="55" fillId="33" borderId="46" xfId="5" applyFont="1" applyFill="1" applyBorder="1" applyAlignment="1">
      <alignment horizontal="center" vertical="center" wrapText="1"/>
    </xf>
    <xf numFmtId="0" fontId="55" fillId="33" borderId="46" xfId="5" applyFont="1" applyFill="1" applyBorder="1" applyAlignment="1">
      <alignment horizontal="left" vertical="center" wrapText="1"/>
    </xf>
    <xf numFmtId="164" fontId="50" fillId="33" borderId="39" xfId="116" applyFont="1" applyFill="1" applyBorder="1" applyAlignment="1">
      <alignment horizontal="right" vertical="center" wrapText="1"/>
    </xf>
    <xf numFmtId="0" fontId="55" fillId="32" borderId="46" xfId="5" applyFont="1" applyFill="1" applyBorder="1" applyAlignment="1">
      <alignment horizontal="center" vertical="center" wrapText="1"/>
    </xf>
    <xf numFmtId="0" fontId="55" fillId="32" borderId="46" xfId="5" applyFont="1" applyFill="1" applyBorder="1" applyAlignment="1">
      <alignment horizontal="left" vertical="center" wrapText="1"/>
    </xf>
    <xf numFmtId="0" fontId="45" fillId="34" borderId="46" xfId="5" applyFont="1" applyFill="1" applyBorder="1" applyAlignment="1">
      <alignment horizontal="center" vertical="center" wrapText="1"/>
    </xf>
    <xf numFmtId="0" fontId="45" fillId="34" borderId="46" xfId="5" applyFont="1" applyFill="1" applyBorder="1" applyAlignment="1">
      <alignment horizontal="left" vertical="center" wrapText="1"/>
    </xf>
    <xf numFmtId="164" fontId="50" fillId="34" borderId="39" xfId="116" applyFont="1" applyFill="1" applyBorder="1" applyAlignment="1">
      <alignment horizontal="right" vertical="center" wrapText="1"/>
    </xf>
    <xf numFmtId="0" fontId="47" fillId="35" borderId="18" xfId="5" applyFont="1" applyFill="1" applyBorder="1" applyAlignment="1">
      <alignment horizontal="center" vertical="center" wrapText="1"/>
    </xf>
    <xf numFmtId="0" fontId="47" fillId="35" borderId="18" xfId="5" applyFont="1" applyFill="1" applyBorder="1" applyAlignment="1">
      <alignment horizontal="left" vertical="center" wrapText="1"/>
    </xf>
    <xf numFmtId="164" fontId="50" fillId="35" borderId="44" xfId="116" applyFont="1" applyFill="1" applyBorder="1" applyAlignment="1">
      <alignment horizontal="right" vertical="center" wrapText="1"/>
    </xf>
    <xf numFmtId="10" fontId="11" fillId="4" borderId="61" xfId="3" applyNumberFormat="1" applyFont="1" applyFill="1" applyBorder="1" applyAlignment="1" applyProtection="1">
      <alignment horizontal="right" vertical="center"/>
    </xf>
    <xf numFmtId="10" fontId="11" fillId="4" borderId="32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4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6" fillId="3" borderId="36" xfId="5" applyFont="1" applyFill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58" xfId="3" applyNumberFormat="1" applyFont="1" applyFill="1" applyBorder="1" applyAlignment="1" applyProtection="1">
      <alignment horizontal="right" vertical="center"/>
    </xf>
    <xf numFmtId="10" fontId="10" fillId="0" borderId="58" xfId="3" applyNumberFormat="1" applyFont="1" applyFill="1" applyBorder="1" applyAlignment="1" applyProtection="1">
      <alignment horizontal="right" vertical="center"/>
    </xf>
    <xf numFmtId="10" fontId="11" fillId="0" borderId="58" xfId="3" applyNumberFormat="1" applyFont="1" applyFill="1" applyBorder="1" applyAlignment="1" applyProtection="1">
      <alignment horizontal="right" vertical="center"/>
    </xf>
    <xf numFmtId="10" fontId="11" fillId="0" borderId="63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3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5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4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>
      <alignment horizontal="center" vertical="center"/>
    </xf>
    <xf numFmtId="0" fontId="47" fillId="0" borderId="5" xfId="5" applyFont="1" applyBorder="1" applyAlignment="1">
      <alignment horizontal="center" vertical="center" wrapText="1"/>
    </xf>
    <xf numFmtId="0" fontId="48" fillId="0" borderId="5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52" fillId="0" borderId="7" xfId="5" applyFont="1" applyBorder="1" applyAlignment="1">
      <alignment horizontal="center" vertical="center" wrapText="1"/>
    </xf>
    <xf numFmtId="0" fontId="45" fillId="24" borderId="7" xfId="5" applyFont="1" applyFill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4" fillId="0" borderId="7" xfId="5" applyFont="1" applyBorder="1" applyAlignment="1">
      <alignment horizontal="center" vertical="center" wrapText="1"/>
    </xf>
    <xf numFmtId="0" fontId="45" fillId="26" borderId="7" xfId="5" applyFont="1" applyFill="1" applyBorder="1" applyAlignment="1">
      <alignment horizontal="center" vertical="center" wrapText="1"/>
    </xf>
    <xf numFmtId="0" fontId="47" fillId="0" borderId="7" xfId="5" quotePrefix="1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45" fillId="24" borderId="66" xfId="5" applyFont="1" applyFill="1" applyBorder="1" applyAlignment="1">
      <alignment horizontal="center" vertical="center" wrapText="1"/>
    </xf>
    <xf numFmtId="43" fontId="8" fillId="3" borderId="45" xfId="1" applyFont="1" applyFill="1" applyBorder="1" applyAlignment="1" applyProtection="1">
      <alignment horizontal="right" vertical="center" wrapText="1"/>
    </xf>
    <xf numFmtId="175" fontId="10" fillId="0" borderId="0" xfId="4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64" fontId="50" fillId="0" borderId="0" xfId="116" applyFont="1" applyFill="1" applyBorder="1" applyAlignment="1">
      <alignment horizontal="right" vertical="center" wrapText="1"/>
    </xf>
    <xf numFmtId="164" fontId="56" fillId="0" borderId="0" xfId="116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43" fontId="10" fillId="0" borderId="67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9" fillId="0" borderId="1" xfId="0" applyFont="1" applyBorder="1" applyAlignment="1">
      <alignment horizontal="left" vertical="center"/>
    </xf>
    <xf numFmtId="0" fontId="60" fillId="0" borderId="2" xfId="5" applyFont="1" applyBorder="1" applyAlignment="1">
      <alignment horizontal="left" vertical="center" wrapText="1"/>
    </xf>
    <xf numFmtId="0" fontId="6" fillId="3" borderId="47" xfId="5" applyFont="1" applyFill="1" applyBorder="1" applyAlignment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0" fillId="0" borderId="41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/>
    </xf>
    <xf numFmtId="0" fontId="10" fillId="0" borderId="42" xfId="5" applyFont="1" applyBorder="1" applyAlignment="1">
      <alignment horizontal="center" vertical="center"/>
    </xf>
    <xf numFmtId="0" fontId="10" fillId="0" borderId="43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61" fillId="0" borderId="0" xfId="0" applyFont="1"/>
    <xf numFmtId="164" fontId="47" fillId="24" borderId="34" xfId="116" applyFont="1" applyFill="1" applyBorder="1" applyAlignment="1" applyProtection="1">
      <alignment horizontal="center" vertical="center" wrapText="1"/>
    </xf>
    <xf numFmtId="164" fontId="47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5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5" fillId="37" borderId="77" xfId="80" applyNumberFormat="1" applyFont="1" applyFill="1" applyBorder="1" applyAlignment="1">
      <alignment horizontal="center" vertical="center" wrapText="1"/>
    </xf>
    <xf numFmtId="49" fontId="59" fillId="0" borderId="80" xfId="80" applyNumberFormat="1" applyFont="1" applyBorder="1" applyAlignment="1">
      <alignment vertical="center" wrapText="1"/>
    </xf>
    <xf numFmtId="0" fontId="59" fillId="0" borderId="73" xfId="80" applyFont="1" applyBorder="1" applyAlignment="1">
      <alignment horizontal="left" vertical="center" wrapText="1"/>
    </xf>
    <xf numFmtId="49" fontId="59" fillId="0" borderId="73" xfId="80" applyNumberFormat="1" applyFont="1" applyBorder="1" applyAlignment="1">
      <alignment horizontal="left" vertical="center" wrapText="1"/>
    </xf>
    <xf numFmtId="49" fontId="59" fillId="0" borderId="73" xfId="80" applyNumberFormat="1" applyFont="1" applyBorder="1" applyAlignment="1">
      <alignment vertical="center" wrapText="1"/>
    </xf>
    <xf numFmtId="49" fontId="59" fillId="24" borderId="73" xfId="80" applyNumberFormat="1" applyFont="1" applyFill="1" applyBorder="1" applyAlignment="1">
      <alignment vertical="center" wrapText="1"/>
    </xf>
    <xf numFmtId="49" fontId="59" fillId="24" borderId="81" xfId="80" applyNumberFormat="1" applyFont="1" applyFill="1" applyBorder="1" applyAlignment="1">
      <alignment horizontal="left" vertical="center" wrapText="1"/>
    </xf>
    <xf numFmtId="49" fontId="66" fillId="4" borderId="83" xfId="80" applyNumberFormat="1" applyFont="1" applyFill="1" applyBorder="1" applyAlignment="1">
      <alignment horizontal="left" vertical="center" wrapText="1"/>
    </xf>
    <xf numFmtId="49" fontId="58" fillId="24" borderId="85" xfId="80" applyNumberFormat="1" applyFont="1" applyFill="1" applyBorder="1" applyAlignment="1">
      <alignment horizontal="left" vertical="center" wrapText="1"/>
    </xf>
    <xf numFmtId="49" fontId="58" fillId="24" borderId="86" xfId="80" applyNumberFormat="1" applyFont="1" applyFill="1" applyBorder="1" applyAlignment="1">
      <alignment horizontal="left" vertical="center" wrapText="1"/>
    </xf>
    <xf numFmtId="49" fontId="58" fillId="24" borderId="87" xfId="80" applyNumberFormat="1" applyFont="1" applyFill="1" applyBorder="1" applyAlignment="1">
      <alignment horizontal="left" vertical="center" wrapText="1"/>
    </xf>
    <xf numFmtId="49" fontId="58" fillId="24" borderId="70" xfId="80" applyNumberFormat="1" applyFont="1" applyFill="1" applyBorder="1" applyAlignment="1">
      <alignment horizontal="left" vertical="center" wrapText="1"/>
    </xf>
    <xf numFmtId="0" fontId="59" fillId="0" borderId="80" xfId="80" applyFont="1" applyBorder="1" applyAlignment="1">
      <alignment vertical="center"/>
    </xf>
    <xf numFmtId="0" fontId="7" fillId="0" borderId="73" xfId="80" applyBorder="1" applyAlignment="1">
      <alignment vertical="center"/>
    </xf>
    <xf numFmtId="0" fontId="61" fillId="0" borderId="74" xfId="80" quotePrefix="1" applyFont="1" applyBorder="1" applyAlignment="1">
      <alignment horizontal="center" vertical="center"/>
    </xf>
    <xf numFmtId="0" fontId="7" fillId="24" borderId="73" xfId="80" applyFill="1" applyBorder="1" applyAlignment="1">
      <alignment vertical="center"/>
    </xf>
    <xf numFmtId="0" fontId="59" fillId="0" borderId="73" xfId="80" applyFont="1" applyBorder="1" applyAlignment="1">
      <alignment vertical="center"/>
    </xf>
    <xf numFmtId="49" fontId="61" fillId="0" borderId="73" xfId="80" applyNumberFormat="1" applyFont="1" applyBorder="1" applyAlignment="1">
      <alignment horizontal="left" vertical="center"/>
    </xf>
    <xf numFmtId="0" fontId="61" fillId="0" borderId="74" xfId="80" applyFont="1" applyBorder="1" applyAlignment="1">
      <alignment horizontal="center" vertical="center"/>
    </xf>
    <xf numFmtId="49" fontId="59" fillId="0" borderId="73" xfId="80" applyNumberFormat="1" applyFont="1" applyBorder="1" applyAlignment="1">
      <alignment vertical="center"/>
    </xf>
    <xf numFmtId="0" fontId="61" fillId="0" borderId="73" xfId="80" applyFont="1" applyBorder="1" applyAlignment="1">
      <alignment horizontal="left" vertical="center"/>
    </xf>
    <xf numFmtId="0" fontId="61" fillId="24" borderId="73" xfId="80" applyFont="1" applyFill="1" applyBorder="1" applyAlignment="1">
      <alignment horizontal="left" vertical="center"/>
    </xf>
    <xf numFmtId="0" fontId="59" fillId="0" borderId="73" xfId="80" applyFont="1" applyBorder="1" applyAlignment="1">
      <alignment horizontal="left" vertical="center"/>
    </xf>
    <xf numFmtId="49" fontId="59" fillId="0" borderId="73" xfId="80" applyNumberFormat="1" applyFont="1" applyBorder="1" applyAlignment="1">
      <alignment horizontal="left" vertical="center"/>
    </xf>
    <xf numFmtId="49" fontId="59" fillId="24" borderId="73" xfId="80" applyNumberFormat="1" applyFont="1" applyFill="1" applyBorder="1" applyAlignment="1">
      <alignment vertical="center"/>
    </xf>
    <xf numFmtId="49" fontId="59" fillId="24" borderId="81" xfId="80" applyNumberFormat="1" applyFont="1" applyFill="1" applyBorder="1" applyAlignment="1">
      <alignment vertical="center"/>
    </xf>
    <xf numFmtId="0" fontId="66" fillId="4" borderId="83" xfId="80" applyFont="1" applyFill="1" applyBorder="1" applyAlignment="1">
      <alignment horizontal="left" vertical="center" wrapText="1"/>
    </xf>
    <xf numFmtId="0" fontId="66" fillId="38" borderId="88" xfId="80" applyFont="1" applyFill="1" applyBorder="1" applyAlignment="1">
      <alignment horizontal="left" vertical="center" wrapText="1"/>
    </xf>
    <xf numFmtId="0" fontId="7" fillId="38" borderId="89" xfId="80" applyFill="1" applyBorder="1" applyAlignment="1">
      <alignment vertical="center"/>
    </xf>
    <xf numFmtId="49" fontId="7" fillId="0" borderId="90" xfId="5" applyNumberFormat="1" applyBorder="1" applyAlignment="1">
      <alignment horizontal="center" vertical="center" wrapText="1"/>
    </xf>
    <xf numFmtId="49" fontId="7" fillId="0" borderId="91" xfId="5" applyNumberFormat="1" applyBorder="1" applyAlignment="1">
      <alignment horizontal="center" vertical="center" wrapText="1"/>
    </xf>
    <xf numFmtId="43" fontId="7" fillId="24" borderId="91" xfId="126" applyFont="1" applyFill="1" applyBorder="1" applyAlignment="1" applyProtection="1">
      <alignment horizontal="center" vertical="center" wrapText="1"/>
    </xf>
    <xf numFmtId="49" fontId="7" fillId="24" borderId="91" xfId="5" applyNumberFormat="1" applyFill="1" applyBorder="1" applyAlignment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59" fillId="4" borderId="93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0" xfId="80" applyFill="1" applyBorder="1" applyAlignment="1">
      <alignment horizontal="center" vertical="center"/>
    </xf>
    <xf numFmtId="49" fontId="7" fillId="0" borderId="91" xfId="80" applyNumberFormat="1" applyBorder="1" applyAlignment="1">
      <alignment horizontal="center" vertical="center" wrapText="1"/>
    </xf>
    <xf numFmtId="49" fontId="7" fillId="0" borderId="91" xfId="80" applyNumberFormat="1" applyBorder="1" applyAlignment="1">
      <alignment horizontal="center" vertical="center"/>
    </xf>
    <xf numFmtId="49" fontId="7" fillId="24" borderId="91" xfId="80" applyNumberFormat="1" applyFill="1" applyBorder="1" applyAlignment="1">
      <alignment horizontal="center" vertical="center"/>
    </xf>
    <xf numFmtId="3" fontId="7" fillId="0" borderId="91" xfId="80" applyNumberFormat="1" applyBorder="1" applyAlignment="1">
      <alignment horizontal="center" vertical="center" wrapText="1"/>
    </xf>
    <xf numFmtId="0" fontId="7" fillId="0" borderId="91" xfId="80" applyBorder="1" applyAlignment="1">
      <alignment horizontal="center" vertical="center"/>
    </xf>
    <xf numFmtId="0" fontId="7" fillId="24" borderId="91" xfId="80" applyFill="1" applyBorder="1" applyAlignment="1">
      <alignment horizontal="center" vertical="center" wrapText="1"/>
    </xf>
    <xf numFmtId="0" fontId="7" fillId="0" borderId="91" xfId="80" quotePrefix="1" applyBorder="1" applyAlignment="1">
      <alignment horizontal="center" vertical="center"/>
    </xf>
    <xf numFmtId="0" fontId="7" fillId="0" borderId="91" xfId="80" quotePrefix="1" applyBorder="1" applyAlignment="1">
      <alignment horizontal="center" vertical="center" wrapText="1"/>
    </xf>
    <xf numFmtId="0" fontId="7" fillId="24" borderId="92" xfId="80" quotePrefix="1" applyFill="1" applyBorder="1" applyAlignment="1">
      <alignment horizontal="center" vertical="center" wrapText="1"/>
    </xf>
    <xf numFmtId="49" fontId="58" fillId="4" borderId="93" xfId="80" applyNumberFormat="1" applyFont="1" applyFill="1" applyBorder="1" applyAlignment="1">
      <alignment horizontal="left" vertical="center" wrapText="1"/>
    </xf>
    <xf numFmtId="0" fontId="67" fillId="37" borderId="71" xfId="80" applyFont="1" applyFill="1" applyBorder="1" applyAlignment="1">
      <alignment horizontal="center" vertical="center"/>
    </xf>
    <xf numFmtId="0" fontId="67" fillId="37" borderId="74" xfId="80" applyFont="1" applyFill="1" applyBorder="1" applyAlignment="1">
      <alignment horizontal="center" vertical="center"/>
    </xf>
    <xf numFmtId="0" fontId="67" fillId="37" borderId="78" xfId="80" applyFont="1" applyFill="1" applyBorder="1" applyAlignment="1">
      <alignment horizontal="center" vertical="center"/>
    </xf>
    <xf numFmtId="2" fontId="67" fillId="0" borderId="76" xfId="5" applyNumberFormat="1" applyFont="1" applyBorder="1" applyAlignment="1">
      <alignment horizontal="center" vertical="center" wrapText="1"/>
    </xf>
    <xf numFmtId="1" fontId="67" fillId="0" borderId="74" xfId="5" applyNumberFormat="1" applyFont="1" applyBorder="1" applyAlignment="1">
      <alignment horizontal="center" vertical="center" wrapText="1"/>
    </xf>
    <xf numFmtId="1" fontId="67" fillId="0" borderId="82" xfId="5" applyNumberFormat="1" applyFont="1" applyBorder="1" applyAlignment="1">
      <alignment horizontal="center" vertical="center" wrapText="1"/>
    </xf>
    <xf numFmtId="49" fontId="68" fillId="4" borderId="84" xfId="80" applyNumberFormat="1" applyFont="1" applyFill="1" applyBorder="1" applyAlignment="1">
      <alignment horizontal="center" vertical="center" wrapText="1"/>
    </xf>
    <xf numFmtId="49" fontId="67" fillId="24" borderId="86" xfId="80" applyNumberFormat="1" applyFont="1" applyFill="1" applyBorder="1" applyAlignment="1">
      <alignment horizontal="left" vertical="center" wrapText="1"/>
    </xf>
    <xf numFmtId="49" fontId="67" fillId="24" borderId="70" xfId="80" applyNumberFormat="1" applyFont="1" applyFill="1" applyBorder="1" applyAlignment="1">
      <alignment horizontal="left" vertical="center" wrapText="1"/>
    </xf>
    <xf numFmtId="49" fontId="67" fillId="37" borderId="78" xfId="80" applyNumberFormat="1" applyFont="1" applyFill="1" applyBorder="1" applyAlignment="1">
      <alignment horizontal="center" vertical="center" wrapText="1"/>
    </xf>
    <xf numFmtId="49" fontId="67" fillId="0" borderId="76" xfId="80" applyNumberFormat="1" applyFont="1" applyBorder="1" applyAlignment="1">
      <alignment horizontal="center" vertical="center" wrapText="1"/>
    </xf>
    <xf numFmtId="0" fontId="67" fillId="0" borderId="74" xfId="80" quotePrefix="1" applyFont="1" applyBorder="1" applyAlignment="1">
      <alignment horizontal="center" vertical="center"/>
    </xf>
    <xf numFmtId="0" fontId="67" fillId="0" borderId="74" xfId="80" quotePrefix="1" applyFont="1" applyBorder="1" applyAlignment="1">
      <alignment horizontal="center" vertical="center" wrapText="1"/>
    </xf>
    <xf numFmtId="0" fontId="67" fillId="0" borderId="82" xfId="80" quotePrefix="1" applyFont="1" applyBorder="1" applyAlignment="1">
      <alignment horizontal="center" vertical="center"/>
    </xf>
    <xf numFmtId="0" fontId="67" fillId="4" borderId="84" xfId="80" applyFont="1" applyFill="1" applyBorder="1" applyAlignment="1">
      <alignment horizontal="center" vertical="center" wrapText="1"/>
    </xf>
    <xf numFmtId="0" fontId="67" fillId="0" borderId="0" xfId="80" applyFont="1" applyAlignment="1">
      <alignment vertical="center"/>
    </xf>
    <xf numFmtId="0" fontId="67" fillId="38" borderId="89" xfId="80" applyFont="1" applyFill="1" applyBorder="1" applyAlignment="1">
      <alignment horizontal="center" vertical="center" wrapText="1"/>
    </xf>
    <xf numFmtId="0" fontId="47" fillId="0" borderId="30" xfId="5" applyFont="1" applyBorder="1" applyAlignment="1">
      <alignment horizontal="center" vertical="center" wrapText="1"/>
    </xf>
    <xf numFmtId="166" fontId="10" fillId="0" borderId="3" xfId="2" quotePrefix="1" applyNumberFormat="1" applyFont="1" applyFill="1" applyBorder="1" applyAlignment="1" applyProtection="1">
      <alignment horizontal="right" vertical="center"/>
    </xf>
    <xf numFmtId="10" fontId="11" fillId="0" borderId="58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>
      <alignment horizontal="center" vertical="center" wrapText="1"/>
    </xf>
    <xf numFmtId="0" fontId="11" fillId="0" borderId="58" xfId="3" applyNumberFormat="1" applyFont="1" applyFill="1" applyBorder="1" applyAlignment="1">
      <alignment horizontal="right" vertical="center"/>
    </xf>
    <xf numFmtId="0" fontId="6" fillId="36" borderId="33" xfId="5" applyFont="1" applyFill="1" applyBorder="1" applyAlignment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6" fontId="69" fillId="0" borderId="3" xfId="2" quotePrefix="1" applyNumberFormat="1" applyFont="1" applyFill="1" applyBorder="1" applyAlignment="1" applyProtection="1">
      <alignment horizontal="center" vertical="center" wrapText="1"/>
    </xf>
    <xf numFmtId="10" fontId="69" fillId="0" borderId="7" xfId="2" quotePrefix="1" applyNumberFormat="1" applyFont="1" applyFill="1" applyBorder="1" applyAlignment="1" applyProtection="1">
      <alignment horizontal="center" vertical="center" wrapText="1"/>
    </xf>
    <xf numFmtId="0" fontId="62" fillId="0" borderId="0" xfId="0" applyFont="1"/>
    <xf numFmtId="0" fontId="46" fillId="0" borderId="0" xfId="4" applyFont="1" applyAlignment="1">
      <alignment vertical="center"/>
    </xf>
    <xf numFmtId="0" fontId="11" fillId="3" borderId="47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43" fontId="8" fillId="25" borderId="1" xfId="1" applyFont="1" applyFill="1" applyBorder="1" applyAlignment="1" applyProtection="1">
      <alignment horizontal="right" vertical="center" wrapText="1"/>
    </xf>
    <xf numFmtId="43" fontId="8" fillId="25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 wrapText="1"/>
    </xf>
    <xf numFmtId="43" fontId="8" fillId="3" borderId="47" xfId="1" applyFont="1" applyFill="1" applyBorder="1" applyAlignment="1" applyProtection="1">
      <alignment horizontal="right" vertical="center" wrapText="1"/>
    </xf>
    <xf numFmtId="43" fontId="8" fillId="0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 applyProtection="1">
      <alignment horizontal="right" vertical="center"/>
    </xf>
    <xf numFmtId="43" fontId="6" fillId="3" borderId="47" xfId="1" applyFont="1" applyFill="1" applyBorder="1" applyAlignment="1" applyProtection="1">
      <alignment horizontal="right" vertical="center" wrapText="1"/>
    </xf>
    <xf numFmtId="43" fontId="8" fillId="0" borderId="1" xfId="1" applyFont="1" applyFill="1" applyBorder="1" applyAlignment="1">
      <alignment horizontal="right" vertical="center"/>
    </xf>
    <xf numFmtId="43" fontId="8" fillId="3" borderId="1" xfId="1" applyFont="1" applyFill="1" applyBorder="1" applyAlignment="1" applyProtection="1">
      <alignment horizontal="right" vertical="center" wrapText="1"/>
    </xf>
    <xf numFmtId="43" fontId="8" fillId="0" borderId="47" xfId="1" applyFont="1" applyFill="1" applyBorder="1" applyAlignment="1" applyProtection="1">
      <alignment horizontal="right" vertical="center"/>
    </xf>
    <xf numFmtId="43" fontId="8" fillId="0" borderId="98" xfId="1" applyFont="1" applyFill="1" applyBorder="1" applyAlignment="1" applyProtection="1">
      <alignment horizontal="right" vertical="center" wrapText="1"/>
    </xf>
    <xf numFmtId="0" fontId="70" fillId="0" borderId="3" xfId="5" applyFont="1" applyBorder="1" applyAlignment="1">
      <alignment horizontal="center" vertical="center" wrapText="1"/>
    </xf>
    <xf numFmtId="0" fontId="71" fillId="0" borderId="0" xfId="0" applyFont="1"/>
    <xf numFmtId="0" fontId="12" fillId="0" borderId="59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166" fontId="69" fillId="0" borderId="4" xfId="2" quotePrefix="1" applyNumberFormat="1" applyFont="1" applyFill="1" applyBorder="1" applyAlignment="1" applyProtection="1">
      <alignment horizontal="center" vertical="center" wrapText="1"/>
    </xf>
    <xf numFmtId="166" fontId="69" fillId="0" borderId="5" xfId="2" quotePrefix="1" applyNumberFormat="1" applyFont="1" applyFill="1" applyBorder="1" applyAlignment="1" applyProtection="1">
      <alignment horizontal="center" vertical="center" wrapText="1"/>
    </xf>
    <xf numFmtId="43" fontId="6" fillId="36" borderId="34" xfId="1" applyFont="1" applyFill="1" applyBorder="1" applyAlignment="1" applyProtection="1">
      <alignment horizontal="center" vertical="center" wrapText="1"/>
    </xf>
    <xf numFmtId="43" fontId="6" fillId="36" borderId="33" xfId="1" applyFont="1" applyFill="1" applyBorder="1" applyAlignment="1" applyProtection="1">
      <alignment horizontal="center" vertical="center" wrapText="1"/>
    </xf>
    <xf numFmtId="43" fontId="6" fillId="36" borderId="35" xfId="1" applyFont="1" applyFill="1" applyBorder="1" applyAlignment="1" applyProtection="1">
      <alignment horizontal="center" vertical="center" wrapText="1"/>
    </xf>
    <xf numFmtId="0" fontId="6" fillId="36" borderId="34" xfId="5" applyFont="1" applyFill="1" applyBorder="1" applyAlignment="1">
      <alignment horizontal="center" vertical="center" wrapText="1"/>
    </xf>
    <xf numFmtId="43" fontId="6" fillId="4" borderId="33" xfId="1" applyFont="1" applyFill="1" applyBorder="1" applyAlignment="1" applyProtection="1">
      <alignment horizontal="center" vertical="center" wrapText="1"/>
    </xf>
    <xf numFmtId="43" fontId="6" fillId="4" borderId="35" xfId="1" applyFont="1" applyFill="1" applyBorder="1" applyAlignment="1" applyProtection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0" fontId="6" fillId="36" borderId="35" xfId="5" applyFont="1" applyFill="1" applyBorder="1" applyAlignment="1">
      <alignment horizontal="center" vertical="center" wrapText="1"/>
    </xf>
    <xf numFmtId="0" fontId="64" fillId="0" borderId="0" xfId="80" applyFont="1" applyAlignment="1">
      <alignment horizontal="center" vertical="center" wrapText="1"/>
    </xf>
    <xf numFmtId="43" fontId="6" fillId="36" borderId="3" xfId="1" applyFont="1" applyFill="1" applyBorder="1" applyAlignment="1" applyProtection="1">
      <alignment horizontal="center" vertical="center" wrapText="1"/>
    </xf>
    <xf numFmtId="0" fontId="59" fillId="36" borderId="3" xfId="0" applyFont="1" applyFill="1" applyBorder="1" applyAlignment="1">
      <alignment horizontal="center"/>
    </xf>
    <xf numFmtId="0" fontId="65" fillId="37" borderId="97" xfId="80" applyFont="1" applyFill="1" applyBorder="1" applyAlignment="1">
      <alignment horizontal="center" vertical="center"/>
    </xf>
    <xf numFmtId="0" fontId="65" fillId="37" borderId="80" xfId="80" applyFont="1" applyFill="1" applyBorder="1" applyAlignment="1">
      <alignment horizontal="center" vertical="center"/>
    </xf>
    <xf numFmtId="49" fontId="65" fillId="37" borderId="94" xfId="80" applyNumberFormat="1" applyFont="1" applyFill="1" applyBorder="1" applyAlignment="1">
      <alignment horizontal="center" vertical="center" wrapText="1"/>
    </xf>
    <xf numFmtId="49" fontId="65" fillId="37" borderId="95" xfId="80" applyNumberFormat="1" applyFont="1" applyFill="1" applyBorder="1" applyAlignment="1">
      <alignment horizontal="center" vertical="center" wrapText="1"/>
    </xf>
    <xf numFmtId="49" fontId="65" fillId="37" borderId="96" xfId="80" applyNumberFormat="1" applyFont="1" applyFill="1" applyBorder="1" applyAlignment="1">
      <alignment horizontal="center" vertical="center" wrapText="1"/>
    </xf>
    <xf numFmtId="49" fontId="65" fillId="37" borderId="72" xfId="80" applyNumberFormat="1" applyFont="1" applyFill="1" applyBorder="1" applyAlignment="1">
      <alignment horizontal="center" vertical="center" wrapText="1"/>
    </xf>
    <xf numFmtId="49" fontId="65" fillId="37" borderId="75" xfId="80" applyNumberFormat="1" applyFont="1" applyFill="1" applyBorder="1" applyAlignment="1">
      <alignment horizontal="center" vertical="center" wrapText="1"/>
    </xf>
    <xf numFmtId="49" fontId="65" fillId="37" borderId="79" xfId="8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2" fillId="14" borderId="99" xfId="129" applyFont="1" applyFill="1" applyBorder="1" applyAlignment="1">
      <alignment horizontal="left" vertical="center"/>
    </xf>
    <xf numFmtId="0" fontId="72" fillId="14" borderId="99" xfId="129" applyFont="1" applyFill="1" applyBorder="1" applyAlignment="1">
      <alignment horizontal="center" vertical="center" wrapText="1"/>
    </xf>
    <xf numFmtId="0" fontId="73" fillId="5" borderId="100" xfId="129" applyFont="1" applyFill="1" applyBorder="1" applyAlignment="1">
      <alignment horizontal="right" vertical="center"/>
    </xf>
    <xf numFmtId="176" fontId="74" fillId="0" borderId="100" xfId="1" applyNumberFormat="1" applyFont="1" applyFill="1" applyBorder="1" applyAlignment="1">
      <alignment horizontal="right" vertical="center"/>
    </xf>
    <xf numFmtId="176" fontId="75" fillId="0" borderId="100" xfId="1" applyNumberFormat="1" applyFont="1" applyFill="1" applyBorder="1" applyAlignment="1">
      <alignment horizontal="right" vertical="center"/>
    </xf>
    <xf numFmtId="0" fontId="75" fillId="39" borderId="100" xfId="129" applyFont="1" applyFill="1" applyBorder="1" applyAlignment="1">
      <alignment vertical="center"/>
    </xf>
    <xf numFmtId="0" fontId="75" fillId="39" borderId="100" xfId="129" applyFont="1" applyFill="1" applyBorder="1" applyAlignment="1">
      <alignment horizontal="center" vertical="center"/>
    </xf>
    <xf numFmtId="176" fontId="76" fillId="39" borderId="100" xfId="1" applyNumberFormat="1" applyFont="1" applyFill="1" applyBorder="1" applyAlignment="1">
      <alignment horizontal="right" vertical="center"/>
    </xf>
    <xf numFmtId="176" fontId="77" fillId="39" borderId="100" xfId="1" applyNumberFormat="1" applyFont="1" applyFill="1" applyBorder="1" applyAlignment="1">
      <alignment horizontal="right" vertical="center"/>
    </xf>
    <xf numFmtId="0" fontId="75" fillId="0" borderId="100" xfId="129" applyFont="1" applyBorder="1" applyAlignment="1">
      <alignment vertical="center"/>
    </xf>
    <xf numFmtId="176" fontId="75" fillId="0" borderId="100" xfId="1" applyNumberFormat="1" applyFont="1" applyBorder="1" applyAlignment="1">
      <alignment horizontal="right" vertical="center"/>
    </xf>
    <xf numFmtId="0" fontId="67" fillId="0" borderId="100" xfId="129" applyFont="1" applyBorder="1" applyAlignment="1">
      <alignment horizontal="left" vertical="center"/>
    </xf>
    <xf numFmtId="176" fontId="62" fillId="0" borderId="100" xfId="1" applyNumberFormat="1" applyFont="1" applyBorder="1" applyAlignment="1">
      <alignment vertical="center"/>
    </xf>
    <xf numFmtId="0" fontId="73" fillId="0" borderId="100" xfId="129" applyFont="1" applyBorder="1" applyAlignment="1">
      <alignment vertical="center"/>
    </xf>
    <xf numFmtId="0" fontId="73" fillId="0" borderId="100" xfId="129" applyFont="1" applyBorder="1" applyAlignment="1">
      <alignment horizontal="left" vertical="center"/>
    </xf>
    <xf numFmtId="176" fontId="73" fillId="0" borderId="100" xfId="1" applyNumberFormat="1" applyFont="1" applyFill="1" applyBorder="1" applyAlignment="1">
      <alignment horizontal="right" vertical="center"/>
    </xf>
    <xf numFmtId="43" fontId="0" fillId="0" borderId="0" xfId="0" applyNumberFormat="1"/>
    <xf numFmtId="37" fontId="75" fillId="39" borderId="100" xfId="130" applyNumberFormat="1" applyFont="1" applyFill="1" applyBorder="1" applyAlignment="1">
      <alignment horizontal="center" vertical="center"/>
    </xf>
    <xf numFmtId="176" fontId="75" fillId="39" borderId="100" xfId="1" applyNumberFormat="1" applyFont="1" applyFill="1" applyBorder="1" applyAlignment="1">
      <alignment horizontal="right" vertical="center"/>
    </xf>
    <xf numFmtId="176" fontId="73" fillId="0" borderId="100" xfId="1" applyNumberFormat="1" applyFont="1" applyBorder="1" applyAlignment="1">
      <alignment horizontal="right" vertical="center"/>
    </xf>
    <xf numFmtId="0" fontId="79" fillId="0" borderId="100" xfId="129" applyFont="1" applyBorder="1" applyAlignment="1">
      <alignment vertical="center"/>
    </xf>
    <xf numFmtId="176" fontId="0" fillId="0" borderId="0" xfId="0" applyNumberFormat="1"/>
    <xf numFmtId="0" fontId="80" fillId="14" borderId="100" xfId="129" applyFont="1" applyFill="1" applyBorder="1" applyAlignment="1">
      <alignment vertical="center"/>
    </xf>
    <xf numFmtId="176" fontId="75" fillId="14" borderId="100" xfId="1" applyNumberFormat="1" applyFont="1" applyFill="1" applyBorder="1" applyAlignment="1">
      <alignment horizontal="right" vertical="center"/>
    </xf>
    <xf numFmtId="0" fontId="81" fillId="0" borderId="100" xfId="129" applyFont="1" applyBorder="1" applyAlignment="1">
      <alignment vertical="center"/>
    </xf>
    <xf numFmtId="176" fontId="82" fillId="0" borderId="100" xfId="1" applyNumberFormat="1" applyFont="1" applyBorder="1" applyAlignment="1">
      <alignment vertical="center"/>
    </xf>
    <xf numFmtId="0" fontId="79" fillId="0" borderId="100" xfId="129" applyFont="1" applyBorder="1" applyAlignment="1">
      <alignment horizontal="left" vertical="center" wrapText="1"/>
    </xf>
    <xf numFmtId="0" fontId="79" fillId="0" borderId="100" xfId="129" applyFont="1" applyBorder="1" applyAlignment="1">
      <alignment horizontal="left" vertical="center"/>
    </xf>
    <xf numFmtId="176" fontId="73" fillId="40" borderId="100" xfId="1" applyNumberFormat="1" applyFont="1" applyFill="1" applyBorder="1" applyAlignment="1">
      <alignment horizontal="right" vertical="center"/>
    </xf>
    <xf numFmtId="0" fontId="7" fillId="0" borderId="0" xfId="80" applyAlignment="1">
      <alignment horizontal="right"/>
    </xf>
    <xf numFmtId="0" fontId="75" fillId="0" borderId="100" xfId="129" applyFont="1" applyBorder="1" applyAlignment="1">
      <alignment horizontal="left" vertical="center"/>
    </xf>
    <xf numFmtId="176" fontId="75" fillId="40" borderId="100" xfId="1" applyNumberFormat="1" applyFont="1" applyFill="1" applyBorder="1" applyAlignment="1">
      <alignment horizontal="right" vertical="center"/>
    </xf>
    <xf numFmtId="176" fontId="73" fillId="36" borderId="100" xfId="1" applyNumberFormat="1" applyFont="1" applyFill="1" applyBorder="1" applyAlignment="1">
      <alignment horizontal="right" vertical="center"/>
    </xf>
    <xf numFmtId="0" fontId="75" fillId="0" borderId="100" xfId="129" applyFont="1" applyBorder="1" applyAlignment="1">
      <alignment vertical="center" wrapText="1"/>
    </xf>
    <xf numFmtId="176" fontId="83" fillId="0" borderId="100" xfId="1" applyNumberFormat="1" applyFont="1" applyBorder="1" applyAlignment="1">
      <alignment horizontal="right" vertical="center"/>
    </xf>
    <xf numFmtId="0" fontId="75" fillId="39" borderId="101" xfId="129" applyFont="1" applyFill="1" applyBorder="1" applyAlignment="1">
      <alignment vertical="center"/>
    </xf>
    <xf numFmtId="0" fontId="75" fillId="39" borderId="101" xfId="129" applyFont="1" applyFill="1" applyBorder="1" applyAlignment="1">
      <alignment horizontal="center" vertical="center"/>
    </xf>
    <xf numFmtId="176" fontId="77" fillId="39" borderId="101" xfId="1" applyNumberFormat="1" applyFont="1" applyFill="1" applyBorder="1" applyAlignment="1">
      <alignment horizontal="right" vertical="center"/>
    </xf>
  </cellXfs>
  <cellStyles count="131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Neutrale 2" xfId="76" xr:uid="{00000000-0005-0000-0000-00004B000000}"/>
    <cellStyle name="Normal 12" xfId="117" xr:uid="{00000000-0005-0000-0000-00004C000000}"/>
    <cellStyle name="Normal 2" xfId="77" xr:uid="{00000000-0005-0000-0000-00004D000000}"/>
    <cellStyle name="Normal_all7_pdc" xfId="78" xr:uid="{00000000-0005-0000-0000-00004E000000}"/>
    <cellStyle name="Normal_Sheet1 2" xfId="5" xr:uid="{00000000-0005-0000-0000-00004F000000}"/>
    <cellStyle name="Normale" xfId="0" builtinId="0"/>
    <cellStyle name="Normale 10" xfId="121" xr:uid="{00000000-0005-0000-0000-000051000000}"/>
    <cellStyle name="Normale 11" xfId="123" xr:uid="{00000000-0005-0000-0000-000052000000}"/>
    <cellStyle name="Normale 12" xfId="125" xr:uid="{00000000-0005-0000-0000-000053000000}"/>
    <cellStyle name="Normale 19 2" xfId="124" xr:uid="{00000000-0005-0000-0000-000054000000}"/>
    <cellStyle name="Normale 2" xfId="79" xr:uid="{00000000-0005-0000-0000-000055000000}"/>
    <cellStyle name="Normale 2 2" xfId="80" xr:uid="{00000000-0005-0000-0000-000056000000}"/>
    <cellStyle name="Normale 2_1 BILANCIO AOU" xfId="81" xr:uid="{00000000-0005-0000-0000-000057000000}"/>
    <cellStyle name="Normale 20" xfId="122" xr:uid="{00000000-0005-0000-0000-000058000000}"/>
    <cellStyle name="Normale 3" xfId="82" xr:uid="{00000000-0005-0000-0000-000059000000}"/>
    <cellStyle name="Normale 3 2" xfId="83" xr:uid="{00000000-0005-0000-0000-00005A000000}"/>
    <cellStyle name="Normale 3 3" xfId="84" xr:uid="{00000000-0005-0000-0000-00005B000000}"/>
    <cellStyle name="Normale 4" xfId="85" xr:uid="{00000000-0005-0000-0000-00005C000000}"/>
    <cellStyle name="Normale 5" xfId="86" xr:uid="{00000000-0005-0000-0000-00005D000000}"/>
    <cellStyle name="Normale 6" xfId="87" xr:uid="{00000000-0005-0000-0000-00005E000000}"/>
    <cellStyle name="Normale 6 2" xfId="88" xr:uid="{00000000-0005-0000-0000-00005F000000}"/>
    <cellStyle name="Normale 7" xfId="89" xr:uid="{00000000-0005-0000-0000-000060000000}"/>
    <cellStyle name="Normale 7 2" xfId="90" xr:uid="{00000000-0005-0000-0000-000061000000}"/>
    <cellStyle name="Normale 7 3" xfId="120" xr:uid="{00000000-0005-0000-0000-000062000000}"/>
    <cellStyle name="Normale 7_Allegati 1-2def" xfId="91" xr:uid="{00000000-0005-0000-0000-000063000000}"/>
    <cellStyle name="Normale 8" xfId="92" xr:uid="{00000000-0005-0000-0000-000064000000}"/>
    <cellStyle name="Normale 9" xfId="93" xr:uid="{00000000-0005-0000-0000-000065000000}"/>
    <cellStyle name="Normale_All7_piano dei conti" xfId="6" xr:uid="{00000000-0005-0000-0000-000066000000}"/>
    <cellStyle name="Normale_FLUSSI FINANZIARI" xfId="129" xr:uid="{BC7C9A1D-D690-4025-80BE-9D292A74C986}"/>
    <cellStyle name="Normale_Mattone CE_Budget 2008 (v. 0.5 del 12.02.2008) 2" xfId="4" xr:uid="{00000000-0005-0000-0000-000067000000}"/>
    <cellStyle name="Normale_modelloDCF2004bottoni" xfId="130" xr:uid="{B7C79290-FD9F-4A62-8D74-0E6314E0F8CB}"/>
    <cellStyle name="Nota 2" xfId="94" xr:uid="{00000000-0005-0000-0000-000068000000}"/>
    <cellStyle name="Output 2" xfId="95" xr:uid="{00000000-0005-0000-0000-000069000000}"/>
    <cellStyle name="Percent 2" xfId="96" xr:uid="{00000000-0005-0000-0000-00006A000000}"/>
    <cellStyle name="Percent 3" xfId="97" xr:uid="{00000000-0005-0000-0000-00006B000000}"/>
    <cellStyle name="Percentuale" xfId="3" builtinId="5"/>
    <cellStyle name="Percentuale 2" xfId="98" xr:uid="{00000000-0005-0000-0000-00006D000000}"/>
    <cellStyle name="Percentuale 2 2" xfId="99" xr:uid="{00000000-0005-0000-0000-00006E000000}"/>
    <cellStyle name="Percentuale 2 3" xfId="100" xr:uid="{00000000-0005-0000-0000-00006F000000}"/>
    <cellStyle name="Percentuale 3" xfId="128" xr:uid="{00000000-0005-0000-0000-000070000000}"/>
    <cellStyle name="Percentuale 4" xfId="101" xr:uid="{00000000-0005-0000-0000-000071000000}"/>
    <cellStyle name="SAS FM Row drillable header" xfId="102" xr:uid="{00000000-0005-0000-0000-000072000000}"/>
    <cellStyle name="SAS FM Row header" xfId="103" xr:uid="{00000000-0005-0000-0000-000073000000}"/>
    <cellStyle name="Testo avviso 2" xfId="104" xr:uid="{00000000-0005-0000-0000-000074000000}"/>
    <cellStyle name="Testo descrittivo 2" xfId="105" xr:uid="{00000000-0005-0000-0000-000075000000}"/>
    <cellStyle name="Titolo 1 2" xfId="106" xr:uid="{00000000-0005-0000-0000-000076000000}"/>
    <cellStyle name="Titolo 2 2" xfId="107" xr:uid="{00000000-0005-0000-0000-000077000000}"/>
    <cellStyle name="Titolo 3 2" xfId="108" xr:uid="{00000000-0005-0000-0000-000078000000}"/>
    <cellStyle name="Titolo 4 2" xfId="109" xr:uid="{00000000-0005-0000-0000-000079000000}"/>
    <cellStyle name="Titolo 5" xfId="110" xr:uid="{00000000-0005-0000-0000-00007A000000}"/>
    <cellStyle name="Titolo 6" xfId="118" xr:uid="{00000000-0005-0000-0000-00007B000000}"/>
    <cellStyle name="Totale 2" xfId="111" xr:uid="{00000000-0005-0000-0000-00007C000000}"/>
    <cellStyle name="Valore non valido 2" xfId="112" xr:uid="{00000000-0005-0000-0000-00007D000000}"/>
    <cellStyle name="Valore valido 2" xfId="113" xr:uid="{00000000-0005-0000-0000-00007E000000}"/>
    <cellStyle name="Valuta (0)_% Attrezzature ed Edilizia" xfId="114" xr:uid="{00000000-0005-0000-0000-00007F000000}"/>
    <cellStyle name="Valuta 2" xfId="115" xr:uid="{00000000-0005-0000-0000-000080000000}"/>
  </cellStyles>
  <dxfs count="0"/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1583531</xdr:colOff>
      <xdr:row>0</xdr:row>
      <xdr:rowOff>3463505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73F1AA8-BCEC-DB5D-F959-5B5BFBC1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894469" cy="3463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direzione-amministrativa\Direzione%20di%20Ragioneria\BachecaG\BIL24\PAO%202024\Riadozione%20PAO\SCHEMI%20BILANCIO%20prev%2024_per%20flussi%20di%20cassa.XLSX" TargetMode="External"/><Relationship Id="rId1" Type="http://schemas.openxmlformats.org/officeDocument/2006/relationships/externalLinkPath" Target="/direzione-amministrativa/Direzione%20di%20Ragioneria/BachecaG/BIL24/PAO%202024/Riadozione%20PAO/SCHEMI%20BILANCIO%20prev%2024_per%20flussi%20di%20cas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ma CE"/>
      <sheetName val="CE Min"/>
      <sheetName val="Alimentazione CE Costi"/>
      <sheetName val="Alimentazione CE Ricavi"/>
      <sheetName val="SSR Rendiconto finanziario"/>
      <sheetName val="ce art. 44"/>
    </sheetNames>
    <sheetDataSet>
      <sheetData sheetId="0"/>
      <sheetData sheetId="1"/>
      <sheetData sheetId="2">
        <row r="486">
          <cell r="L486">
            <v>0</v>
          </cell>
          <cell r="M486">
            <v>0</v>
          </cell>
        </row>
        <row r="487">
          <cell r="L487">
            <v>0</v>
          </cell>
          <cell r="M487">
            <v>0</v>
          </cell>
        </row>
        <row r="499">
          <cell r="L499">
            <v>0</v>
          </cell>
          <cell r="M499">
            <v>0</v>
          </cell>
        </row>
        <row r="500">
          <cell r="L500">
            <v>0</v>
          </cell>
          <cell r="M500">
            <v>0</v>
          </cell>
        </row>
        <row r="512">
          <cell r="L512">
            <v>0</v>
          </cell>
          <cell r="M512">
            <v>0</v>
          </cell>
        </row>
        <row r="513">
          <cell r="L513">
            <v>0</v>
          </cell>
          <cell r="M513">
            <v>0</v>
          </cell>
        </row>
        <row r="522">
          <cell r="L522">
            <v>0</v>
          </cell>
          <cell r="M522">
            <v>0</v>
          </cell>
        </row>
        <row r="523">
          <cell r="L523">
            <v>0</v>
          </cell>
          <cell r="M523">
            <v>0</v>
          </cell>
        </row>
        <row r="537">
          <cell r="L537">
            <v>0</v>
          </cell>
          <cell r="M537">
            <v>0</v>
          </cell>
        </row>
        <row r="538">
          <cell r="L538">
            <v>0</v>
          </cell>
          <cell r="M538">
            <v>0</v>
          </cell>
        </row>
        <row r="550">
          <cell r="L550">
            <v>0</v>
          </cell>
          <cell r="M550">
            <v>0</v>
          </cell>
        </row>
        <row r="551">
          <cell r="L551">
            <v>0</v>
          </cell>
          <cell r="M551">
            <v>0</v>
          </cell>
        </row>
        <row r="563">
          <cell r="L563">
            <v>0</v>
          </cell>
          <cell r="M563">
            <v>0</v>
          </cell>
        </row>
        <row r="564">
          <cell r="L564">
            <v>0</v>
          </cell>
          <cell r="M564">
            <v>0</v>
          </cell>
        </row>
        <row r="576">
          <cell r="L576">
            <v>0</v>
          </cell>
          <cell r="M576">
            <v>0</v>
          </cell>
        </row>
        <row r="577">
          <cell r="L577">
            <v>0</v>
          </cell>
          <cell r="M577">
            <v>0</v>
          </cell>
        </row>
        <row r="589">
          <cell r="L589">
            <v>0</v>
          </cell>
          <cell r="M589">
            <v>0</v>
          </cell>
        </row>
        <row r="590">
          <cell r="L590">
            <v>0</v>
          </cell>
          <cell r="M590">
            <v>0</v>
          </cell>
        </row>
        <row r="599">
          <cell r="L599">
            <v>0</v>
          </cell>
          <cell r="M599">
            <v>0</v>
          </cell>
        </row>
        <row r="600">
          <cell r="L600">
            <v>0</v>
          </cell>
          <cell r="M600">
            <v>0</v>
          </cell>
        </row>
        <row r="614">
          <cell r="L614">
            <v>0</v>
          </cell>
          <cell r="M614">
            <v>0</v>
          </cell>
        </row>
        <row r="615">
          <cell r="L615">
            <v>0</v>
          </cell>
          <cell r="M615">
            <v>0</v>
          </cell>
        </row>
        <row r="627">
          <cell r="L627">
            <v>0</v>
          </cell>
          <cell r="M627">
            <v>0</v>
          </cell>
        </row>
        <row r="628">
          <cell r="L628">
            <v>0</v>
          </cell>
          <cell r="M628">
            <v>0</v>
          </cell>
        </row>
        <row r="640">
          <cell r="L640">
            <v>0</v>
          </cell>
          <cell r="M640">
            <v>0</v>
          </cell>
        </row>
        <row r="641">
          <cell r="L641">
            <v>0</v>
          </cell>
          <cell r="M641">
            <v>0</v>
          </cell>
        </row>
        <row r="650">
          <cell r="L650">
            <v>0</v>
          </cell>
          <cell r="M650">
            <v>0</v>
          </cell>
        </row>
        <row r="651">
          <cell r="L651">
            <v>0</v>
          </cell>
          <cell r="M651">
            <v>0</v>
          </cell>
        </row>
        <row r="665">
          <cell r="L665">
            <v>0</v>
          </cell>
          <cell r="M665">
            <v>0</v>
          </cell>
        </row>
        <row r="666">
          <cell r="L666">
            <v>0</v>
          </cell>
          <cell r="M666">
            <v>0</v>
          </cell>
        </row>
        <row r="678">
          <cell r="L678">
            <v>0</v>
          </cell>
          <cell r="M678">
            <v>0</v>
          </cell>
        </row>
        <row r="679">
          <cell r="L679">
            <v>0</v>
          </cell>
          <cell r="M679">
            <v>0</v>
          </cell>
        </row>
        <row r="691">
          <cell r="L691">
            <v>0</v>
          </cell>
          <cell r="M691">
            <v>0</v>
          </cell>
        </row>
        <row r="692">
          <cell r="L692">
            <v>0</v>
          </cell>
          <cell r="M692">
            <v>0</v>
          </cell>
        </row>
        <row r="704">
          <cell r="L704">
            <v>0</v>
          </cell>
          <cell r="M704">
            <v>0</v>
          </cell>
        </row>
        <row r="705">
          <cell r="L705">
            <v>0</v>
          </cell>
          <cell r="M705">
            <v>0</v>
          </cell>
        </row>
        <row r="717">
          <cell r="L717">
            <v>0</v>
          </cell>
          <cell r="M717">
            <v>0</v>
          </cell>
        </row>
        <row r="718">
          <cell r="L718">
            <v>0</v>
          </cell>
          <cell r="M718">
            <v>0</v>
          </cell>
        </row>
        <row r="727">
          <cell r="L727">
            <v>0</v>
          </cell>
          <cell r="M727">
            <v>0</v>
          </cell>
        </row>
        <row r="728">
          <cell r="L728">
            <v>0</v>
          </cell>
          <cell r="M728">
            <v>0</v>
          </cell>
        </row>
        <row r="742">
          <cell r="L742">
            <v>0</v>
          </cell>
          <cell r="M742">
            <v>0</v>
          </cell>
        </row>
        <row r="743">
          <cell r="L743">
            <v>0</v>
          </cell>
          <cell r="M743">
            <v>0</v>
          </cell>
        </row>
        <row r="755">
          <cell r="L755">
            <v>0</v>
          </cell>
          <cell r="M755">
            <v>0</v>
          </cell>
        </row>
        <row r="756">
          <cell r="L756">
            <v>0</v>
          </cell>
          <cell r="M756">
            <v>0</v>
          </cell>
        </row>
        <row r="791">
          <cell r="L791">
            <v>0</v>
          </cell>
          <cell r="M791">
            <v>0</v>
          </cell>
        </row>
        <row r="792">
          <cell r="L792">
            <v>0</v>
          </cell>
          <cell r="M792">
            <v>0</v>
          </cell>
        </row>
        <row r="793">
          <cell r="L793">
            <v>0</v>
          </cell>
          <cell r="M793">
            <v>0</v>
          </cell>
        </row>
        <row r="794">
          <cell r="L794">
            <v>0</v>
          </cell>
          <cell r="M794">
            <v>0</v>
          </cell>
        </row>
        <row r="795">
          <cell r="L795">
            <v>6506</v>
          </cell>
          <cell r="M795">
            <v>6506</v>
          </cell>
        </row>
        <row r="796">
          <cell r="L796">
            <v>0</v>
          </cell>
          <cell r="M796">
            <v>0</v>
          </cell>
        </row>
        <row r="797">
          <cell r="L797">
            <v>0</v>
          </cell>
          <cell r="M797">
            <v>0</v>
          </cell>
        </row>
        <row r="798">
          <cell r="L798">
            <v>0</v>
          </cell>
          <cell r="M798">
            <v>0</v>
          </cell>
        </row>
        <row r="801">
          <cell r="L801">
            <v>45272</v>
          </cell>
          <cell r="M801">
            <v>45272</v>
          </cell>
        </row>
        <row r="802">
          <cell r="L802">
            <v>375532</v>
          </cell>
          <cell r="M802">
            <v>375532</v>
          </cell>
        </row>
        <row r="804">
          <cell r="L804">
            <v>85231</v>
          </cell>
          <cell r="M804">
            <v>85231</v>
          </cell>
        </row>
        <row r="805">
          <cell r="L805">
            <v>1234842</v>
          </cell>
          <cell r="M805">
            <v>1234842</v>
          </cell>
        </row>
        <row r="806">
          <cell r="L806">
            <v>114059</v>
          </cell>
          <cell r="M806">
            <v>114059</v>
          </cell>
        </row>
        <row r="807">
          <cell r="L807">
            <v>17067</v>
          </cell>
          <cell r="M807">
            <v>17067</v>
          </cell>
        </row>
        <row r="808">
          <cell r="L808">
            <v>197655</v>
          </cell>
          <cell r="M808">
            <v>197655</v>
          </cell>
        </row>
        <row r="812">
          <cell r="L812">
            <v>0</v>
          </cell>
          <cell r="M812">
            <v>0</v>
          </cell>
        </row>
        <row r="813">
          <cell r="L813">
            <v>0</v>
          </cell>
          <cell r="M813">
            <v>0</v>
          </cell>
        </row>
        <row r="814">
          <cell r="L814">
            <v>0</v>
          </cell>
          <cell r="M814">
            <v>0</v>
          </cell>
        </row>
        <row r="815">
          <cell r="L815">
            <v>0</v>
          </cell>
          <cell r="M815">
            <v>0</v>
          </cell>
        </row>
        <row r="816">
          <cell r="L816">
            <v>0</v>
          </cell>
          <cell r="M816">
            <v>0</v>
          </cell>
        </row>
        <row r="817">
          <cell r="L817">
            <v>0</v>
          </cell>
          <cell r="M817">
            <v>0</v>
          </cell>
        </row>
        <row r="818">
          <cell r="L818">
            <v>0</v>
          </cell>
          <cell r="M818">
            <v>0</v>
          </cell>
        </row>
        <row r="819">
          <cell r="L819">
            <v>0</v>
          </cell>
          <cell r="M819">
            <v>0</v>
          </cell>
        </row>
        <row r="820">
          <cell r="L820">
            <v>0</v>
          </cell>
          <cell r="M820">
            <v>0</v>
          </cell>
        </row>
        <row r="821">
          <cell r="L821">
            <v>0</v>
          </cell>
          <cell r="M821">
            <v>0</v>
          </cell>
        </row>
        <row r="822">
          <cell r="L822">
            <v>0</v>
          </cell>
          <cell r="M822">
            <v>0</v>
          </cell>
        </row>
        <row r="823">
          <cell r="L823">
            <v>0</v>
          </cell>
          <cell r="M823">
            <v>0</v>
          </cell>
        </row>
        <row r="824">
          <cell r="L824">
            <v>0</v>
          </cell>
          <cell r="M824">
            <v>0</v>
          </cell>
        </row>
        <row r="825">
          <cell r="L825">
            <v>0</v>
          </cell>
          <cell r="M825">
            <v>0</v>
          </cell>
        </row>
        <row r="826">
          <cell r="L826">
            <v>0</v>
          </cell>
          <cell r="M826">
            <v>0</v>
          </cell>
        </row>
        <row r="827">
          <cell r="L827">
            <v>0</v>
          </cell>
          <cell r="M827">
            <v>0</v>
          </cell>
        </row>
        <row r="828">
          <cell r="L828">
            <v>0</v>
          </cell>
          <cell r="M828">
            <v>0</v>
          </cell>
        </row>
        <row r="829">
          <cell r="L829">
            <v>0</v>
          </cell>
          <cell r="M829">
            <v>0</v>
          </cell>
        </row>
        <row r="830">
          <cell r="L830">
            <v>0</v>
          </cell>
          <cell r="M830">
            <v>0</v>
          </cell>
        </row>
        <row r="831">
          <cell r="L831">
            <v>0</v>
          </cell>
          <cell r="M831">
            <v>0</v>
          </cell>
        </row>
        <row r="832">
          <cell r="L832">
            <v>0</v>
          </cell>
          <cell r="M832">
            <v>0</v>
          </cell>
        </row>
        <row r="833">
          <cell r="L833">
            <v>0</v>
          </cell>
          <cell r="M833">
            <v>0</v>
          </cell>
        </row>
        <row r="834">
          <cell r="L834">
            <v>0</v>
          </cell>
          <cell r="M834">
            <v>0</v>
          </cell>
        </row>
        <row r="835">
          <cell r="L835">
            <v>0</v>
          </cell>
          <cell r="M835">
            <v>0</v>
          </cell>
        </row>
        <row r="836">
          <cell r="L836">
            <v>0</v>
          </cell>
          <cell r="M836">
            <v>0</v>
          </cell>
        </row>
        <row r="837">
          <cell r="L837">
            <v>0</v>
          </cell>
          <cell r="M837">
            <v>0</v>
          </cell>
        </row>
        <row r="838">
          <cell r="L838">
            <v>0</v>
          </cell>
          <cell r="M838">
            <v>0</v>
          </cell>
        </row>
        <row r="839">
          <cell r="L839">
            <v>0</v>
          </cell>
          <cell r="M839">
            <v>0</v>
          </cell>
        </row>
        <row r="840">
          <cell r="L840">
            <v>0</v>
          </cell>
          <cell r="M840">
            <v>0</v>
          </cell>
        </row>
        <row r="841">
          <cell r="L841">
            <v>0</v>
          </cell>
          <cell r="M841">
            <v>0</v>
          </cell>
        </row>
        <row r="842">
          <cell r="L842">
            <v>0</v>
          </cell>
          <cell r="M842">
            <v>0</v>
          </cell>
        </row>
        <row r="843">
          <cell r="L843">
            <v>0</v>
          </cell>
          <cell r="M843">
            <v>0</v>
          </cell>
        </row>
        <row r="844">
          <cell r="L844">
            <v>0</v>
          </cell>
          <cell r="M844">
            <v>0</v>
          </cell>
        </row>
        <row r="845">
          <cell r="L845">
            <v>0</v>
          </cell>
          <cell r="M845">
            <v>0</v>
          </cell>
        </row>
        <row r="846">
          <cell r="L846">
            <v>0</v>
          </cell>
          <cell r="M846">
            <v>0</v>
          </cell>
        </row>
        <row r="847">
          <cell r="L847">
            <v>0</v>
          </cell>
          <cell r="M847">
            <v>0</v>
          </cell>
        </row>
        <row r="848">
          <cell r="L848">
            <v>0</v>
          </cell>
          <cell r="M848">
            <v>0</v>
          </cell>
        </row>
        <row r="849">
          <cell r="L849">
            <v>0</v>
          </cell>
          <cell r="M849">
            <v>0</v>
          </cell>
        </row>
        <row r="850">
          <cell r="L850">
            <v>0</v>
          </cell>
          <cell r="M850">
            <v>0</v>
          </cell>
        </row>
        <row r="851">
          <cell r="L851">
            <v>0</v>
          </cell>
          <cell r="M851">
            <v>0</v>
          </cell>
        </row>
        <row r="852">
          <cell r="L852">
            <v>0</v>
          </cell>
          <cell r="M852">
            <v>0</v>
          </cell>
        </row>
        <row r="853">
          <cell r="L853">
            <v>0</v>
          </cell>
          <cell r="M853">
            <v>0</v>
          </cell>
        </row>
        <row r="854">
          <cell r="L854">
            <v>0</v>
          </cell>
          <cell r="M854">
            <v>0</v>
          </cell>
        </row>
        <row r="855">
          <cell r="L855">
            <v>0</v>
          </cell>
          <cell r="M855">
            <v>0</v>
          </cell>
        </row>
        <row r="856">
          <cell r="L856">
            <v>0</v>
          </cell>
          <cell r="M856">
            <v>0</v>
          </cell>
        </row>
        <row r="857">
          <cell r="L857">
            <v>0</v>
          </cell>
          <cell r="M857">
            <v>0</v>
          </cell>
        </row>
        <row r="858">
          <cell r="L858">
            <v>0</v>
          </cell>
          <cell r="M858">
            <v>0</v>
          </cell>
        </row>
        <row r="859">
          <cell r="L859">
            <v>0</v>
          </cell>
          <cell r="M859">
            <v>0</v>
          </cell>
        </row>
        <row r="860">
          <cell r="L860">
            <v>0</v>
          </cell>
          <cell r="M860">
            <v>0</v>
          </cell>
        </row>
        <row r="861">
          <cell r="L861">
            <v>0</v>
          </cell>
          <cell r="M861">
            <v>0</v>
          </cell>
        </row>
        <row r="862">
          <cell r="L862">
            <v>0</v>
          </cell>
          <cell r="M862">
            <v>0</v>
          </cell>
        </row>
        <row r="863">
          <cell r="L863">
            <v>0</v>
          </cell>
          <cell r="M863">
            <v>0</v>
          </cell>
        </row>
        <row r="864">
          <cell r="L864">
            <v>0</v>
          </cell>
          <cell r="M864">
            <v>0</v>
          </cell>
        </row>
        <row r="865">
          <cell r="L865">
            <v>0</v>
          </cell>
          <cell r="M865">
            <v>124983.4</v>
          </cell>
        </row>
        <row r="866">
          <cell r="L866">
            <v>0</v>
          </cell>
          <cell r="M866">
            <v>0</v>
          </cell>
        </row>
        <row r="867">
          <cell r="L867">
            <v>0</v>
          </cell>
          <cell r="M867">
            <v>0</v>
          </cell>
        </row>
        <row r="868">
          <cell r="L868">
            <v>0</v>
          </cell>
          <cell r="M868">
            <v>0</v>
          </cell>
        </row>
        <row r="869">
          <cell r="L869">
            <v>0</v>
          </cell>
          <cell r="M869">
            <v>0</v>
          </cell>
        </row>
        <row r="870">
          <cell r="L870">
            <v>0</v>
          </cell>
          <cell r="M870">
            <v>0</v>
          </cell>
        </row>
        <row r="871">
          <cell r="L871">
            <v>0</v>
          </cell>
          <cell r="M871">
            <v>0</v>
          </cell>
        </row>
        <row r="872">
          <cell r="L872">
            <v>0</v>
          </cell>
          <cell r="M872">
            <v>0</v>
          </cell>
        </row>
        <row r="873">
          <cell r="L873">
            <v>0</v>
          </cell>
          <cell r="M873">
            <v>0</v>
          </cell>
        </row>
        <row r="874">
          <cell r="L874">
            <v>0</v>
          </cell>
          <cell r="M874">
            <v>85480</v>
          </cell>
        </row>
        <row r="894">
          <cell r="L894">
            <v>0</v>
          </cell>
          <cell r="M894">
            <v>0</v>
          </cell>
        </row>
        <row r="895">
          <cell r="L895">
            <v>0</v>
          </cell>
          <cell r="M895">
            <v>0</v>
          </cell>
        </row>
        <row r="896">
          <cell r="L896">
            <v>0</v>
          </cell>
          <cell r="M896">
            <v>0</v>
          </cell>
        </row>
        <row r="897">
          <cell r="L897">
            <v>0</v>
          </cell>
          <cell r="M897">
            <v>0</v>
          </cell>
        </row>
        <row r="898">
          <cell r="L898">
            <v>0</v>
          </cell>
          <cell r="M898">
            <v>0</v>
          </cell>
        </row>
        <row r="899">
          <cell r="L899">
            <v>0</v>
          </cell>
          <cell r="M899">
            <v>0</v>
          </cell>
        </row>
        <row r="900">
          <cell r="L900">
            <v>0</v>
          </cell>
          <cell r="M900">
            <v>0</v>
          </cell>
        </row>
        <row r="901">
          <cell r="L901">
            <v>0</v>
          </cell>
          <cell r="M901">
            <v>0</v>
          </cell>
        </row>
        <row r="902">
          <cell r="L902">
            <v>0</v>
          </cell>
          <cell r="M902">
            <v>0</v>
          </cell>
        </row>
        <row r="903">
          <cell r="L903">
            <v>0</v>
          </cell>
          <cell r="M903">
            <v>0</v>
          </cell>
        </row>
        <row r="904">
          <cell r="L904">
            <v>0</v>
          </cell>
          <cell r="M904">
            <v>0</v>
          </cell>
        </row>
        <row r="905">
          <cell r="L905">
            <v>0</v>
          </cell>
          <cell r="M905">
            <v>0</v>
          </cell>
        </row>
        <row r="906">
          <cell r="L906">
            <v>0</v>
          </cell>
          <cell r="M906">
            <v>0</v>
          </cell>
        </row>
        <row r="907">
          <cell r="L907">
            <v>0</v>
          </cell>
          <cell r="M907">
            <v>0</v>
          </cell>
        </row>
        <row r="908">
          <cell r="L908">
            <v>0</v>
          </cell>
          <cell r="M908">
            <v>0</v>
          </cell>
        </row>
        <row r="909">
          <cell r="L909">
            <v>0</v>
          </cell>
          <cell r="M909">
            <v>80000</v>
          </cell>
        </row>
        <row r="910">
          <cell r="L910">
            <v>0</v>
          </cell>
          <cell r="M910">
            <v>596329.13</v>
          </cell>
        </row>
        <row r="911">
          <cell r="L911">
            <v>0</v>
          </cell>
          <cell r="M911">
            <v>0</v>
          </cell>
        </row>
        <row r="912">
          <cell r="L912">
            <v>0</v>
          </cell>
          <cell r="M912">
            <v>0</v>
          </cell>
        </row>
        <row r="913">
          <cell r="L913">
            <v>0</v>
          </cell>
          <cell r="M913">
            <v>0</v>
          </cell>
        </row>
        <row r="914">
          <cell r="L914">
            <v>30000</v>
          </cell>
          <cell r="M914">
            <v>30000</v>
          </cell>
        </row>
        <row r="915">
          <cell r="L915">
            <v>0</v>
          </cell>
          <cell r="M915">
            <v>0</v>
          </cell>
        </row>
        <row r="916">
          <cell r="L916">
            <v>0</v>
          </cell>
          <cell r="M916">
            <v>0</v>
          </cell>
        </row>
        <row r="917">
          <cell r="L917">
            <v>0</v>
          </cell>
          <cell r="M917">
            <v>0</v>
          </cell>
        </row>
        <row r="918">
          <cell r="L918">
            <v>0</v>
          </cell>
          <cell r="M918">
            <v>0</v>
          </cell>
        </row>
        <row r="919">
          <cell r="L919">
            <v>525547.93000000005</v>
          </cell>
          <cell r="M919">
            <v>454237.29</v>
          </cell>
        </row>
        <row r="920">
          <cell r="L920">
            <v>40413.980000000003</v>
          </cell>
          <cell r="M920">
            <v>72777.84</v>
          </cell>
        </row>
        <row r="921">
          <cell r="L921">
            <v>0</v>
          </cell>
          <cell r="M921">
            <v>0</v>
          </cell>
        </row>
        <row r="922">
          <cell r="L922">
            <v>0</v>
          </cell>
          <cell r="M922">
            <v>0</v>
          </cell>
        </row>
        <row r="923">
          <cell r="L923">
            <v>0</v>
          </cell>
          <cell r="M923">
            <v>0</v>
          </cell>
        </row>
        <row r="924">
          <cell r="L924">
            <v>0</v>
          </cell>
          <cell r="M924">
            <v>0</v>
          </cell>
        </row>
        <row r="925">
          <cell r="L925">
            <v>0</v>
          </cell>
          <cell r="M925">
            <v>0</v>
          </cell>
        </row>
        <row r="926">
          <cell r="L926">
            <v>0</v>
          </cell>
          <cell r="M926">
            <v>0</v>
          </cell>
        </row>
        <row r="977">
          <cell r="L977">
            <v>0</v>
          </cell>
          <cell r="M977">
            <v>0</v>
          </cell>
        </row>
      </sheetData>
      <sheetData sheetId="3">
        <row r="50">
          <cell r="K50">
            <v>0</v>
          </cell>
          <cell r="L50">
            <v>0</v>
          </cell>
        </row>
        <row r="51">
          <cell r="K51">
            <v>0</v>
          </cell>
          <cell r="L51">
            <v>0</v>
          </cell>
        </row>
        <row r="53">
          <cell r="K53">
            <v>0</v>
          </cell>
          <cell r="L53">
            <v>1831693</v>
          </cell>
        </row>
        <row r="54">
          <cell r="K54">
            <v>0</v>
          </cell>
          <cell r="L54">
            <v>0</v>
          </cell>
        </row>
        <row r="55">
          <cell r="K55">
            <v>1304775.67</v>
          </cell>
          <cell r="L55">
            <v>116500</v>
          </cell>
        </row>
        <row r="56">
          <cell r="K56">
            <v>0</v>
          </cell>
          <cell r="L56">
            <v>0</v>
          </cell>
        </row>
        <row r="57">
          <cell r="K57">
            <v>1742168.29</v>
          </cell>
          <cell r="L57">
            <v>104996</v>
          </cell>
        </row>
        <row r="209">
          <cell r="K209">
            <v>681342</v>
          </cell>
          <cell r="L209">
            <v>681342</v>
          </cell>
        </row>
        <row r="210">
          <cell r="K210">
            <v>740773</v>
          </cell>
          <cell r="L210">
            <v>740773</v>
          </cell>
        </row>
        <row r="211">
          <cell r="K211">
            <v>0</v>
          </cell>
          <cell r="L211">
            <v>0</v>
          </cell>
        </row>
        <row r="212">
          <cell r="K212">
            <v>0</v>
          </cell>
          <cell r="L212">
            <v>0</v>
          </cell>
        </row>
        <row r="213">
          <cell r="K213">
            <v>0</v>
          </cell>
          <cell r="L213">
            <v>0</v>
          </cell>
        </row>
        <row r="214">
          <cell r="K214">
            <v>630737</v>
          </cell>
          <cell r="L214">
            <v>630737</v>
          </cell>
        </row>
        <row r="273">
          <cell r="K273">
            <v>-2.5616586208343506E-3</v>
          </cell>
          <cell r="L273">
            <v>41279.345619812608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opLeftCell="A67" zoomScaleNormal="100" workbookViewId="0">
      <selection activeCell="A2" sqref="A2:XFD2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9.28515625" style="352" customWidth="1"/>
    <col min="8" max="8" width="13.28515625" bestFit="1" customWidth="1"/>
  </cols>
  <sheetData>
    <row r="1" spans="1:10" ht="15.75">
      <c r="A1" s="1"/>
      <c r="B1" s="1"/>
      <c r="C1" s="2"/>
      <c r="D1" s="173"/>
      <c r="E1" s="173"/>
    </row>
    <row r="2" spans="1:10" ht="20.25">
      <c r="A2" s="250" t="s">
        <v>0</v>
      </c>
      <c r="B2" s="238"/>
      <c r="C2" s="238"/>
      <c r="D2" s="175"/>
      <c r="E2" s="175"/>
      <c r="F2" s="239" t="s">
        <v>1</v>
      </c>
      <c r="G2" s="347"/>
    </row>
    <row r="3" spans="1:10" ht="13.5" thickBot="1">
      <c r="A3" s="3"/>
      <c r="B3" s="3"/>
      <c r="C3" s="4"/>
      <c r="D3" s="176"/>
      <c r="E3" s="176"/>
      <c r="F3" s="177"/>
      <c r="G3" s="5"/>
    </row>
    <row r="4" spans="1:10" ht="33" customHeight="1">
      <c r="A4" s="425" t="s">
        <v>2103</v>
      </c>
      <c r="B4" s="426"/>
      <c r="C4" s="427"/>
      <c r="D4" s="243" t="s">
        <v>3465</v>
      </c>
      <c r="E4" s="243" t="s">
        <v>3466</v>
      </c>
      <c r="F4" s="428" t="s">
        <v>3459</v>
      </c>
      <c r="G4" s="429"/>
    </row>
    <row r="5" spans="1:10">
      <c r="A5" s="240"/>
      <c r="B5" s="241"/>
      <c r="C5" s="241"/>
      <c r="D5" s="242"/>
      <c r="E5" s="242"/>
      <c r="F5" s="397" t="s">
        <v>2</v>
      </c>
      <c r="G5" s="398" t="s">
        <v>3</v>
      </c>
    </row>
    <row r="6" spans="1:10">
      <c r="A6" s="6"/>
      <c r="B6" s="7"/>
      <c r="C6" s="8"/>
      <c r="D6" s="178"/>
      <c r="E6" s="178"/>
      <c r="F6" s="179"/>
      <c r="G6" s="160"/>
    </row>
    <row r="7" spans="1:10">
      <c r="A7" s="9" t="s">
        <v>4</v>
      </c>
      <c r="B7" s="3"/>
      <c r="C7" s="10" t="s">
        <v>5</v>
      </c>
      <c r="D7" s="180"/>
      <c r="E7" s="180"/>
      <c r="F7" s="181"/>
      <c r="G7" s="161"/>
    </row>
    <row r="8" spans="1:10">
      <c r="A8" s="9"/>
      <c r="B8" s="3"/>
      <c r="C8" s="11"/>
      <c r="D8" s="182"/>
      <c r="E8" s="182"/>
      <c r="F8" s="181"/>
      <c r="G8" s="161"/>
    </row>
    <row r="9" spans="1:10">
      <c r="A9" s="9">
        <v>1</v>
      </c>
      <c r="B9" s="10" t="s">
        <v>6</v>
      </c>
      <c r="C9" s="10"/>
      <c r="D9" s="183">
        <f t="shared" ref="D9" si="0">D10+D11+D18+D23</f>
        <v>46374203</v>
      </c>
      <c r="E9" s="183">
        <f t="shared" ref="E9" si="1">E10+E11+E18+E23</f>
        <v>47757838</v>
      </c>
      <c r="F9" s="183">
        <f t="shared" ref="F9:F35" si="2">+D9-E9</f>
        <v>-1383635</v>
      </c>
      <c r="G9" s="354">
        <f t="shared" ref="G9:G35" si="3">+F9/E9</f>
        <v>-2.8971893576924482E-2</v>
      </c>
      <c r="I9" s="172"/>
      <c r="J9" s="235"/>
    </row>
    <row r="10" spans="1:10">
      <c r="A10" s="12"/>
      <c r="B10" s="13" t="s">
        <v>7</v>
      </c>
      <c r="C10" s="13"/>
      <c r="D10" s="184">
        <f>+ROUND('CE Min'!D5,0)</f>
        <v>27672703</v>
      </c>
      <c r="E10" s="184">
        <f>+ROUND('CE Min'!E5,0)</f>
        <v>26756433</v>
      </c>
      <c r="F10" s="185">
        <f t="shared" si="2"/>
        <v>916270</v>
      </c>
      <c r="G10" s="162">
        <f t="shared" si="3"/>
        <v>3.4244848706103691E-2</v>
      </c>
      <c r="I10" s="209"/>
      <c r="J10" s="235"/>
    </row>
    <row r="11" spans="1:10">
      <c r="A11" s="9"/>
      <c r="B11" s="13" t="s">
        <v>8</v>
      </c>
      <c r="C11" s="13"/>
      <c r="D11" s="184">
        <f t="shared" ref="D11" si="4">SUM(D12:D17)</f>
        <v>9297000</v>
      </c>
      <c r="E11" s="184">
        <f t="shared" ref="E11" si="5">SUM(E12:E17)</f>
        <v>10366330</v>
      </c>
      <c r="F11" s="185">
        <f t="shared" si="2"/>
        <v>-1069330</v>
      </c>
      <c r="G11" s="162">
        <f t="shared" si="3"/>
        <v>-0.10315415388088166</v>
      </c>
      <c r="I11" s="209"/>
      <c r="J11" s="235"/>
    </row>
    <row r="12" spans="1:10">
      <c r="A12" s="9"/>
      <c r="B12" s="14"/>
      <c r="C12" s="60" t="s">
        <v>9</v>
      </c>
      <c r="D12" s="184">
        <f>+ROUND('CE Min'!D16,0)</f>
        <v>9297000</v>
      </c>
      <c r="E12" s="184">
        <f>+ROUND('CE Min'!E16,0)</f>
        <v>9747699</v>
      </c>
      <c r="F12" s="186">
        <f t="shared" si="2"/>
        <v>-450699</v>
      </c>
      <c r="G12" s="163">
        <f t="shared" si="3"/>
        <v>-4.6236450263800716E-2</v>
      </c>
      <c r="I12" s="209"/>
      <c r="J12" s="235"/>
    </row>
    <row r="13" spans="1:10" ht="22.5">
      <c r="A13" s="12"/>
      <c r="B13" s="14"/>
      <c r="C13" s="60" t="s">
        <v>10</v>
      </c>
      <c r="D13" s="184">
        <f>+ROUND('CE Min'!D17,0)</f>
        <v>0</v>
      </c>
      <c r="E13" s="184">
        <f>+ROUND('CE Min'!E17,0)</f>
        <v>0</v>
      </c>
      <c r="F13" s="186">
        <f t="shared" si="2"/>
        <v>0</v>
      </c>
      <c r="G13" s="163"/>
      <c r="I13" s="209"/>
      <c r="J13" s="235"/>
    </row>
    <row r="14" spans="1:10" ht="22.5">
      <c r="A14" s="9"/>
      <c r="B14" s="14"/>
      <c r="C14" s="60" t="s">
        <v>11</v>
      </c>
      <c r="D14" s="184">
        <f>+ROUND('CE Min'!D18,0)</f>
        <v>0</v>
      </c>
      <c r="E14" s="184">
        <f>+ROUND('CE Min'!E18,0)</f>
        <v>0</v>
      </c>
      <c r="F14" s="186">
        <f t="shared" si="2"/>
        <v>0</v>
      </c>
      <c r="G14" s="163"/>
      <c r="I14" s="209"/>
      <c r="J14" s="235"/>
    </row>
    <row r="15" spans="1:10">
      <c r="A15" s="12"/>
      <c r="B15" s="14"/>
      <c r="C15" s="60" t="s">
        <v>12</v>
      </c>
      <c r="D15" s="184">
        <f>+ROUND('CE Min'!D19,0)</f>
        <v>0</v>
      </c>
      <c r="E15" s="184">
        <f>+ROUND('CE Min'!E19,0)</f>
        <v>0</v>
      </c>
      <c r="F15" s="186">
        <f t="shared" si="2"/>
        <v>0</v>
      </c>
      <c r="G15" s="163"/>
      <c r="I15" s="209"/>
      <c r="J15" s="235"/>
    </row>
    <row r="16" spans="1:10">
      <c r="A16" s="12"/>
      <c r="B16" s="14"/>
      <c r="C16" s="60" t="s">
        <v>13</v>
      </c>
      <c r="D16" s="184">
        <f>+ROUND('CE Min'!D20,0)</f>
        <v>0</v>
      </c>
      <c r="E16" s="184">
        <f>+ROUND('CE Min'!E20,0)</f>
        <v>0</v>
      </c>
      <c r="F16" s="186">
        <f t="shared" si="2"/>
        <v>0</v>
      </c>
      <c r="G16" s="163"/>
      <c r="I16" s="209"/>
      <c r="J16" s="235"/>
    </row>
    <row r="17" spans="1:10">
      <c r="A17" s="9"/>
      <c r="B17" s="14"/>
      <c r="C17" s="60" t="s">
        <v>14</v>
      </c>
      <c r="D17" s="184">
        <f>+ROUND('CE Min'!D23,0)</f>
        <v>0</v>
      </c>
      <c r="E17" s="184">
        <f>+ROUND('CE Min'!E23,0)</f>
        <v>618631</v>
      </c>
      <c r="F17" s="186">
        <f t="shared" si="2"/>
        <v>-618631</v>
      </c>
      <c r="G17" s="163">
        <f t="shared" si="3"/>
        <v>-1</v>
      </c>
      <c r="I17" s="209"/>
      <c r="J17" s="235"/>
    </row>
    <row r="18" spans="1:10">
      <c r="A18" s="12"/>
      <c r="B18" s="14" t="s">
        <v>15</v>
      </c>
      <c r="C18" s="13"/>
      <c r="D18" s="184">
        <f t="shared" ref="D18" si="6">SUM(D19:D22)</f>
        <v>9404500</v>
      </c>
      <c r="E18" s="184">
        <f t="shared" ref="E18" si="7">SUM(E19:E22)</f>
        <v>10635075</v>
      </c>
      <c r="F18" s="185">
        <f t="shared" si="2"/>
        <v>-1230575</v>
      </c>
      <c r="G18" s="162">
        <f t="shared" si="3"/>
        <v>-0.11570910407307894</v>
      </c>
      <c r="I18" s="209"/>
      <c r="J18" s="235"/>
    </row>
    <row r="19" spans="1:10">
      <c r="A19" s="12"/>
      <c r="B19" s="14"/>
      <c r="C19" s="13" t="s">
        <v>16</v>
      </c>
      <c r="D19" s="184">
        <f>+ROUND('CE Min'!D30,0)</f>
        <v>2631325</v>
      </c>
      <c r="E19" s="184">
        <f>+ROUND('CE Min'!E30,0)</f>
        <v>3759036</v>
      </c>
      <c r="F19" s="186">
        <f t="shared" si="2"/>
        <v>-1127711</v>
      </c>
      <c r="G19" s="163">
        <f t="shared" si="3"/>
        <v>-0.30000005320513023</v>
      </c>
      <c r="I19" s="209"/>
      <c r="J19" s="235"/>
    </row>
    <row r="20" spans="1:10">
      <c r="A20" s="12"/>
      <c r="B20" s="14"/>
      <c r="C20" s="13" t="s">
        <v>17</v>
      </c>
      <c r="D20" s="184">
        <f>+ROUND('CE Min'!D31,0)</f>
        <v>3751255</v>
      </c>
      <c r="E20" s="184">
        <f>+ROUND('CE Min'!E31,0)</f>
        <v>4331292</v>
      </c>
      <c r="F20" s="186">
        <f t="shared" si="2"/>
        <v>-580037</v>
      </c>
      <c r="G20" s="163">
        <f t="shared" si="3"/>
        <v>-0.13391777788244247</v>
      </c>
      <c r="I20" s="209"/>
      <c r="J20" s="235"/>
    </row>
    <row r="21" spans="1:10">
      <c r="A21" s="12"/>
      <c r="B21" s="14"/>
      <c r="C21" s="13" t="s">
        <v>18</v>
      </c>
      <c r="D21" s="184">
        <f>+ROUND('CE Min'!D32,0)</f>
        <v>2862715</v>
      </c>
      <c r="E21" s="184">
        <f>+ROUND('CE Min'!E32,0)</f>
        <v>2371442</v>
      </c>
      <c r="F21" s="186">
        <f t="shared" si="2"/>
        <v>491273</v>
      </c>
      <c r="G21" s="163">
        <f t="shared" si="3"/>
        <v>0.20716214016619425</v>
      </c>
      <c r="I21" s="209"/>
      <c r="J21" s="235"/>
    </row>
    <row r="22" spans="1:10">
      <c r="A22" s="12"/>
      <c r="B22" s="14"/>
      <c r="C22" s="13" t="s">
        <v>19</v>
      </c>
      <c r="D22" s="184">
        <f>+ROUND('CE Min'!D33,0)</f>
        <v>159205</v>
      </c>
      <c r="E22" s="184">
        <f>+ROUND('CE Min'!E33,0)</f>
        <v>173305</v>
      </c>
      <c r="F22" s="186">
        <f t="shared" si="2"/>
        <v>-14100</v>
      </c>
      <c r="G22" s="163">
        <f t="shared" si="3"/>
        <v>-8.1359452987507574E-2</v>
      </c>
      <c r="I22" s="209"/>
      <c r="J22" s="235"/>
    </row>
    <row r="23" spans="1:10">
      <c r="A23" s="12"/>
      <c r="B23" s="14" t="s">
        <v>20</v>
      </c>
      <c r="C23" s="13"/>
      <c r="D23" s="184">
        <f>+ROUND('CE Min'!D34,0)</f>
        <v>0</v>
      </c>
      <c r="E23" s="184">
        <f>+ROUND('CE Min'!E34,0)</f>
        <v>0</v>
      </c>
      <c r="F23" s="186">
        <f t="shared" si="2"/>
        <v>0</v>
      </c>
      <c r="G23" s="163"/>
      <c r="I23" s="209"/>
      <c r="J23" s="235"/>
    </row>
    <row r="24" spans="1:10">
      <c r="A24" s="9">
        <v>2</v>
      </c>
      <c r="B24" s="10" t="s">
        <v>21</v>
      </c>
      <c r="C24" s="10"/>
      <c r="D24" s="187">
        <f>+ROUND('CE Min'!D35,0)</f>
        <v>0</v>
      </c>
      <c r="E24" s="187">
        <f>+ROUND('CE Min'!E35,0)</f>
        <v>0</v>
      </c>
      <c r="F24" s="183">
        <f t="shared" si="2"/>
        <v>0</v>
      </c>
      <c r="G24" s="348"/>
      <c r="I24" s="172"/>
      <c r="J24" s="235"/>
    </row>
    <row r="25" spans="1:10">
      <c r="A25" s="9">
        <v>3</v>
      </c>
      <c r="B25" s="10" t="s">
        <v>22</v>
      </c>
      <c r="C25" s="10"/>
      <c r="D25" s="187">
        <f>+ROUND('CE Min'!D38,0)</f>
        <v>3046944</v>
      </c>
      <c r="E25" s="187">
        <f>+ROUND('CE Min'!E38,0)</f>
        <v>2053189</v>
      </c>
      <c r="F25" s="183">
        <f t="shared" si="2"/>
        <v>993755</v>
      </c>
      <c r="G25" s="348">
        <f t="shared" si="3"/>
        <v>0.48400561273219367</v>
      </c>
      <c r="I25" s="172"/>
      <c r="J25" s="235"/>
    </row>
    <row r="26" spans="1:10">
      <c r="A26" s="9">
        <v>4</v>
      </c>
      <c r="B26" s="10" t="s">
        <v>23</v>
      </c>
      <c r="C26" s="10"/>
      <c r="D26" s="183">
        <f t="shared" ref="D26" si="8">SUM(D27:D29)</f>
        <v>34709260</v>
      </c>
      <c r="E26" s="183">
        <f t="shared" ref="E26" si="9">SUM(E27:E29)</f>
        <v>34865879</v>
      </c>
      <c r="F26" s="183">
        <f t="shared" si="2"/>
        <v>-156619</v>
      </c>
      <c r="G26" s="348">
        <f t="shared" si="3"/>
        <v>-4.4920422055041266E-3</v>
      </c>
      <c r="I26" s="172"/>
      <c r="J26" s="235"/>
    </row>
    <row r="27" spans="1:10">
      <c r="A27" s="9"/>
      <c r="B27" s="13" t="s">
        <v>24</v>
      </c>
      <c r="C27" s="15"/>
      <c r="D27" s="184">
        <f>+ROUND('CE Min'!D45,0)</f>
        <v>33004020</v>
      </c>
      <c r="E27" s="184">
        <f>+ROUND('CE Min'!E45,0)</f>
        <v>33159033</v>
      </c>
      <c r="F27" s="186">
        <f t="shared" si="2"/>
        <v>-155013</v>
      </c>
      <c r="G27" s="163">
        <f t="shared" si="3"/>
        <v>-4.6748347576963415E-3</v>
      </c>
      <c r="I27" s="209"/>
      <c r="J27" s="235"/>
    </row>
    <row r="28" spans="1:10">
      <c r="A28" s="12"/>
      <c r="B28" s="13" t="s">
        <v>25</v>
      </c>
      <c r="C28" s="15"/>
      <c r="D28" s="184">
        <f>+ROUND('CE Min'!D91,0)</f>
        <v>880115</v>
      </c>
      <c r="E28" s="184">
        <f>+ROUND('CE Min'!E91,0)</f>
        <v>880495</v>
      </c>
      <c r="F28" s="186">
        <f t="shared" si="2"/>
        <v>-380</v>
      </c>
      <c r="G28" s="163">
        <f t="shared" si="3"/>
        <v>-4.315754206440695E-4</v>
      </c>
      <c r="I28" s="209"/>
      <c r="J28" s="235"/>
    </row>
    <row r="29" spans="1:10">
      <c r="A29" s="9"/>
      <c r="B29" s="13" t="s">
        <v>26</v>
      </c>
      <c r="C29" s="15"/>
      <c r="D29" s="184">
        <f>+ROUND('CE Min'!D84+'CE Min'!D90,0)</f>
        <v>825125</v>
      </c>
      <c r="E29" s="184">
        <f>+ROUND('CE Min'!E84+'CE Min'!E90,0)</f>
        <v>826351</v>
      </c>
      <c r="F29" s="186">
        <f t="shared" si="2"/>
        <v>-1226</v>
      </c>
      <c r="G29" s="163">
        <f t="shared" si="3"/>
        <v>-1.4836310478235036E-3</v>
      </c>
      <c r="I29" s="209"/>
      <c r="J29" s="235"/>
    </row>
    <row r="30" spans="1:10">
      <c r="A30" s="9">
        <v>5</v>
      </c>
      <c r="B30" s="10" t="s">
        <v>27</v>
      </c>
      <c r="C30" s="10"/>
      <c r="D30" s="187">
        <f>+ROUND(+'CE Min'!D99,0)</f>
        <v>289618</v>
      </c>
      <c r="E30" s="187">
        <f>+ROUND(+'CE Min'!E99,0)</f>
        <v>995645</v>
      </c>
      <c r="F30" s="183">
        <f t="shared" si="2"/>
        <v>-706027</v>
      </c>
      <c r="G30" s="348">
        <f t="shared" si="3"/>
        <v>-0.7091151966815481</v>
      </c>
      <c r="I30" s="172"/>
      <c r="J30" s="235"/>
    </row>
    <row r="31" spans="1:10">
      <c r="A31" s="9">
        <v>6</v>
      </c>
      <c r="B31" s="10" t="s">
        <v>28</v>
      </c>
      <c r="C31" s="10"/>
      <c r="D31" s="187">
        <f>+ROUND('CE Min'!D120,0)</f>
        <v>1672348</v>
      </c>
      <c r="E31" s="187">
        <f>+ROUND('CE Min'!E120,0)</f>
        <v>1672348</v>
      </c>
      <c r="F31" s="183">
        <f t="shared" si="2"/>
        <v>0</v>
      </c>
      <c r="G31" s="348">
        <f t="shared" si="3"/>
        <v>0</v>
      </c>
      <c r="H31" s="249"/>
      <c r="I31" s="172"/>
      <c r="J31" s="235"/>
    </row>
    <row r="32" spans="1:10">
      <c r="A32" s="9">
        <v>7</v>
      </c>
      <c r="B32" s="10" t="s">
        <v>29</v>
      </c>
      <c r="C32" s="10"/>
      <c r="D32" s="187">
        <f>+ROUND('CE Min'!D124,0)</f>
        <v>2052852</v>
      </c>
      <c r="E32" s="187">
        <f>+ROUND('CE Min'!E124,0)</f>
        <v>2052852</v>
      </c>
      <c r="F32" s="183">
        <f t="shared" si="2"/>
        <v>0</v>
      </c>
      <c r="G32" s="348">
        <f t="shared" si="3"/>
        <v>0</v>
      </c>
      <c r="I32" s="172"/>
      <c r="J32" s="235"/>
    </row>
    <row r="33" spans="1:10">
      <c r="A33" s="9">
        <v>8</v>
      </c>
      <c r="B33" s="10" t="s">
        <v>30</v>
      </c>
      <c r="C33" s="10"/>
      <c r="D33" s="187">
        <f>+ROUND(+'CE Min'!D131,0)</f>
        <v>0</v>
      </c>
      <c r="E33" s="187">
        <f>+ROUND(+'CE Min'!E131,0)</f>
        <v>0</v>
      </c>
      <c r="F33" s="188">
        <f t="shared" si="2"/>
        <v>0</v>
      </c>
      <c r="G33" s="164"/>
      <c r="I33" s="172"/>
      <c r="J33" s="235"/>
    </row>
    <row r="34" spans="1:10">
      <c r="A34" s="9">
        <v>9</v>
      </c>
      <c r="B34" s="10" t="s">
        <v>31</v>
      </c>
      <c r="C34" s="10"/>
      <c r="D34" s="187">
        <f>+ROUND(+'CE Min'!D132,0)</f>
        <v>207068</v>
      </c>
      <c r="E34" s="187">
        <f>+ROUND(+'CE Min'!E132,0)</f>
        <v>219473</v>
      </c>
      <c r="F34" s="188">
        <f t="shared" si="2"/>
        <v>-12405</v>
      </c>
      <c r="G34" s="164">
        <f t="shared" si="3"/>
        <v>-5.6521758940735307E-2</v>
      </c>
      <c r="I34" s="172"/>
      <c r="J34" s="235"/>
    </row>
    <row r="35" spans="1:10">
      <c r="A35" s="244" t="s">
        <v>32</v>
      </c>
      <c r="B35" s="245"/>
      <c r="C35" s="245"/>
      <c r="D35" s="189">
        <f t="shared" ref="D35" si="10">D9+D24+D25+D26+SUM(D30:D34)</f>
        <v>88352293</v>
      </c>
      <c r="E35" s="189">
        <f t="shared" ref="E35" si="11">E9+E24+E25+E26+SUM(E30:E34)</f>
        <v>89617224</v>
      </c>
      <c r="F35" s="190">
        <f t="shared" si="2"/>
        <v>-1264931</v>
      </c>
      <c r="G35" s="146">
        <f t="shared" si="3"/>
        <v>-1.4114820160017454E-2</v>
      </c>
      <c r="I35" s="172"/>
      <c r="J35" s="235"/>
    </row>
    <row r="36" spans="1:10">
      <c r="A36" s="12"/>
      <c r="B36" s="16"/>
      <c r="C36" s="11"/>
      <c r="D36" s="191"/>
      <c r="E36" s="191"/>
      <c r="F36" s="186"/>
      <c r="G36" s="163"/>
      <c r="I36" s="209"/>
      <c r="J36" s="235"/>
    </row>
    <row r="37" spans="1:10">
      <c r="A37" s="9" t="s">
        <v>33</v>
      </c>
      <c r="B37" s="3"/>
      <c r="C37" s="17" t="s">
        <v>34</v>
      </c>
      <c r="D37" s="192"/>
      <c r="E37" s="192"/>
      <c r="F37" s="188">
        <f t="shared" ref="F37:F68" si="12">+D37-E37</f>
        <v>0</v>
      </c>
      <c r="G37" s="164"/>
      <c r="I37" s="172"/>
      <c r="J37" s="235"/>
    </row>
    <row r="38" spans="1:10">
      <c r="A38" s="9">
        <v>1</v>
      </c>
      <c r="B38" s="10" t="s">
        <v>35</v>
      </c>
      <c r="C38" s="18"/>
      <c r="D38" s="192">
        <f t="shared" ref="D38" si="13">SUM(D39:D40)</f>
        <v>13788418</v>
      </c>
      <c r="E38" s="192">
        <f t="shared" ref="E38" si="14">SUM(E39:E40)</f>
        <v>14742468</v>
      </c>
      <c r="F38" s="188">
        <f t="shared" si="12"/>
        <v>-954050</v>
      </c>
      <c r="G38" s="164">
        <f t="shared" ref="G38:G68" si="15">+F38/E38</f>
        <v>-6.4714401957664078E-2</v>
      </c>
      <c r="I38" s="172"/>
      <c r="J38" s="235"/>
    </row>
    <row r="39" spans="1:10">
      <c r="A39" s="9"/>
      <c r="B39" s="13" t="s">
        <v>36</v>
      </c>
      <c r="C39" s="15"/>
      <c r="D39" s="184">
        <f>+ROUND('CE Min'!D139,0)</f>
        <v>13350420</v>
      </c>
      <c r="E39" s="184">
        <f>+ROUND('CE Min'!E139,0)</f>
        <v>14162493</v>
      </c>
      <c r="F39" s="186">
        <f t="shared" si="12"/>
        <v>-812073</v>
      </c>
      <c r="G39" s="163">
        <f t="shared" si="15"/>
        <v>-5.7339692948127144E-2</v>
      </c>
      <c r="I39" s="209"/>
      <c r="J39" s="235"/>
    </row>
    <row r="40" spans="1:10">
      <c r="A40" s="12"/>
      <c r="B40" s="13" t="s">
        <v>37</v>
      </c>
      <c r="C40" s="15"/>
      <c r="D40" s="184">
        <f>+ROUND('CE Min'!D170,0)</f>
        <v>437998</v>
      </c>
      <c r="E40" s="184">
        <f>+ROUND('CE Min'!E170,0)</f>
        <v>579975</v>
      </c>
      <c r="F40" s="186">
        <f t="shared" si="12"/>
        <v>-141977</v>
      </c>
      <c r="G40" s="163">
        <f t="shared" si="15"/>
        <v>-0.24479848269321955</v>
      </c>
      <c r="I40" s="209"/>
      <c r="J40" s="235"/>
    </row>
    <row r="41" spans="1:10">
      <c r="A41" s="9">
        <v>2</v>
      </c>
      <c r="B41" s="10" t="s">
        <v>38</v>
      </c>
      <c r="C41" s="18"/>
      <c r="D41" s="192">
        <f t="shared" ref="D41" si="16">SUM(D42:D58)</f>
        <v>6897282</v>
      </c>
      <c r="E41" s="192">
        <f t="shared" ref="E41" si="17">SUM(E42:E58)</f>
        <v>8067352</v>
      </c>
      <c r="F41" s="188">
        <f t="shared" si="12"/>
        <v>-1170070</v>
      </c>
      <c r="G41" s="164">
        <f t="shared" si="15"/>
        <v>-0.14503767779068027</v>
      </c>
      <c r="I41" s="172"/>
      <c r="J41" s="235"/>
    </row>
    <row r="42" spans="1:10">
      <c r="A42" s="12"/>
      <c r="B42" s="14" t="s">
        <v>39</v>
      </c>
      <c r="C42" s="13"/>
      <c r="D42" s="184">
        <f>+ROUND('CE Min'!D180,0)</f>
        <v>0</v>
      </c>
      <c r="E42" s="184">
        <f>+ROUND('CE Min'!E180,0)</f>
        <v>0</v>
      </c>
      <c r="F42" s="186">
        <f t="shared" si="12"/>
        <v>0</v>
      </c>
      <c r="G42" s="163"/>
      <c r="I42" s="209"/>
      <c r="J42" s="235"/>
    </row>
    <row r="43" spans="1:10">
      <c r="A43" s="12"/>
      <c r="B43" s="14" t="s">
        <v>40</v>
      </c>
      <c r="C43" s="13"/>
      <c r="D43" s="184">
        <f>+ROUND('CE Min'!D188,0)</f>
        <v>0</v>
      </c>
      <c r="E43" s="184">
        <f>+ROUND('CE Min'!E188,0)</f>
        <v>0</v>
      </c>
      <c r="F43" s="186">
        <f t="shared" si="12"/>
        <v>0</v>
      </c>
      <c r="G43" s="163"/>
      <c r="I43" s="209"/>
      <c r="J43" s="235"/>
    </row>
    <row r="44" spans="1:10">
      <c r="A44" s="12"/>
      <c r="B44" s="14" t="s">
        <v>41</v>
      </c>
      <c r="C44" s="13"/>
      <c r="D44" s="184">
        <f>+ROUND('CE Min'!D192,0)</f>
        <v>408265</v>
      </c>
      <c r="E44" s="184">
        <f>+ROUND('CE Min'!E192,0)</f>
        <v>408265</v>
      </c>
      <c r="F44" s="186">
        <f t="shared" si="12"/>
        <v>0</v>
      </c>
      <c r="G44" s="163">
        <f t="shared" si="15"/>
        <v>0</v>
      </c>
      <c r="I44" s="209"/>
      <c r="J44" s="235"/>
    </row>
    <row r="45" spans="1:10">
      <c r="A45" s="12"/>
      <c r="B45" s="14" t="s">
        <v>42</v>
      </c>
      <c r="C45" s="13"/>
      <c r="D45" s="184">
        <f>+ROUND('CE Min'!D211,0)</f>
        <v>0</v>
      </c>
      <c r="E45" s="184">
        <f>+ROUND('CE Min'!E211,0)</f>
        <v>0</v>
      </c>
      <c r="F45" s="186">
        <f t="shared" si="12"/>
        <v>0</v>
      </c>
      <c r="G45" s="163"/>
      <c r="I45" s="209"/>
      <c r="J45" s="235"/>
    </row>
    <row r="46" spans="1:10">
      <c r="A46" s="12"/>
      <c r="B46" s="14" t="s">
        <v>43</v>
      </c>
      <c r="C46" s="13"/>
      <c r="D46" s="184">
        <f>+ROUND('CE Min'!D217,0)</f>
        <v>0</v>
      </c>
      <c r="E46" s="184">
        <f>+ROUND('CE Min'!E217,0)</f>
        <v>0</v>
      </c>
      <c r="F46" s="186">
        <f t="shared" si="12"/>
        <v>0</v>
      </c>
      <c r="G46" s="163"/>
      <c r="I46" s="209"/>
      <c r="J46" s="235"/>
    </row>
    <row r="47" spans="1:10">
      <c r="A47" s="12"/>
      <c r="B47" s="14" t="s">
        <v>44</v>
      </c>
      <c r="C47" s="13"/>
      <c r="D47" s="184">
        <f>+ROUND('CE Min'!D222,0)</f>
        <v>0</v>
      </c>
      <c r="E47" s="184">
        <f>+ROUND('CE Min'!E222,0)</f>
        <v>0</v>
      </c>
      <c r="F47" s="186">
        <f t="shared" si="12"/>
        <v>0</v>
      </c>
      <c r="G47" s="163"/>
      <c r="I47" s="209"/>
      <c r="J47" s="235"/>
    </row>
    <row r="48" spans="1:10">
      <c r="A48" s="12"/>
      <c r="B48" s="14" t="s">
        <v>45</v>
      </c>
      <c r="C48" s="13"/>
      <c r="D48" s="184">
        <f>+ROUND('CE Min'!D227,0)</f>
        <v>0</v>
      </c>
      <c r="E48" s="184">
        <f>+ROUND('CE Min'!E227,0)</f>
        <v>0</v>
      </c>
      <c r="F48" s="186">
        <f t="shared" si="12"/>
        <v>0</v>
      </c>
      <c r="G48" s="163"/>
      <c r="I48" s="209"/>
      <c r="J48" s="235"/>
    </row>
    <row r="49" spans="1:10">
      <c r="A49" s="12"/>
      <c r="B49" s="14" t="s">
        <v>46</v>
      </c>
      <c r="C49" s="13"/>
      <c r="D49" s="184">
        <f>+ROUND('CE Min'!D237,0)</f>
        <v>0</v>
      </c>
      <c r="E49" s="184">
        <f>+ROUND('CE Min'!E237,0)</f>
        <v>0</v>
      </c>
      <c r="F49" s="186">
        <f t="shared" si="12"/>
        <v>0</v>
      </c>
      <c r="G49" s="163"/>
      <c r="I49" s="209"/>
      <c r="J49" s="235"/>
    </row>
    <row r="50" spans="1:10">
      <c r="A50" s="12"/>
      <c r="B50" s="14" t="s">
        <v>47</v>
      </c>
      <c r="C50" s="13"/>
      <c r="D50" s="184">
        <f>+ROUND('CE Min'!D243,0)</f>
        <v>0</v>
      </c>
      <c r="E50" s="184">
        <f>+ROUND('CE Min'!E243,0)</f>
        <v>0</v>
      </c>
      <c r="F50" s="186">
        <f t="shared" si="12"/>
        <v>0</v>
      </c>
      <c r="G50" s="163"/>
      <c r="I50" s="209"/>
      <c r="J50" s="235"/>
    </row>
    <row r="51" spans="1:10">
      <c r="A51" s="12"/>
      <c r="B51" s="14" t="s">
        <v>48</v>
      </c>
      <c r="C51" s="13"/>
      <c r="D51" s="184">
        <f>+ROUND('CE Min'!D250,0)</f>
        <v>0</v>
      </c>
      <c r="E51" s="184">
        <f>+ROUND('CE Min'!E250,0)</f>
        <v>0</v>
      </c>
      <c r="F51" s="186">
        <f t="shared" si="12"/>
        <v>0</v>
      </c>
      <c r="G51" s="163"/>
      <c r="I51" s="209"/>
      <c r="J51" s="235"/>
    </row>
    <row r="52" spans="1:10">
      <c r="A52" s="12"/>
      <c r="B52" s="14" t="s">
        <v>49</v>
      </c>
      <c r="C52" s="13"/>
      <c r="D52" s="184">
        <f>+ROUND('CE Min'!D256,0)</f>
        <v>97519</v>
      </c>
      <c r="E52" s="184">
        <f>+ROUND('CE Min'!E256,0)</f>
        <v>105127</v>
      </c>
      <c r="F52" s="186">
        <f t="shared" si="12"/>
        <v>-7608</v>
      </c>
      <c r="G52" s="163">
        <f t="shared" si="15"/>
        <v>-7.2369610090652264E-2</v>
      </c>
      <c r="I52" s="209"/>
      <c r="J52" s="235"/>
    </row>
    <row r="53" spans="1:10">
      <c r="A53" s="12"/>
      <c r="B53" s="14" t="s">
        <v>50</v>
      </c>
      <c r="C53" s="13"/>
      <c r="D53" s="184">
        <f>+ROUND('CE Min'!D261,0)</f>
        <v>463816</v>
      </c>
      <c r="E53" s="184">
        <f>+ROUND('CE Min'!E261,0)</f>
        <v>500000</v>
      </c>
      <c r="F53" s="186">
        <f t="shared" si="12"/>
        <v>-36184</v>
      </c>
      <c r="G53" s="163">
        <f t="shared" si="15"/>
        <v>-7.2368000000000002E-2</v>
      </c>
      <c r="I53" s="209"/>
      <c r="J53" s="235"/>
    </row>
    <row r="54" spans="1:10">
      <c r="A54" s="12"/>
      <c r="B54" s="14" t="s">
        <v>51</v>
      </c>
      <c r="C54" s="13"/>
      <c r="D54" s="184">
        <f>+ROUND('CE Min'!D270,0)</f>
        <v>716364</v>
      </c>
      <c r="E54" s="184">
        <f>+ROUND('CE Min'!E270,0)</f>
        <v>716364</v>
      </c>
      <c r="F54" s="186">
        <f t="shared" si="12"/>
        <v>0</v>
      </c>
      <c r="G54" s="163">
        <f t="shared" si="15"/>
        <v>0</v>
      </c>
      <c r="I54" s="209"/>
      <c r="J54" s="235"/>
    </row>
    <row r="55" spans="1:10">
      <c r="A55" s="12"/>
      <c r="B55" s="14" t="s">
        <v>52</v>
      </c>
      <c r="C55" s="13"/>
      <c r="D55" s="184">
        <f>+ROUND('CE Min'!D278,0)</f>
        <v>2053293</v>
      </c>
      <c r="E55" s="184">
        <f>+ROUND('CE Min'!E278,0)</f>
        <v>2854418</v>
      </c>
      <c r="F55" s="186">
        <f t="shared" si="12"/>
        <v>-801125</v>
      </c>
      <c r="G55" s="163">
        <f t="shared" si="15"/>
        <v>-0.28066141679319567</v>
      </c>
      <c r="I55" s="209"/>
      <c r="J55" s="235"/>
    </row>
    <row r="56" spans="1:10">
      <c r="A56" s="12"/>
      <c r="B56" s="14" t="s">
        <v>53</v>
      </c>
      <c r="C56" s="60"/>
      <c r="D56" s="184">
        <f>+ROUND('CE Min'!D286,0)</f>
        <v>2307657</v>
      </c>
      <c r="E56" s="184">
        <f>+ROUND('CE Min'!E286,0)</f>
        <v>2512308</v>
      </c>
      <c r="F56" s="186">
        <f t="shared" si="12"/>
        <v>-204651</v>
      </c>
      <c r="G56" s="163">
        <f t="shared" si="15"/>
        <v>-8.1459359282380989E-2</v>
      </c>
      <c r="I56" s="209"/>
      <c r="J56" s="235"/>
    </row>
    <row r="57" spans="1:10">
      <c r="A57" s="12"/>
      <c r="B57" s="14" t="s">
        <v>54</v>
      </c>
      <c r="C57" s="13"/>
      <c r="D57" s="184">
        <f>+ROUND('CE Min'!D300,0)-1</f>
        <v>850368</v>
      </c>
      <c r="E57" s="184">
        <f>+ROUND('CE Min'!E300,0)</f>
        <v>970870</v>
      </c>
      <c r="F57" s="186">
        <f t="shared" si="12"/>
        <v>-120502</v>
      </c>
      <c r="G57" s="163">
        <f t="shared" si="15"/>
        <v>-0.12411754405842183</v>
      </c>
      <c r="I57" s="209"/>
      <c r="J57" s="235"/>
    </row>
    <row r="58" spans="1:10">
      <c r="A58" s="12"/>
      <c r="B58" s="14" t="s">
        <v>55</v>
      </c>
      <c r="C58" s="13"/>
      <c r="D58" s="184">
        <f>+ROUND('CE Min'!D308,0)</f>
        <v>0</v>
      </c>
      <c r="E58" s="184">
        <f>+ROUND('CE Min'!E308,0)</f>
        <v>0</v>
      </c>
      <c r="F58" s="186">
        <f t="shared" si="12"/>
        <v>0</v>
      </c>
      <c r="G58" s="163"/>
      <c r="I58" s="209"/>
      <c r="J58" s="235"/>
    </row>
    <row r="59" spans="1:10">
      <c r="A59" s="9">
        <v>3</v>
      </c>
      <c r="B59" s="10" t="s">
        <v>56</v>
      </c>
      <c r="C59" s="18"/>
      <c r="D59" s="192">
        <f t="shared" ref="D59" si="18">SUM(D60:D62)</f>
        <v>10983509</v>
      </c>
      <c r="E59" s="192">
        <f t="shared" ref="E59" si="19">SUM(E60:E62)</f>
        <v>11553785</v>
      </c>
      <c r="F59" s="188">
        <f t="shared" si="12"/>
        <v>-570276</v>
      </c>
      <c r="G59" s="164">
        <f t="shared" si="15"/>
        <v>-4.935837043877829E-2</v>
      </c>
      <c r="I59" s="172"/>
      <c r="J59" s="235"/>
    </row>
    <row r="60" spans="1:10">
      <c r="A60" s="12"/>
      <c r="B60" s="14" t="s">
        <v>57</v>
      </c>
      <c r="C60" s="13"/>
      <c r="D60" s="184">
        <f>+ROUND('CE Min'!D310,0)</f>
        <v>10456280</v>
      </c>
      <c r="E60" s="184">
        <f>+ROUND('CE Min'!E310,0)</f>
        <v>11115527</v>
      </c>
      <c r="F60" s="186">
        <f t="shared" si="12"/>
        <v>-659247</v>
      </c>
      <c r="G60" s="163">
        <f t="shared" si="15"/>
        <v>-5.9308658959669656E-2</v>
      </c>
      <c r="I60" s="209"/>
      <c r="J60" s="235"/>
    </row>
    <row r="61" spans="1:10">
      <c r="A61" s="12"/>
      <c r="B61" s="14" t="s">
        <v>58</v>
      </c>
      <c r="C61" s="60"/>
      <c r="D61" s="184">
        <f>+ROUND('CE Min'!D330,0)</f>
        <v>315159</v>
      </c>
      <c r="E61" s="184">
        <f>+ROUND('CE Min'!E330,0)</f>
        <v>345258</v>
      </c>
      <c r="F61" s="186">
        <f t="shared" si="12"/>
        <v>-30099</v>
      </c>
      <c r="G61" s="163">
        <f t="shared" si="15"/>
        <v>-8.7178284065829031E-2</v>
      </c>
      <c r="I61" s="209"/>
      <c r="J61" s="235"/>
    </row>
    <row r="62" spans="1:10">
      <c r="A62" s="12"/>
      <c r="B62" s="14" t="s">
        <v>59</v>
      </c>
      <c r="C62" s="13"/>
      <c r="D62" s="184">
        <f>+ROUND('CE Min'!D344,0)</f>
        <v>212070</v>
      </c>
      <c r="E62" s="184">
        <f>+ROUND('CE Min'!E344,0)</f>
        <v>93000</v>
      </c>
      <c r="F62" s="186">
        <f t="shared" si="12"/>
        <v>119070</v>
      </c>
      <c r="G62" s="163">
        <f t="shared" si="15"/>
        <v>1.2803225806451612</v>
      </c>
      <c r="I62" s="209"/>
      <c r="J62" s="235"/>
    </row>
    <row r="63" spans="1:10">
      <c r="A63" s="9">
        <v>4</v>
      </c>
      <c r="B63" s="19" t="s">
        <v>60</v>
      </c>
      <c r="C63" s="18"/>
      <c r="D63" s="192">
        <f>+ROUND('CE Min'!D347,0)</f>
        <v>1966212</v>
      </c>
      <c r="E63" s="192">
        <f>+ROUND('CE Min'!E347,0)</f>
        <v>1927353</v>
      </c>
      <c r="F63" s="188">
        <f t="shared" si="12"/>
        <v>38859</v>
      </c>
      <c r="G63" s="164">
        <f t="shared" si="15"/>
        <v>2.0161848919217185E-2</v>
      </c>
      <c r="I63" s="172"/>
      <c r="J63" s="235"/>
    </row>
    <row r="64" spans="1:10">
      <c r="A64" s="9">
        <v>5</v>
      </c>
      <c r="B64" s="10" t="s">
        <v>61</v>
      </c>
      <c r="C64" s="10"/>
      <c r="D64" s="192">
        <f>+ROUND('CE Min'!D355,0)</f>
        <v>1917702</v>
      </c>
      <c r="E64" s="192">
        <f>+ROUND('CE Min'!E355,0)</f>
        <v>1111980</v>
      </c>
      <c r="F64" s="188">
        <f t="shared" si="12"/>
        <v>805722</v>
      </c>
      <c r="G64" s="164">
        <f t="shared" si="15"/>
        <v>0.72458317595640209</v>
      </c>
      <c r="I64" s="172"/>
      <c r="J64" s="235"/>
    </row>
    <row r="65" spans="1:10">
      <c r="A65" s="9">
        <v>6</v>
      </c>
      <c r="B65" s="10" t="s">
        <v>62</v>
      </c>
      <c r="C65" s="18"/>
      <c r="D65" s="192">
        <f t="shared" ref="D65" si="20">SUM(D66:D70)</f>
        <v>45926370</v>
      </c>
      <c r="E65" s="192">
        <f t="shared" ref="E65" si="21">SUM(E66:E70)</f>
        <v>43017827</v>
      </c>
      <c r="F65" s="188">
        <f t="shared" si="12"/>
        <v>2908543</v>
      </c>
      <c r="G65" s="164">
        <f t="shared" si="15"/>
        <v>6.7612503997470624E-2</v>
      </c>
      <c r="I65" s="172"/>
      <c r="J65" s="235"/>
    </row>
    <row r="66" spans="1:10">
      <c r="A66" s="9"/>
      <c r="B66" s="13" t="s">
        <v>63</v>
      </c>
      <c r="C66" s="15"/>
      <c r="D66" s="184">
        <f>+ROUND('CE Min'!D368,0)</f>
        <v>15358014</v>
      </c>
      <c r="E66" s="184">
        <f>+ROUND('CE Min'!E368,0)</f>
        <v>14763245</v>
      </c>
      <c r="F66" s="186">
        <f t="shared" si="12"/>
        <v>594769</v>
      </c>
      <c r="G66" s="163">
        <f t="shared" si="15"/>
        <v>4.0287145542866762E-2</v>
      </c>
      <c r="I66" s="209"/>
      <c r="J66" s="235"/>
    </row>
    <row r="67" spans="1:10">
      <c r="A67" s="9"/>
      <c r="B67" s="13" t="s">
        <v>64</v>
      </c>
      <c r="C67" s="15"/>
      <c r="D67" s="184">
        <f>+ROUND('CE Min'!D372,0)</f>
        <v>2517193</v>
      </c>
      <c r="E67" s="184">
        <f>+ROUND('CE Min'!E372,0)</f>
        <v>1895710</v>
      </c>
      <c r="F67" s="186">
        <f t="shared" si="12"/>
        <v>621483</v>
      </c>
      <c r="G67" s="163">
        <f t="shared" si="15"/>
        <v>0.32783653617905695</v>
      </c>
      <c r="I67" s="209"/>
      <c r="J67" s="235"/>
    </row>
    <row r="68" spans="1:10">
      <c r="A68" s="9"/>
      <c r="B68" s="13" t="s">
        <v>65</v>
      </c>
      <c r="C68" s="15"/>
      <c r="D68" s="184">
        <f>+ROUND('CE Min'!D376,0)</f>
        <v>19041760</v>
      </c>
      <c r="E68" s="184">
        <f>+ROUND('CE Min'!E376,0)</f>
        <v>18515407</v>
      </c>
      <c r="F68" s="186">
        <f t="shared" si="12"/>
        <v>526353</v>
      </c>
      <c r="G68" s="163">
        <f t="shared" si="15"/>
        <v>2.8427838502280832E-2</v>
      </c>
      <c r="I68" s="209"/>
      <c r="J68" s="235"/>
    </row>
    <row r="69" spans="1:10">
      <c r="A69" s="12"/>
      <c r="B69" s="13" t="s">
        <v>66</v>
      </c>
      <c r="C69" s="15"/>
      <c r="D69" s="184">
        <f>+ROUND('CE Min'!D381+'CE Min'!D390+'CE Min'!D399,0)</f>
        <v>1124450</v>
      </c>
      <c r="E69" s="184">
        <f>+ROUND('CE Min'!E381+'CE Min'!E390+'CE Min'!E399,0)</f>
        <v>1025904</v>
      </c>
      <c r="F69" s="186">
        <f t="shared" ref="F69:F85" si="22">+D69-E69</f>
        <v>98546</v>
      </c>
      <c r="G69" s="163">
        <f t="shared" ref="G69:G85" si="23">+F69/E69</f>
        <v>9.6057720800386784E-2</v>
      </c>
      <c r="I69" s="209"/>
      <c r="J69" s="235"/>
    </row>
    <row r="70" spans="1:10">
      <c r="A70" s="12"/>
      <c r="B70" s="13" t="s">
        <v>67</v>
      </c>
      <c r="C70" s="15"/>
      <c r="D70" s="184">
        <f>+ROUND('CE Min'!D385+'CE Min'!D394+'CE Min'!D403,0)</f>
        <v>7884953</v>
      </c>
      <c r="E70" s="184">
        <f>+ROUND('CE Min'!E385+'CE Min'!E394+'CE Min'!E403,0)</f>
        <v>6817561</v>
      </c>
      <c r="F70" s="186">
        <f t="shared" si="22"/>
        <v>1067392</v>
      </c>
      <c r="G70" s="163">
        <f t="shared" si="23"/>
        <v>0.15656508243930636</v>
      </c>
      <c r="I70" s="209"/>
    </row>
    <row r="71" spans="1:10">
      <c r="A71" s="9">
        <v>7</v>
      </c>
      <c r="B71" s="19" t="s">
        <v>68</v>
      </c>
      <c r="C71" s="10"/>
      <c r="D71" s="192">
        <f>+ROUND('CE Min'!D407,0)</f>
        <v>941243</v>
      </c>
      <c r="E71" s="192">
        <f>+ROUND('CE Min'!E407,0)</f>
        <v>941243</v>
      </c>
      <c r="F71" s="188">
        <f t="shared" si="22"/>
        <v>0</v>
      </c>
      <c r="G71" s="164">
        <f t="shared" si="23"/>
        <v>0</v>
      </c>
      <c r="I71" s="172"/>
    </row>
    <row r="72" spans="1:10">
      <c r="A72" s="9">
        <v>8</v>
      </c>
      <c r="B72" s="19" t="s">
        <v>69</v>
      </c>
      <c r="C72" s="10"/>
      <c r="D72" s="192">
        <f t="shared" ref="D72" si="24">SUM(D73:D75)</f>
        <v>2076164</v>
      </c>
      <c r="E72" s="192">
        <f t="shared" ref="E72" si="25">SUM(E73:E75)</f>
        <v>2076164</v>
      </c>
      <c r="F72" s="188">
        <f t="shared" si="22"/>
        <v>0</v>
      </c>
      <c r="G72" s="164">
        <f t="shared" si="23"/>
        <v>0</v>
      </c>
      <c r="I72" s="172"/>
    </row>
    <row r="73" spans="1:10">
      <c r="A73" s="9"/>
      <c r="B73" s="13" t="s">
        <v>70</v>
      </c>
      <c r="C73" s="15"/>
      <c r="D73" s="184">
        <f>+ROUND('CE Min'!D416,0)</f>
        <v>6506</v>
      </c>
      <c r="E73" s="184">
        <f>+ROUND('CE Min'!E416,0)</f>
        <v>6506</v>
      </c>
      <c r="F73" s="186">
        <f t="shared" si="22"/>
        <v>0</v>
      </c>
      <c r="G73" s="163">
        <f t="shared" si="23"/>
        <v>0</v>
      </c>
      <c r="I73" s="209"/>
    </row>
    <row r="74" spans="1:10">
      <c r="A74" s="9"/>
      <c r="B74" s="13" t="s">
        <v>71</v>
      </c>
      <c r="C74" s="15"/>
      <c r="D74" s="184">
        <f>+ROUND('CE Min'!D418,0)</f>
        <v>420804</v>
      </c>
      <c r="E74" s="184">
        <f>+ROUND('CE Min'!E418,0)</f>
        <v>420804</v>
      </c>
      <c r="F74" s="186">
        <f t="shared" si="22"/>
        <v>0</v>
      </c>
      <c r="G74" s="163">
        <f t="shared" si="23"/>
        <v>0</v>
      </c>
      <c r="I74" s="209"/>
    </row>
    <row r="75" spans="1:10">
      <c r="A75" s="12"/>
      <c r="B75" s="13" t="s">
        <v>72</v>
      </c>
      <c r="C75" s="15"/>
      <c r="D75" s="184">
        <f>+ROUND('CE Min'!D421,0)</f>
        <v>1648854</v>
      </c>
      <c r="E75" s="184">
        <f>+ROUND('CE Min'!E421,0)</f>
        <v>1648854</v>
      </c>
      <c r="F75" s="186">
        <f t="shared" si="22"/>
        <v>0</v>
      </c>
      <c r="G75" s="163">
        <f t="shared" si="23"/>
        <v>0</v>
      </c>
      <c r="I75" s="209"/>
    </row>
    <row r="76" spans="1:10">
      <c r="A76" s="9">
        <v>9</v>
      </c>
      <c r="B76" s="19" t="s">
        <v>73</v>
      </c>
      <c r="C76" s="10"/>
      <c r="D76" s="192">
        <f>+ROUND('CE Min'!D422,0)</f>
        <v>0</v>
      </c>
      <c r="E76" s="192">
        <f>+ROUND('CE Min'!E422,0)</f>
        <v>210463</v>
      </c>
      <c r="F76" s="188">
        <f t="shared" si="22"/>
        <v>-210463</v>
      </c>
      <c r="G76" s="164">
        <f t="shared" si="23"/>
        <v>-1</v>
      </c>
      <c r="I76" s="172"/>
    </row>
    <row r="77" spans="1:10">
      <c r="A77" s="9">
        <v>10</v>
      </c>
      <c r="B77" s="10" t="s">
        <v>74</v>
      </c>
      <c r="C77" s="18"/>
      <c r="D77" s="192">
        <f t="shared" ref="D77" si="26">SUM(D78:D79)</f>
        <v>0</v>
      </c>
      <c r="E77" s="192">
        <f t="shared" ref="E77" si="27">SUM(E78:E79)</f>
        <v>0</v>
      </c>
      <c r="F77" s="188">
        <f t="shared" si="22"/>
        <v>0</v>
      </c>
      <c r="G77" s="164"/>
      <c r="I77" s="172"/>
    </row>
    <row r="78" spans="1:10">
      <c r="A78" s="9"/>
      <c r="B78" s="13" t="s">
        <v>75</v>
      </c>
      <c r="C78" s="15"/>
      <c r="D78" s="184">
        <f>+ROUND('CE Min'!D426,0)</f>
        <v>0</v>
      </c>
      <c r="E78" s="184">
        <f>+ROUND('CE Min'!E426,0)</f>
        <v>0</v>
      </c>
      <c r="F78" s="186">
        <f t="shared" si="22"/>
        <v>0</v>
      </c>
      <c r="G78" s="163"/>
      <c r="I78" s="209"/>
    </row>
    <row r="79" spans="1:10">
      <c r="A79" s="9"/>
      <c r="B79" s="13" t="s">
        <v>76</v>
      </c>
      <c r="C79" s="15"/>
      <c r="D79" s="184">
        <f>+ROUND('CE Min'!D435,0)</f>
        <v>0</v>
      </c>
      <c r="E79" s="184">
        <f>+ROUND('CE Min'!E435,0)</f>
        <v>0</v>
      </c>
      <c r="F79" s="186">
        <f t="shared" si="22"/>
        <v>0</v>
      </c>
      <c r="G79" s="163"/>
      <c r="I79" s="209"/>
    </row>
    <row r="80" spans="1:10">
      <c r="A80" s="9">
        <v>11</v>
      </c>
      <c r="B80" s="10" t="s">
        <v>77</v>
      </c>
      <c r="C80" s="18"/>
      <c r="D80" s="192">
        <f t="shared" ref="D80" si="28">SUM(D81:D84)</f>
        <v>595962</v>
      </c>
      <c r="E80" s="192">
        <f t="shared" ref="E80" si="29">SUM(E81:E84)</f>
        <v>1233344</v>
      </c>
      <c r="F80" s="188">
        <f t="shared" si="22"/>
        <v>-637382</v>
      </c>
      <c r="G80" s="164">
        <f t="shared" si="23"/>
        <v>-0.51679174666597483</v>
      </c>
      <c r="I80" s="172"/>
    </row>
    <row r="81" spans="1:9">
      <c r="A81" s="9"/>
      <c r="B81" s="13" t="s">
        <v>78</v>
      </c>
      <c r="C81" s="11"/>
      <c r="D81" s="184">
        <f>+ROUND('CE Min'!D443,0)</f>
        <v>0</v>
      </c>
      <c r="E81" s="184">
        <f>+ROUND('CE Min'!E443,0)</f>
        <v>0</v>
      </c>
      <c r="F81" s="186">
        <f t="shared" si="22"/>
        <v>0</v>
      </c>
      <c r="G81" s="163"/>
      <c r="I81" s="209"/>
    </row>
    <row r="82" spans="1:9">
      <c r="A82" s="9"/>
      <c r="B82" s="13" t="s">
        <v>79</v>
      </c>
      <c r="C82" s="11"/>
      <c r="D82" s="184">
        <f>+ROUND('CE Min'!D451,0)</f>
        <v>0</v>
      </c>
      <c r="E82" s="184">
        <f>+ROUND('CE Min'!E451,0)</f>
        <v>0</v>
      </c>
      <c r="F82" s="186">
        <f t="shared" si="22"/>
        <v>0</v>
      </c>
      <c r="G82" s="163"/>
      <c r="I82" s="209"/>
    </row>
    <row r="83" spans="1:9">
      <c r="A83" s="9"/>
      <c r="B83" s="13" t="s">
        <v>80</v>
      </c>
      <c r="C83" s="11"/>
      <c r="D83" s="184">
        <f>+ROUND('CE Min'!D452,0)</f>
        <v>30000</v>
      </c>
      <c r="E83" s="184">
        <f>+ROUND('CE Min'!E452,0)</f>
        <v>706329</v>
      </c>
      <c r="F83" s="186">
        <f t="shared" si="22"/>
        <v>-676329</v>
      </c>
      <c r="G83" s="163">
        <f t="shared" si="23"/>
        <v>-0.95752687486992605</v>
      </c>
      <c r="I83" s="209"/>
    </row>
    <row r="84" spans="1:9">
      <c r="A84" s="9"/>
      <c r="B84" s="13" t="s">
        <v>81</v>
      </c>
      <c r="C84" s="11"/>
      <c r="D84" s="184">
        <f>+ROUND('CE Min'!D459,0)</f>
        <v>565962</v>
      </c>
      <c r="E84" s="184">
        <f>+ROUND('CE Min'!E459,0)</f>
        <v>527015</v>
      </c>
      <c r="F84" s="186">
        <f t="shared" si="22"/>
        <v>38947</v>
      </c>
      <c r="G84" s="163">
        <f t="shared" si="23"/>
        <v>7.3901122358946136E-2</v>
      </c>
      <c r="I84" s="209"/>
    </row>
    <row r="85" spans="1:9">
      <c r="A85" s="244" t="s">
        <v>82</v>
      </c>
      <c r="B85" s="245"/>
      <c r="C85" s="245"/>
      <c r="D85" s="189">
        <f t="shared" ref="D85" si="30">D38+D41+D63+D64+D65+D71+D72+D76+D77+D80+D59</f>
        <v>85092862</v>
      </c>
      <c r="E85" s="189">
        <f t="shared" ref="E85" si="31">E38+E41+E63+E64+E65+E71+E72+E76+E77+E80+E59</f>
        <v>84881979</v>
      </c>
      <c r="F85" s="190">
        <f t="shared" si="22"/>
        <v>210883</v>
      </c>
      <c r="G85" s="146">
        <f t="shared" si="23"/>
        <v>2.4844260523190676E-3</v>
      </c>
      <c r="I85" s="172"/>
    </row>
    <row r="86" spans="1:9" ht="13.5" thickBot="1">
      <c r="A86" s="20"/>
      <c r="B86" s="21"/>
      <c r="C86" s="22"/>
      <c r="D86" s="193"/>
      <c r="E86" s="193"/>
      <c r="F86" s="194"/>
      <c r="G86" s="165"/>
      <c r="I86" s="172"/>
    </row>
    <row r="87" spans="1:9" ht="13.5" thickBot="1">
      <c r="A87" s="246" t="s">
        <v>83</v>
      </c>
      <c r="B87" s="247"/>
      <c r="C87" s="247"/>
      <c r="D87" s="195">
        <f t="shared" ref="D87" si="32">+D35-D85</f>
        <v>3259431</v>
      </c>
      <c r="E87" s="195">
        <f t="shared" ref="E87" si="33">+E35-E85</f>
        <v>4735245</v>
      </c>
      <c r="F87" s="196">
        <f>+D87-E87</f>
        <v>-1475814</v>
      </c>
      <c r="G87" s="147">
        <f>+F87/E87</f>
        <v>-0.31166581665784981</v>
      </c>
      <c r="I87" s="172"/>
    </row>
    <row r="88" spans="1:9">
      <c r="A88" s="23"/>
      <c r="B88" s="24"/>
      <c r="C88" s="25"/>
      <c r="D88" s="191"/>
      <c r="E88" s="191"/>
      <c r="F88" s="186"/>
      <c r="G88" s="163"/>
      <c r="I88" s="209"/>
    </row>
    <row r="89" spans="1:9">
      <c r="A89" s="9" t="s">
        <v>84</v>
      </c>
      <c r="B89" s="10" t="s">
        <v>85</v>
      </c>
      <c r="C89" s="18"/>
      <c r="D89" s="192"/>
      <c r="E89" s="192"/>
      <c r="F89" s="188"/>
      <c r="G89" s="164"/>
      <c r="I89" s="172"/>
    </row>
    <row r="90" spans="1:9">
      <c r="A90" s="26"/>
      <c r="B90" s="3" t="s">
        <v>86</v>
      </c>
      <c r="C90" s="27" t="s">
        <v>87</v>
      </c>
      <c r="D90" s="187">
        <f>+ROUND('CE Min'!D472+'CE Min'!D476,0)</f>
        <v>0</v>
      </c>
      <c r="E90" s="187">
        <f>+ROUND('CE Min'!E472+'CE Min'!E476,0)</f>
        <v>0</v>
      </c>
      <c r="F90" s="188">
        <f>+D90-E90</f>
        <v>0</v>
      </c>
      <c r="G90" s="164"/>
      <c r="I90" s="172"/>
    </row>
    <row r="91" spans="1:9">
      <c r="A91" s="26"/>
      <c r="B91" s="3" t="s">
        <v>88</v>
      </c>
      <c r="C91" s="27" t="s">
        <v>89</v>
      </c>
      <c r="D91" s="187">
        <f>+ROUND('CE Min'!D482+'CE Min'!D486,0)</f>
        <v>0</v>
      </c>
      <c r="E91" s="187">
        <f>+ROUND('CE Min'!E482+'CE Min'!E486,0)</f>
        <v>0</v>
      </c>
      <c r="F91" s="188">
        <f>+D91-E91</f>
        <v>0</v>
      </c>
      <c r="G91" s="164"/>
      <c r="I91" s="172"/>
    </row>
    <row r="92" spans="1:9">
      <c r="A92" s="244" t="s">
        <v>90</v>
      </c>
      <c r="B92" s="245"/>
      <c r="C92" s="245" t="s">
        <v>91</v>
      </c>
      <c r="D92" s="189">
        <f t="shared" ref="D92" si="34">+D90-D91</f>
        <v>0</v>
      </c>
      <c r="E92" s="189">
        <f t="shared" ref="E92" si="35">+E90-E91</f>
        <v>0</v>
      </c>
      <c r="F92" s="190">
        <f>+D92-E92</f>
        <v>0</v>
      </c>
      <c r="G92" s="146"/>
      <c r="I92" s="172"/>
    </row>
    <row r="93" spans="1:9">
      <c r="A93" s="26"/>
      <c r="B93" s="28"/>
      <c r="C93" s="10"/>
      <c r="D93" s="192"/>
      <c r="E93" s="192"/>
      <c r="F93" s="188"/>
      <c r="G93" s="164"/>
      <c r="I93" s="172"/>
    </row>
    <row r="94" spans="1:9">
      <c r="A94" s="9" t="s">
        <v>92</v>
      </c>
      <c r="B94" s="10" t="s">
        <v>93</v>
      </c>
      <c r="C94" s="10"/>
      <c r="D94" s="192"/>
      <c r="E94" s="192"/>
      <c r="F94" s="188"/>
      <c r="G94" s="164"/>
      <c r="I94" s="172"/>
    </row>
    <row r="95" spans="1:9">
      <c r="A95" s="26"/>
      <c r="B95" s="3" t="s">
        <v>86</v>
      </c>
      <c r="C95" s="10" t="s">
        <v>94</v>
      </c>
      <c r="D95" s="187">
        <f>+ROUND(+'CE Min'!D491,0)</f>
        <v>0</v>
      </c>
      <c r="E95" s="187">
        <f>+ROUND(+'CE Min'!E491,0)</f>
        <v>0</v>
      </c>
      <c r="F95" s="188">
        <f>+D95-E95</f>
        <v>0</v>
      </c>
      <c r="G95" s="164"/>
      <c r="I95" s="172"/>
    </row>
    <row r="96" spans="1:9">
      <c r="A96" s="26"/>
      <c r="B96" s="3" t="s">
        <v>88</v>
      </c>
      <c r="C96" s="10" t="s">
        <v>95</v>
      </c>
      <c r="D96" s="187">
        <f>+ROUND(+'CE Min'!D492,0)</f>
        <v>0</v>
      </c>
      <c r="E96" s="187">
        <f>+ROUND(+'CE Min'!E492,0)</f>
        <v>0</v>
      </c>
      <c r="F96" s="188">
        <f>+D96-E96</f>
        <v>0</v>
      </c>
      <c r="G96" s="164"/>
      <c r="I96" s="172"/>
    </row>
    <row r="97" spans="1:9">
      <c r="A97" s="244" t="s">
        <v>96</v>
      </c>
      <c r="B97" s="245"/>
      <c r="C97" s="245" t="s">
        <v>91</v>
      </c>
      <c r="D97" s="189">
        <f t="shared" ref="D97" si="36">D95-D96</f>
        <v>0</v>
      </c>
      <c r="E97" s="189">
        <f t="shared" ref="E97" si="37">E95-E96</f>
        <v>0</v>
      </c>
      <c r="F97" s="190">
        <f>+D97-E97</f>
        <v>0</v>
      </c>
      <c r="G97" s="146"/>
      <c r="I97" s="172"/>
    </row>
    <row r="98" spans="1:9">
      <c r="A98" s="26"/>
      <c r="B98" s="28"/>
      <c r="C98" s="10"/>
      <c r="D98" s="197"/>
      <c r="E98" s="197"/>
      <c r="F98" s="198"/>
      <c r="G98" s="166"/>
      <c r="I98" s="172"/>
    </row>
    <row r="99" spans="1:9">
      <c r="A99" s="9" t="s">
        <v>97</v>
      </c>
      <c r="B99" s="10" t="s">
        <v>98</v>
      </c>
      <c r="C99" s="18"/>
      <c r="D99" s="197"/>
      <c r="E99" s="197"/>
      <c r="F99" s="198"/>
      <c r="G99" s="166"/>
      <c r="I99" s="172"/>
    </row>
    <row r="100" spans="1:9">
      <c r="A100" s="9"/>
      <c r="B100" s="3">
        <v>1</v>
      </c>
      <c r="C100" s="27" t="s">
        <v>99</v>
      </c>
      <c r="D100" s="197">
        <f t="shared" ref="D100" si="38">SUM(D101:D102)</f>
        <v>0</v>
      </c>
      <c r="E100" s="197">
        <f t="shared" ref="E100" si="39">SUM(E101:E102)</f>
        <v>501217</v>
      </c>
      <c r="F100" s="198">
        <f t="shared" ref="F100:F106" si="40">+D100-E100</f>
        <v>-501217</v>
      </c>
      <c r="G100" s="166">
        <f t="shared" ref="G100:G106" si="41">+F100/E100</f>
        <v>-1</v>
      </c>
      <c r="I100" s="172"/>
    </row>
    <row r="101" spans="1:9">
      <c r="A101" s="9"/>
      <c r="B101" s="3"/>
      <c r="C101" s="13" t="s">
        <v>100</v>
      </c>
      <c r="D101" s="184">
        <f>+ROUND(+'CE Min'!D496,0)</f>
        <v>0</v>
      </c>
      <c r="E101" s="184">
        <f>+ROUND(+'CE Min'!E496,0)</f>
        <v>0</v>
      </c>
      <c r="F101" s="181">
        <f t="shared" si="40"/>
        <v>0</v>
      </c>
      <c r="G101" s="167"/>
      <c r="I101" s="209"/>
    </row>
    <row r="102" spans="1:9">
      <c r="A102" s="9"/>
      <c r="B102" s="3"/>
      <c r="C102" s="13" t="s">
        <v>101</v>
      </c>
      <c r="D102" s="184">
        <f>+ROUND('CE Min'!D497,0)</f>
        <v>0</v>
      </c>
      <c r="E102" s="184">
        <f>+ROUND('CE Min'!E497,0)</f>
        <v>501217</v>
      </c>
      <c r="F102" s="181">
        <f t="shared" si="40"/>
        <v>-501217</v>
      </c>
      <c r="G102" s="167">
        <f t="shared" si="41"/>
        <v>-1</v>
      </c>
      <c r="I102" s="209"/>
    </row>
    <row r="103" spans="1:9">
      <c r="A103" s="9"/>
      <c r="B103" s="3">
        <v>2</v>
      </c>
      <c r="C103" s="10" t="s">
        <v>102</v>
      </c>
      <c r="D103" s="197">
        <f t="shared" ref="D103" si="42">SUM(D104:D105)</f>
        <v>0</v>
      </c>
      <c r="E103" s="197">
        <f t="shared" ref="E103" si="43">SUM(E104:E105)</f>
        <v>2114015</v>
      </c>
      <c r="F103" s="198">
        <f t="shared" si="40"/>
        <v>-2114015</v>
      </c>
      <c r="G103" s="166">
        <f t="shared" si="41"/>
        <v>-1</v>
      </c>
      <c r="I103" s="209"/>
    </row>
    <row r="104" spans="1:9">
      <c r="A104" s="9"/>
      <c r="B104" s="3"/>
      <c r="C104" s="13" t="s">
        <v>103</v>
      </c>
      <c r="D104" s="184">
        <f>+ROUND(+'CE Min'!D522,0)</f>
        <v>0</v>
      </c>
      <c r="E104" s="184">
        <f>+ROUND(+'CE Min'!E522,0)</f>
        <v>3391</v>
      </c>
      <c r="F104" s="199">
        <f t="shared" si="40"/>
        <v>-3391</v>
      </c>
      <c r="G104" s="168">
        <f t="shared" si="41"/>
        <v>-1</v>
      </c>
      <c r="I104" s="209"/>
    </row>
    <row r="105" spans="1:9">
      <c r="A105" s="9"/>
      <c r="B105" s="3"/>
      <c r="C105" s="13" t="s">
        <v>104</v>
      </c>
      <c r="D105" s="184">
        <f>+ROUND('CE Min'!D523,0)</f>
        <v>0</v>
      </c>
      <c r="E105" s="184">
        <f>+ROUND('CE Min'!E523,0)</f>
        <v>2110624</v>
      </c>
      <c r="F105" s="199">
        <f t="shared" si="40"/>
        <v>-2110624</v>
      </c>
      <c r="G105" s="168">
        <f t="shared" si="41"/>
        <v>-1</v>
      </c>
      <c r="I105" s="209"/>
    </row>
    <row r="106" spans="1:9">
      <c r="A106" s="244" t="s">
        <v>105</v>
      </c>
      <c r="B106" s="245"/>
      <c r="C106" s="245" t="s">
        <v>106</v>
      </c>
      <c r="D106" s="200">
        <f t="shared" ref="D106" si="44">D100-D103</f>
        <v>0</v>
      </c>
      <c r="E106" s="200">
        <f t="shared" ref="E106" si="45">E100-E103</f>
        <v>-1612798</v>
      </c>
      <c r="F106" s="201">
        <f t="shared" si="40"/>
        <v>1612798</v>
      </c>
      <c r="G106" s="148">
        <f t="shared" si="41"/>
        <v>-1</v>
      </c>
      <c r="I106" s="172"/>
    </row>
    <row r="107" spans="1:9" ht="13.5" thickBot="1">
      <c r="A107" s="29"/>
      <c r="B107" s="30"/>
      <c r="C107" s="31"/>
      <c r="D107" s="202"/>
      <c r="E107" s="202"/>
      <c r="F107" s="203"/>
      <c r="G107" s="169"/>
      <c r="I107" s="172"/>
    </row>
    <row r="108" spans="1:9" ht="13.5" thickBot="1">
      <c r="A108" s="246" t="s">
        <v>107</v>
      </c>
      <c r="B108" s="247"/>
      <c r="C108" s="247"/>
      <c r="D108" s="204">
        <f t="shared" ref="D108" si="46">D87+D92+D97+D106</f>
        <v>3259431</v>
      </c>
      <c r="E108" s="204">
        <f t="shared" ref="E108" si="47">E87+E92+E97+E106</f>
        <v>3122447</v>
      </c>
      <c r="F108" s="205">
        <f>+D108-E108</f>
        <v>136984</v>
      </c>
      <c r="G108" s="149">
        <f>+F108/E108</f>
        <v>4.3870720623920917E-2</v>
      </c>
      <c r="I108" s="172"/>
    </row>
    <row r="109" spans="1:9">
      <c r="A109" s="12"/>
      <c r="B109" s="16"/>
      <c r="C109" s="32"/>
      <c r="D109" s="206"/>
      <c r="E109" s="206"/>
      <c r="F109" s="199"/>
      <c r="G109" s="168"/>
      <c r="I109" s="209"/>
    </row>
    <row r="110" spans="1:9">
      <c r="A110" s="9" t="s">
        <v>108</v>
      </c>
      <c r="B110" s="10" t="s">
        <v>109</v>
      </c>
      <c r="C110" s="18"/>
      <c r="D110" s="197"/>
      <c r="E110" s="197"/>
      <c r="F110" s="198"/>
      <c r="G110" s="166"/>
      <c r="I110" s="172"/>
    </row>
    <row r="111" spans="1:9">
      <c r="A111" s="9"/>
      <c r="B111" s="3" t="s">
        <v>86</v>
      </c>
      <c r="C111" s="27" t="s">
        <v>110</v>
      </c>
      <c r="D111" s="197">
        <f t="shared" ref="D111" si="48">SUM(D112:D115)</f>
        <v>3243573</v>
      </c>
      <c r="E111" s="197">
        <f t="shared" ref="E111" si="49">SUM(E112:E115)</f>
        <v>3065308</v>
      </c>
      <c r="F111" s="198">
        <f t="shared" ref="F111:F118" si="50">+D111-E111</f>
        <v>178265</v>
      </c>
      <c r="G111" s="166">
        <f t="shared" ref="G111:G118" si="51">+F111/E111</f>
        <v>5.8155656788812085E-2</v>
      </c>
      <c r="I111" s="172"/>
    </row>
    <row r="112" spans="1:9">
      <c r="A112" s="12"/>
      <c r="B112" s="14"/>
      <c r="C112" s="13" t="s">
        <v>111</v>
      </c>
      <c r="D112" s="184">
        <f>+ROUND(+'CE Min'!D557,0)</f>
        <v>3055975</v>
      </c>
      <c r="E112" s="184">
        <f>+ROUND(+'CE Min'!E557,0)</f>
        <v>2877710</v>
      </c>
      <c r="F112" s="181">
        <f t="shared" si="50"/>
        <v>178265</v>
      </c>
      <c r="G112" s="167">
        <f t="shared" si="51"/>
        <v>6.1946825774661103E-2</v>
      </c>
      <c r="I112" s="209"/>
    </row>
    <row r="113" spans="1:9">
      <c r="A113" s="12"/>
      <c r="B113" s="14"/>
      <c r="C113" s="13" t="s">
        <v>112</v>
      </c>
      <c r="D113" s="184">
        <f>+ROUND(+'CE Min'!D558,0)</f>
        <v>139294</v>
      </c>
      <c r="E113" s="184">
        <f>+ROUND(+'CE Min'!E558,0)</f>
        <v>139294</v>
      </c>
      <c r="F113" s="181">
        <f t="shared" si="50"/>
        <v>0</v>
      </c>
      <c r="G113" s="167">
        <f t="shared" si="51"/>
        <v>0</v>
      </c>
      <c r="I113" s="209"/>
    </row>
    <row r="114" spans="1:9">
      <c r="A114" s="12"/>
      <c r="B114" s="14"/>
      <c r="C114" s="13" t="s">
        <v>113</v>
      </c>
      <c r="D114" s="184">
        <f>+ROUND(+'CE Min'!D559,0)</f>
        <v>48304</v>
      </c>
      <c r="E114" s="184">
        <f>+ROUND(+'CE Min'!E559,0)</f>
        <v>48304</v>
      </c>
      <c r="F114" s="181">
        <f t="shared" si="50"/>
        <v>0</v>
      </c>
      <c r="G114" s="167">
        <f t="shared" si="51"/>
        <v>0</v>
      </c>
      <c r="I114" s="209"/>
    </row>
    <row r="115" spans="1:9">
      <c r="A115" s="12"/>
      <c r="B115" s="14"/>
      <c r="C115" s="13" t="s">
        <v>114</v>
      </c>
      <c r="D115" s="184">
        <f>+ROUND(+'CE Min'!D560,0)</f>
        <v>0</v>
      </c>
      <c r="E115" s="184">
        <f>+ROUND(+'CE Min'!E560,0)</f>
        <v>0</v>
      </c>
      <c r="F115" s="181">
        <f t="shared" si="50"/>
        <v>0</v>
      </c>
      <c r="G115" s="167"/>
      <c r="I115" s="209"/>
    </row>
    <row r="116" spans="1:9">
      <c r="A116" s="9"/>
      <c r="B116" s="3" t="s">
        <v>88</v>
      </c>
      <c r="C116" s="10" t="s">
        <v>115</v>
      </c>
      <c r="D116" s="192">
        <f>+ROUND(+'CE Min'!D561,0)</f>
        <v>15858</v>
      </c>
      <c r="E116" s="192">
        <f>+ROUND(+'CE Min'!E561,0)</f>
        <v>15858</v>
      </c>
      <c r="F116" s="198">
        <f t="shared" si="50"/>
        <v>0</v>
      </c>
      <c r="G116" s="166">
        <f t="shared" si="51"/>
        <v>0</v>
      </c>
      <c r="I116" s="172"/>
    </row>
    <row r="117" spans="1:9">
      <c r="A117" s="9"/>
      <c r="B117" s="3" t="s">
        <v>116</v>
      </c>
      <c r="C117" s="33" t="s">
        <v>117</v>
      </c>
      <c r="D117" s="192">
        <f>+ROUND(+'CE Min'!D564,0)</f>
        <v>0</v>
      </c>
      <c r="E117" s="192">
        <f>+ROUND(+'CE Min'!E564,0)</f>
        <v>0</v>
      </c>
      <c r="F117" s="207">
        <f t="shared" si="50"/>
        <v>0</v>
      </c>
      <c r="G117" s="170"/>
      <c r="I117" s="172"/>
    </row>
    <row r="118" spans="1:9">
      <c r="A118" s="244" t="s">
        <v>118</v>
      </c>
      <c r="B118" s="245"/>
      <c r="C118" s="245"/>
      <c r="D118" s="200">
        <f t="shared" ref="D118" si="52">D111+D116+D117</f>
        <v>3259431</v>
      </c>
      <c r="E118" s="200">
        <f t="shared" ref="E118" si="53">E111+E116+E117</f>
        <v>3081166</v>
      </c>
      <c r="F118" s="201">
        <f t="shared" si="50"/>
        <v>178265</v>
      </c>
      <c r="G118" s="148">
        <f t="shared" si="51"/>
        <v>5.7856343994448854E-2</v>
      </c>
      <c r="I118" s="172"/>
    </row>
    <row r="119" spans="1:9">
      <c r="A119" s="12"/>
      <c r="B119" s="16"/>
      <c r="C119" s="11"/>
      <c r="D119" s="199"/>
      <c r="E119" s="199"/>
      <c r="F119" s="199"/>
      <c r="G119" s="168"/>
    </row>
    <row r="120" spans="1:9" ht="13.5" thickBot="1">
      <c r="A120" s="34" t="s">
        <v>119</v>
      </c>
      <c r="B120" s="35"/>
      <c r="C120" s="36"/>
      <c r="D120" s="208">
        <f t="shared" ref="D120" si="54">D108-D118</f>
        <v>0</v>
      </c>
      <c r="E120" s="208">
        <f t="shared" ref="E120" si="55">E108-E118</f>
        <v>41281</v>
      </c>
      <c r="F120" s="208">
        <f>+D120-E120</f>
        <v>-41281</v>
      </c>
      <c r="G120" s="171">
        <f>+F120/E120</f>
        <v>-1</v>
      </c>
    </row>
    <row r="122" spans="1:9">
      <c r="A122" s="37"/>
      <c r="B122" s="37"/>
      <c r="C122" s="37"/>
      <c r="D122" s="38"/>
      <c r="E122" s="38"/>
      <c r="F122" s="38"/>
      <c r="G122" s="349"/>
    </row>
    <row r="125" spans="1:9">
      <c r="C125" s="37"/>
      <c r="D125" s="38"/>
      <c r="E125" s="38"/>
      <c r="G125" s="350"/>
    </row>
    <row r="130" spans="7:7">
      <c r="G130" s="351"/>
    </row>
  </sheetData>
  <mergeCells count="2">
    <mergeCell ref="A4:C4"/>
    <mergeCell ref="F4:G4"/>
  </mergeCells>
  <printOptions horizontalCentered="1"/>
  <pageMargins left="0.59055118110236227" right="0.59055118110236227" top="0.59055118110236227" bottom="0.59055118110236227" header="0" footer="0"/>
  <pageSetup paperSize="9" scale="68" fitToHeight="2" orientation="portrait" r:id="rId1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29"/>
  <sheetViews>
    <sheetView showGridLines="0" topLeftCell="A501" zoomScale="80" zoomScaleNormal="80" workbookViewId="0">
      <selection activeCell="A2" sqref="A2:XFD2"/>
    </sheetView>
  </sheetViews>
  <sheetFormatPr defaultColWidth="16.7109375" defaultRowHeight="12.75"/>
  <cols>
    <col min="1" max="1" width="8.5703125" customWidth="1"/>
    <col min="2" max="2" width="16.7109375" customWidth="1"/>
    <col min="3" max="3" width="98.42578125" customWidth="1"/>
    <col min="4" max="4" width="21.28515625" customWidth="1"/>
    <col min="5" max="5" width="24.5703125" customWidth="1"/>
    <col min="6" max="6" width="23.85546875" customWidth="1"/>
    <col min="7" max="7" width="5" customWidth="1"/>
    <col min="8" max="8" width="4.7109375" customWidth="1"/>
    <col min="9" max="9" width="5.140625" customWidth="1"/>
    <col min="11" max="11" width="7" customWidth="1"/>
    <col min="12" max="12" width="7.28515625" customWidth="1"/>
    <col min="13" max="13" width="13.28515625" customWidth="1"/>
    <col min="14" max="14" width="8.5703125" hidden="1" customWidth="1"/>
    <col min="15" max="15" width="16.7109375" hidden="1" customWidth="1"/>
    <col min="16" max="16" width="1.28515625" customWidth="1"/>
    <col min="17" max="17" width="16.7109375" hidden="1" customWidth="1"/>
    <col min="19" max="19" width="3.85546875" customWidth="1"/>
    <col min="20" max="20" width="3" customWidth="1"/>
    <col min="21" max="21" width="3.140625" customWidth="1"/>
    <col min="22" max="22" width="4" customWidth="1"/>
    <col min="23" max="23" width="2.42578125" customWidth="1"/>
    <col min="24" max="24" width="2" customWidth="1"/>
    <col min="25" max="25" width="3.85546875" customWidth="1"/>
    <col min="26" max="26" width="1.28515625" customWidth="1"/>
    <col min="27" max="27" width="3.42578125" customWidth="1"/>
    <col min="28" max="28" width="2.7109375" customWidth="1"/>
    <col min="29" max="29" width="0.85546875" customWidth="1"/>
  </cols>
  <sheetData>
    <row r="1" spans="1:31" ht="279" customHeight="1" thickBot="1">
      <c r="A1" s="68"/>
      <c r="B1" s="69"/>
      <c r="C1" s="69"/>
      <c r="D1" s="69"/>
      <c r="E1" s="69"/>
      <c r="F1" s="68"/>
      <c r="G1" s="68"/>
      <c r="H1" s="68"/>
      <c r="I1" s="68"/>
      <c r="J1" s="68"/>
      <c r="K1" s="68"/>
      <c r="L1" s="68"/>
      <c r="M1" s="68"/>
      <c r="N1" s="68"/>
      <c r="Z1" s="70"/>
    </row>
    <row r="2" spans="1:31" s="279" customFormat="1" ht="66" customHeight="1" thickBot="1">
      <c r="A2" s="222" t="s">
        <v>1508</v>
      </c>
      <c r="B2" s="71" t="s">
        <v>1509</v>
      </c>
      <c r="C2" s="346" t="s">
        <v>1510</v>
      </c>
      <c r="D2" s="277" t="s">
        <v>3465</v>
      </c>
      <c r="E2" s="277" t="s">
        <v>3466</v>
      </c>
      <c r="F2" s="277" t="s">
        <v>3459</v>
      </c>
      <c r="G2" s="73"/>
      <c r="H2" s="278"/>
      <c r="I2" s="72"/>
      <c r="J2" s="72"/>
      <c r="K2" s="72"/>
      <c r="L2" s="72"/>
      <c r="M2" s="72"/>
      <c r="N2" s="72"/>
      <c r="O2" s="72"/>
      <c r="P2" s="72"/>
      <c r="Q2"/>
      <c r="R2"/>
      <c r="S2"/>
      <c r="T2"/>
      <c r="U2"/>
      <c r="V2"/>
      <c r="W2"/>
      <c r="X2"/>
      <c r="Y2"/>
      <c r="Z2"/>
      <c r="AA2"/>
      <c r="AB2" s="73"/>
      <c r="AC2" s="73"/>
      <c r="AE2" s="280"/>
    </row>
    <row r="3" spans="1:31" ht="18.75">
      <c r="A3" s="223"/>
      <c r="B3" s="109"/>
      <c r="C3" s="110" t="s">
        <v>2110</v>
      </c>
      <c r="D3" s="111"/>
      <c r="E3" s="111"/>
      <c r="F3" s="111"/>
      <c r="G3" s="66"/>
      <c r="H3" s="236"/>
    </row>
    <row r="4" spans="1:31" ht="18.75">
      <c r="A4" s="224"/>
      <c r="B4" s="112" t="s">
        <v>1511</v>
      </c>
      <c r="C4" s="113" t="s">
        <v>1512</v>
      </c>
      <c r="D4" s="114">
        <f t="shared" ref="D4" si="0">(D5+D14+D29+D34)</f>
        <v>46374202.210000001</v>
      </c>
      <c r="E4" s="114">
        <f>(E5+E14+E29+E34)</f>
        <v>47757836.950000003</v>
      </c>
      <c r="F4" s="114">
        <f>+D4-E4</f>
        <v>-1383634.7400000021</v>
      </c>
      <c r="G4" s="66" t="s">
        <v>2116</v>
      </c>
      <c r="H4" s="236"/>
      <c r="K4" s="74"/>
    </row>
    <row r="5" spans="1:31" ht="18.75">
      <c r="A5" s="225"/>
      <c r="B5" s="107" t="s">
        <v>1513</v>
      </c>
      <c r="C5" s="108" t="s">
        <v>1514</v>
      </c>
      <c r="D5" s="106">
        <f t="shared" ref="D5" si="1">+D6+D13</f>
        <v>27672702.68</v>
      </c>
      <c r="E5" s="106">
        <f>+E6+E13</f>
        <v>26756432.920000002</v>
      </c>
      <c r="F5" s="106">
        <f t="shared" ref="F5:F68" si="2">+D5-E5</f>
        <v>916269.75999999791</v>
      </c>
      <c r="G5" s="66" t="s">
        <v>2116</v>
      </c>
      <c r="H5" s="236"/>
      <c r="I5" s="78"/>
      <c r="K5" s="74"/>
      <c r="M5" s="78"/>
    </row>
    <row r="6" spans="1:31" ht="18.75">
      <c r="A6" s="224"/>
      <c r="B6" s="118" t="s">
        <v>132</v>
      </c>
      <c r="C6" s="119" t="s">
        <v>1515</v>
      </c>
      <c r="D6" s="120">
        <f t="shared" ref="D6" si="3">+D7+D8+D9+D12</f>
        <v>27672702.68</v>
      </c>
      <c r="E6" s="120">
        <f>+E7+E8+E9+E12</f>
        <v>26756432.920000002</v>
      </c>
      <c r="F6" s="120">
        <f t="shared" si="2"/>
        <v>916269.75999999791</v>
      </c>
      <c r="G6" s="66" t="s">
        <v>2116</v>
      </c>
      <c r="H6" s="236"/>
      <c r="I6" s="78"/>
      <c r="K6" s="74"/>
      <c r="M6" s="78"/>
    </row>
    <row r="7" spans="1:31" ht="18.75">
      <c r="A7" s="224"/>
      <c r="B7" s="83" t="s">
        <v>133</v>
      </c>
      <c r="C7" s="84" t="s">
        <v>1516</v>
      </c>
      <c r="D7" s="77">
        <f>'Alimentazione CE Ricavi'!K6</f>
        <v>15788925.73</v>
      </c>
      <c r="E7" s="77">
        <f>'Alimentazione CE Ricavi'!N6</f>
        <v>14447731.810000001</v>
      </c>
      <c r="F7" s="77">
        <f t="shared" si="2"/>
        <v>1341193.92</v>
      </c>
      <c r="G7" s="66"/>
      <c r="H7" s="236"/>
      <c r="I7" s="78"/>
      <c r="K7" s="74"/>
      <c r="M7" s="78"/>
    </row>
    <row r="8" spans="1:31" ht="18.75">
      <c r="A8" s="224"/>
      <c r="B8" s="83" t="s">
        <v>135</v>
      </c>
      <c r="C8" s="84" t="s">
        <v>1517</v>
      </c>
      <c r="D8" s="77">
        <f>'Alimentazione CE Ricavi'!K7</f>
        <v>4246912.95</v>
      </c>
      <c r="E8" s="77">
        <f>'Alimentazione CE Ricavi'!N7</f>
        <v>4893903.1100000003</v>
      </c>
      <c r="F8" s="77">
        <f t="shared" si="2"/>
        <v>-646990.16000000015</v>
      </c>
      <c r="G8" s="66"/>
      <c r="H8" s="236"/>
      <c r="I8" s="78"/>
      <c r="K8" s="74"/>
      <c r="M8" s="78"/>
    </row>
    <row r="9" spans="1:31" ht="18.75">
      <c r="A9" s="224"/>
      <c r="B9" s="121" t="s">
        <v>136</v>
      </c>
      <c r="C9" s="122" t="s">
        <v>1518</v>
      </c>
      <c r="D9" s="123">
        <f t="shared" ref="D9:E9" si="4">+D10+D11</f>
        <v>7636864</v>
      </c>
      <c r="E9" s="123">
        <f t="shared" si="4"/>
        <v>7414798</v>
      </c>
      <c r="F9" s="123">
        <f t="shared" si="2"/>
        <v>222066</v>
      </c>
      <c r="G9" s="66" t="s">
        <v>2116</v>
      </c>
      <c r="H9" s="236"/>
      <c r="I9" s="78"/>
      <c r="K9" s="74"/>
      <c r="M9" s="78"/>
    </row>
    <row r="10" spans="1:31" ht="18.75">
      <c r="A10" s="224"/>
      <c r="B10" s="85" t="s">
        <v>138</v>
      </c>
      <c r="C10" s="86" t="s">
        <v>1519</v>
      </c>
      <c r="D10" s="77">
        <f>'Alimentazione CE Ricavi'!K9</f>
        <v>2328685</v>
      </c>
      <c r="E10" s="77">
        <f>'Alimentazione CE Ricavi'!N9</f>
        <v>2328685</v>
      </c>
      <c r="F10" s="77">
        <f t="shared" si="2"/>
        <v>0</v>
      </c>
      <c r="G10" s="66"/>
      <c r="H10" s="236"/>
      <c r="I10" s="78"/>
      <c r="K10" s="74"/>
      <c r="M10" s="78"/>
    </row>
    <row r="11" spans="1:31" ht="18.75">
      <c r="A11" s="224"/>
      <c r="B11" s="85" t="s">
        <v>140</v>
      </c>
      <c r="C11" s="86" t="s">
        <v>1520</v>
      </c>
      <c r="D11" s="77">
        <f>'Alimentazione CE Ricavi'!K10</f>
        <v>5308179</v>
      </c>
      <c r="E11" s="77">
        <f>'Alimentazione CE Ricavi'!N10</f>
        <v>5086113</v>
      </c>
      <c r="F11" s="77">
        <f t="shared" si="2"/>
        <v>222066</v>
      </c>
      <c r="G11" s="66"/>
      <c r="H11" s="236"/>
      <c r="I11" s="78"/>
      <c r="K11" s="74"/>
      <c r="M11" s="78"/>
    </row>
    <row r="12" spans="1:31" ht="18.75">
      <c r="A12" s="224"/>
      <c r="B12" s="83" t="s">
        <v>142</v>
      </c>
      <c r="C12" s="84" t="s">
        <v>1521</v>
      </c>
      <c r="D12" s="77">
        <f>'Alimentazione CE Ricavi'!K11</f>
        <v>0</v>
      </c>
      <c r="E12" s="77">
        <f>'Alimentazione CE Ricavi'!N11</f>
        <v>0</v>
      </c>
      <c r="F12" s="77">
        <f t="shared" si="2"/>
        <v>0</v>
      </c>
      <c r="G12" s="66"/>
      <c r="H12" s="236"/>
      <c r="I12" s="78"/>
      <c r="K12" s="74"/>
      <c r="M12" s="78"/>
    </row>
    <row r="13" spans="1:31" ht="18.75">
      <c r="A13" s="224"/>
      <c r="B13" s="118" t="s">
        <v>144</v>
      </c>
      <c r="C13" s="119" t="s">
        <v>1522</v>
      </c>
      <c r="D13" s="120">
        <f>+'Alimentazione CE Ricavi'!K13</f>
        <v>0</v>
      </c>
      <c r="E13" s="120">
        <f>+'Alimentazione CE Ricavi'!N13</f>
        <v>0</v>
      </c>
      <c r="F13" s="120">
        <f t="shared" si="2"/>
        <v>0</v>
      </c>
      <c r="G13" s="66"/>
      <c r="H13" s="236"/>
      <c r="I13" s="78"/>
      <c r="K13" s="74"/>
      <c r="M13" s="78"/>
    </row>
    <row r="14" spans="1:31" ht="18.75">
      <c r="A14" s="224"/>
      <c r="B14" s="107" t="s">
        <v>147</v>
      </c>
      <c r="C14" s="108" t="s">
        <v>1523</v>
      </c>
      <c r="D14" s="106">
        <f t="shared" ref="D14:E14" si="5">+D15+D20+D23</f>
        <v>9297000</v>
      </c>
      <c r="E14" s="106">
        <f t="shared" si="5"/>
        <v>10366329.67</v>
      </c>
      <c r="F14" s="106">
        <f t="shared" si="2"/>
        <v>-1069329.67</v>
      </c>
      <c r="G14" s="66" t="s">
        <v>2116</v>
      </c>
      <c r="H14" s="236"/>
      <c r="I14" s="78"/>
      <c r="K14" s="74"/>
      <c r="M14" s="78"/>
    </row>
    <row r="15" spans="1:31" ht="18.75">
      <c r="A15" s="224"/>
      <c r="B15" s="118" t="s">
        <v>149</v>
      </c>
      <c r="C15" s="119" t="s">
        <v>1524</v>
      </c>
      <c r="D15" s="120">
        <f t="shared" ref="D15:E15" si="6">+D16+D17+D18+D19</f>
        <v>9297000</v>
      </c>
      <c r="E15" s="120">
        <f t="shared" si="6"/>
        <v>9747699.1400000006</v>
      </c>
      <c r="F15" s="120">
        <f t="shared" si="2"/>
        <v>-450699.1400000006</v>
      </c>
      <c r="G15" s="66" t="s">
        <v>2116</v>
      </c>
      <c r="H15" s="236"/>
      <c r="I15" s="78"/>
      <c r="K15" s="74"/>
      <c r="M15" s="78"/>
    </row>
    <row r="16" spans="1:31" ht="18.75">
      <c r="A16" s="224"/>
      <c r="B16" s="83" t="s">
        <v>151</v>
      </c>
      <c r="C16" s="84" t="s">
        <v>1525</v>
      </c>
      <c r="D16" s="77">
        <f>+'Alimentazione CE Ricavi'!K17+'Alimentazione CE Ricavi'!K18+'Alimentazione CE Ricavi'!K19+'Alimentazione CE Ricavi'!K20+'Alimentazione CE Ricavi'!K21+'Alimentazione CE Ricavi'!K22</f>
        <v>9297000</v>
      </c>
      <c r="E16" s="77">
        <f>+'Alimentazione CE Ricavi'!N17+'Alimentazione CE Ricavi'!N18+'Alimentazione CE Ricavi'!N19+'Alimentazione CE Ricavi'!N20+'Alimentazione CE Ricavi'!N21+'Alimentazione CE Ricavi'!N22</f>
        <v>9747699.1400000006</v>
      </c>
      <c r="F16" s="77">
        <f t="shared" si="2"/>
        <v>-450699.1400000006</v>
      </c>
      <c r="G16" s="66"/>
      <c r="H16" s="236"/>
      <c r="I16" s="78"/>
      <c r="K16" s="74"/>
      <c r="M16" s="78"/>
    </row>
    <row r="17" spans="1:13" ht="25.5">
      <c r="A17" s="224"/>
      <c r="B17" s="83" t="s">
        <v>158</v>
      </c>
      <c r="C17" s="84" t="s">
        <v>2117</v>
      </c>
      <c r="D17" s="77">
        <f>+'Alimentazione CE Ricavi'!K23</f>
        <v>0</v>
      </c>
      <c r="E17" s="77">
        <f>+'Alimentazione CE Ricavi'!N23</f>
        <v>0</v>
      </c>
      <c r="F17" s="77">
        <f t="shared" si="2"/>
        <v>0</v>
      </c>
      <c r="G17" s="66"/>
      <c r="H17" s="236"/>
      <c r="I17" s="78"/>
      <c r="K17" s="74"/>
      <c r="M17" s="78"/>
    </row>
    <row r="18" spans="1:13" ht="25.5">
      <c r="A18" s="224"/>
      <c r="B18" s="83" t="s">
        <v>159</v>
      </c>
      <c r="C18" s="84" t="s">
        <v>2118</v>
      </c>
      <c r="D18" s="77">
        <f>+'Alimentazione CE Ricavi'!K24</f>
        <v>0</v>
      </c>
      <c r="E18" s="77">
        <f>+'Alimentazione CE Ricavi'!N24</f>
        <v>0</v>
      </c>
      <c r="F18" s="77">
        <f t="shared" si="2"/>
        <v>0</v>
      </c>
      <c r="G18" s="66"/>
      <c r="H18" s="236"/>
      <c r="I18" s="78"/>
      <c r="K18" s="74"/>
      <c r="M18" s="78"/>
    </row>
    <row r="19" spans="1:13" ht="18.75">
      <c r="A19" s="224"/>
      <c r="B19" s="83" t="s">
        <v>161</v>
      </c>
      <c r="C19" s="84" t="s">
        <v>1526</v>
      </c>
      <c r="D19" s="77">
        <f>+'Alimentazione CE Ricavi'!K25</f>
        <v>0</v>
      </c>
      <c r="E19" s="77">
        <f>+'Alimentazione CE Ricavi'!N25</f>
        <v>0</v>
      </c>
      <c r="F19" s="77">
        <f t="shared" si="2"/>
        <v>0</v>
      </c>
      <c r="G19" s="66"/>
      <c r="H19" s="236"/>
      <c r="I19" s="78"/>
      <c r="K19" s="74"/>
      <c r="M19" s="78"/>
    </row>
    <row r="20" spans="1:13" ht="18.75">
      <c r="A20" s="224"/>
      <c r="B20" s="118" t="s">
        <v>163</v>
      </c>
      <c r="C20" s="119" t="s">
        <v>1527</v>
      </c>
      <c r="D20" s="120">
        <f t="shared" ref="D20" si="7">+D21+D22</f>
        <v>0</v>
      </c>
      <c r="E20" s="120">
        <f t="shared" ref="E20" si="8">+E21+E22</f>
        <v>0</v>
      </c>
      <c r="F20" s="120">
        <f t="shared" si="2"/>
        <v>0</v>
      </c>
      <c r="G20" s="66" t="s">
        <v>2116</v>
      </c>
      <c r="H20" s="236"/>
      <c r="I20" s="78"/>
      <c r="K20" s="74"/>
      <c r="M20" s="78"/>
    </row>
    <row r="21" spans="1:13" ht="18.75">
      <c r="A21" s="224" t="s">
        <v>1528</v>
      </c>
      <c r="B21" s="83" t="s">
        <v>165</v>
      </c>
      <c r="C21" s="84" t="s">
        <v>1529</v>
      </c>
      <c r="D21" s="77">
        <f>+'Alimentazione CE Ricavi'!K27</f>
        <v>0</v>
      </c>
      <c r="E21" s="77">
        <f>+'Alimentazione CE Ricavi'!N27</f>
        <v>0</v>
      </c>
      <c r="F21" s="77">
        <f t="shared" si="2"/>
        <v>0</v>
      </c>
      <c r="G21" s="66"/>
      <c r="H21" s="236"/>
      <c r="I21" s="78"/>
      <c r="K21" s="74"/>
      <c r="M21" s="78"/>
    </row>
    <row r="22" spans="1:13" ht="18.75">
      <c r="A22" s="224" t="s">
        <v>1528</v>
      </c>
      <c r="B22" s="83" t="s">
        <v>167</v>
      </c>
      <c r="C22" s="84" t="s">
        <v>1530</v>
      </c>
      <c r="D22" s="77">
        <f>+'Alimentazione CE Ricavi'!K28</f>
        <v>0</v>
      </c>
      <c r="E22" s="77">
        <f>+'Alimentazione CE Ricavi'!N28</f>
        <v>0</v>
      </c>
      <c r="F22" s="77">
        <f t="shared" si="2"/>
        <v>0</v>
      </c>
      <c r="G22" s="66"/>
      <c r="H22" s="236"/>
      <c r="I22" s="78"/>
      <c r="K22" s="74"/>
      <c r="M22" s="78"/>
    </row>
    <row r="23" spans="1:13" ht="18.75">
      <c r="A23" s="226"/>
      <c r="B23" s="118" t="s">
        <v>169</v>
      </c>
      <c r="C23" s="119" t="s">
        <v>1531</v>
      </c>
      <c r="D23" s="120">
        <f t="shared" ref="D23:E23" si="9">+D24+D25+D26+D27+D28</f>
        <v>0</v>
      </c>
      <c r="E23" s="120">
        <f t="shared" si="9"/>
        <v>618630.53</v>
      </c>
      <c r="F23" s="120">
        <f t="shared" si="2"/>
        <v>-618630.53</v>
      </c>
      <c r="G23" s="66" t="s">
        <v>2116</v>
      </c>
      <c r="H23" s="236"/>
      <c r="I23" s="78"/>
      <c r="K23" s="74"/>
      <c r="M23" s="78"/>
    </row>
    <row r="24" spans="1:13" ht="18.75">
      <c r="A24" s="226"/>
      <c r="B24" s="83" t="s">
        <v>171</v>
      </c>
      <c r="C24" s="84" t="s">
        <v>1532</v>
      </c>
      <c r="D24" s="77">
        <f>+'Alimentazione CE Ricavi'!K30</f>
        <v>0</v>
      </c>
      <c r="E24" s="77">
        <f>+'Alimentazione CE Ricavi'!N30</f>
        <v>340036.13</v>
      </c>
      <c r="F24" s="77">
        <f t="shared" si="2"/>
        <v>-340036.13</v>
      </c>
      <c r="G24" s="399"/>
      <c r="H24" s="236"/>
      <c r="I24" s="78"/>
      <c r="K24" s="74"/>
      <c r="M24" s="78"/>
    </row>
    <row r="25" spans="1:13" ht="18.75">
      <c r="A25" s="226"/>
      <c r="B25" s="83" t="s">
        <v>173</v>
      </c>
      <c r="C25" s="84" t="s">
        <v>1533</v>
      </c>
      <c r="D25" s="77">
        <f>+'Alimentazione CE Ricavi'!K32+'Alimentazione CE Ricavi'!K33+'Alimentazione CE Ricavi'!K34+'Alimentazione CE Ricavi'!K35+'Alimentazione CE Ricavi'!K36+'Alimentazione CE Ricavi'!K37</f>
        <v>0</v>
      </c>
      <c r="E25" s="77">
        <f>+'Alimentazione CE Ricavi'!N32+'Alimentazione CE Ricavi'!N33+'Alimentazione CE Ricavi'!N34+'Alimentazione CE Ricavi'!N35+'Alimentazione CE Ricavi'!N36+'Alimentazione CE Ricavi'!N37</f>
        <v>278594.40000000002</v>
      </c>
      <c r="F25" s="77">
        <f t="shared" si="2"/>
        <v>-278594.40000000002</v>
      </c>
      <c r="G25" s="399"/>
      <c r="H25" s="236"/>
      <c r="I25" s="78"/>
      <c r="K25" s="74"/>
      <c r="M25" s="78"/>
    </row>
    <row r="26" spans="1:13" ht="18.75">
      <c r="A26" s="226"/>
      <c r="B26" s="83" t="s">
        <v>181</v>
      </c>
      <c r="C26" s="84" t="s">
        <v>1534</v>
      </c>
      <c r="D26" s="77">
        <f>+'Alimentazione CE Ricavi'!K38</f>
        <v>0</v>
      </c>
      <c r="E26" s="77">
        <f>+'Alimentazione CE Ricavi'!N38</f>
        <v>0</v>
      </c>
      <c r="F26" s="77">
        <f t="shared" si="2"/>
        <v>0</v>
      </c>
      <c r="G26" s="399"/>
      <c r="H26" s="236"/>
      <c r="I26" s="78"/>
      <c r="K26" s="74"/>
      <c r="M26" s="78"/>
    </row>
    <row r="27" spans="1:13" ht="18.75">
      <c r="A27" s="226"/>
      <c r="B27" s="83" t="s">
        <v>183</v>
      </c>
      <c r="C27" s="84" t="s">
        <v>1535</v>
      </c>
      <c r="D27" s="77">
        <f>+'Alimentazione CE Ricavi'!K39</f>
        <v>0</v>
      </c>
      <c r="E27" s="77">
        <f>+'Alimentazione CE Ricavi'!N39</f>
        <v>0</v>
      </c>
      <c r="F27" s="77">
        <f t="shared" si="2"/>
        <v>0</v>
      </c>
      <c r="G27" s="399"/>
      <c r="H27" s="236"/>
      <c r="I27" s="78"/>
      <c r="K27" s="74"/>
      <c r="M27" s="78"/>
    </row>
    <row r="28" spans="1:13" ht="25.5">
      <c r="A28" s="226"/>
      <c r="B28" s="83" t="s">
        <v>185</v>
      </c>
      <c r="C28" s="84" t="s">
        <v>1536</v>
      </c>
      <c r="D28" s="77">
        <f>+'Alimentazione CE Ricavi'!K40</f>
        <v>0</v>
      </c>
      <c r="E28" s="77">
        <f>+'Alimentazione CE Ricavi'!N40</f>
        <v>0</v>
      </c>
      <c r="F28" s="77">
        <f t="shared" si="2"/>
        <v>0</v>
      </c>
      <c r="G28" s="399"/>
      <c r="H28" s="236"/>
      <c r="I28" s="78"/>
      <c r="K28" s="74"/>
      <c r="M28" s="78"/>
    </row>
    <row r="29" spans="1:13" ht="18.75">
      <c r="A29" s="224"/>
      <c r="B29" s="107" t="s">
        <v>187</v>
      </c>
      <c r="C29" s="108" t="s">
        <v>1537</v>
      </c>
      <c r="D29" s="106">
        <f t="shared" ref="D29:E29" si="10">+D30+D31+D32+D33</f>
        <v>9404499.5300000012</v>
      </c>
      <c r="E29" s="106">
        <f t="shared" si="10"/>
        <v>10635074.359999999</v>
      </c>
      <c r="F29" s="106">
        <f t="shared" si="2"/>
        <v>-1230574.8299999982</v>
      </c>
      <c r="G29" s="66" t="s">
        <v>2116</v>
      </c>
      <c r="H29" s="236"/>
      <c r="I29" s="78"/>
      <c r="K29" s="74"/>
      <c r="M29" s="78"/>
    </row>
    <row r="30" spans="1:13" ht="18.75">
      <c r="A30" s="224"/>
      <c r="B30" s="81" t="s">
        <v>189</v>
      </c>
      <c r="C30" s="82" t="s">
        <v>1538</v>
      </c>
      <c r="D30" s="77">
        <f>+'Alimentazione CE Ricavi'!K42</f>
        <v>2631325.04</v>
      </c>
      <c r="E30" s="77">
        <f>+'Alimentazione CE Ricavi'!N42</f>
        <v>3759035.78</v>
      </c>
      <c r="F30" s="77">
        <f t="shared" si="2"/>
        <v>-1127710.7399999998</v>
      </c>
      <c r="G30" s="66"/>
      <c r="H30" s="236"/>
      <c r="I30" s="78"/>
      <c r="K30" s="74"/>
      <c r="M30" s="78"/>
    </row>
    <row r="31" spans="1:13" ht="18.75">
      <c r="A31" s="224"/>
      <c r="B31" s="81" t="s">
        <v>191</v>
      </c>
      <c r="C31" s="82" t="s">
        <v>1539</v>
      </c>
      <c r="D31" s="77">
        <f>+'Alimentazione CE Ricavi'!K43</f>
        <v>3751254.99</v>
      </c>
      <c r="E31" s="77">
        <f>+'Alimentazione CE Ricavi'!N43</f>
        <v>4331291.97</v>
      </c>
      <c r="F31" s="77">
        <f t="shared" si="2"/>
        <v>-580036.97999999952</v>
      </c>
      <c r="G31" s="66"/>
      <c r="H31" s="236"/>
      <c r="I31" s="78"/>
      <c r="K31" s="74"/>
      <c r="M31" s="78"/>
    </row>
    <row r="32" spans="1:13" ht="18.75">
      <c r="A32" s="224"/>
      <c r="B32" s="81" t="s">
        <v>193</v>
      </c>
      <c r="C32" s="82" t="s">
        <v>1540</v>
      </c>
      <c r="D32" s="77">
        <f>+'Alimentazione CE Ricavi'!K45+'Alimentazione CE Ricavi'!K46</f>
        <v>2862714.5</v>
      </c>
      <c r="E32" s="77">
        <f>+'Alimentazione CE Ricavi'!N45+'Alimentazione CE Ricavi'!N46</f>
        <v>2371441.61</v>
      </c>
      <c r="F32" s="77">
        <f t="shared" si="2"/>
        <v>491272.89000000013</v>
      </c>
      <c r="G32" s="66"/>
      <c r="H32" s="236"/>
      <c r="I32" s="78"/>
      <c r="K32" s="74"/>
      <c r="M32" s="78"/>
    </row>
    <row r="33" spans="1:13" ht="18.75">
      <c r="A33" s="224"/>
      <c r="B33" s="81" t="s">
        <v>197</v>
      </c>
      <c r="C33" s="82" t="s">
        <v>1541</v>
      </c>
      <c r="D33" s="77">
        <f>+'Alimentazione CE Ricavi'!K47</f>
        <v>159205</v>
      </c>
      <c r="E33" s="77">
        <f>+'Alimentazione CE Ricavi'!N47</f>
        <v>173305</v>
      </c>
      <c r="F33" s="77">
        <f t="shared" si="2"/>
        <v>-14100</v>
      </c>
      <c r="G33" s="66"/>
      <c r="H33" s="236"/>
      <c r="I33" s="78"/>
      <c r="K33" s="74"/>
      <c r="M33" s="78"/>
    </row>
    <row r="34" spans="1:13" ht="18.75">
      <c r="A34" s="224"/>
      <c r="B34" s="107" t="s">
        <v>199</v>
      </c>
      <c r="C34" s="108" t="s">
        <v>1542</v>
      </c>
      <c r="D34" s="106">
        <f>+'Alimentazione CE Ricavi'!K48</f>
        <v>0</v>
      </c>
      <c r="E34" s="106">
        <f>+'Alimentazione CE Ricavi'!N48</f>
        <v>0</v>
      </c>
      <c r="F34" s="106">
        <f t="shared" si="2"/>
        <v>0</v>
      </c>
      <c r="G34" s="66"/>
      <c r="H34" s="236"/>
      <c r="I34" s="78"/>
      <c r="K34" s="74"/>
      <c r="M34" s="78"/>
    </row>
    <row r="35" spans="1:13" ht="18.75">
      <c r="A35" s="224"/>
      <c r="B35" s="112" t="s">
        <v>201</v>
      </c>
      <c r="C35" s="113" t="s">
        <v>1543</v>
      </c>
      <c r="D35" s="114">
        <f t="shared" ref="D35:E35" si="11">+D36+D37</f>
        <v>0</v>
      </c>
      <c r="E35" s="114">
        <f t="shared" si="11"/>
        <v>0</v>
      </c>
      <c r="F35" s="114">
        <f t="shared" si="2"/>
        <v>0</v>
      </c>
      <c r="G35" s="66" t="s">
        <v>2116</v>
      </c>
      <c r="H35" s="236"/>
      <c r="I35" s="78"/>
      <c r="K35" s="74"/>
      <c r="M35" s="78"/>
    </row>
    <row r="36" spans="1:13" ht="25.5">
      <c r="A36" s="224"/>
      <c r="B36" s="79" t="s">
        <v>203</v>
      </c>
      <c r="C36" s="80" t="s">
        <v>1544</v>
      </c>
      <c r="D36" s="77">
        <f>+'Alimentazione CE Ricavi'!K50</f>
        <v>0</v>
      </c>
      <c r="E36" s="77">
        <f>+'Alimentazione CE Ricavi'!N50</f>
        <v>0</v>
      </c>
      <c r="F36" s="77">
        <f t="shared" si="2"/>
        <v>0</v>
      </c>
      <c r="G36" s="66"/>
      <c r="H36" s="236"/>
      <c r="I36" s="78"/>
      <c r="K36" s="74"/>
      <c r="M36" s="78"/>
    </row>
    <row r="37" spans="1:13" ht="18.75">
      <c r="A37" s="224"/>
      <c r="B37" s="79" t="s">
        <v>205</v>
      </c>
      <c r="C37" s="80" t="s">
        <v>1545</v>
      </c>
      <c r="D37" s="77">
        <f>+'Alimentazione CE Ricavi'!K51</f>
        <v>0</v>
      </c>
      <c r="E37" s="77">
        <f>+'Alimentazione CE Ricavi'!N51</f>
        <v>0</v>
      </c>
      <c r="F37" s="77">
        <f t="shared" si="2"/>
        <v>0</v>
      </c>
      <c r="G37" s="66"/>
      <c r="H37" s="236"/>
      <c r="I37" s="78"/>
      <c r="K37" s="74"/>
      <c r="M37" s="78"/>
    </row>
    <row r="38" spans="1:13" ht="18.75">
      <c r="A38" s="226"/>
      <c r="B38" s="112" t="s">
        <v>207</v>
      </c>
      <c r="C38" s="113" t="s">
        <v>1546</v>
      </c>
      <c r="D38" s="114">
        <f t="shared" ref="D38:E38" si="12">+D39+D40+D41+D42+D43</f>
        <v>3046943.96</v>
      </c>
      <c r="E38" s="114">
        <f t="shared" si="12"/>
        <v>2053189</v>
      </c>
      <c r="F38" s="114">
        <f t="shared" si="2"/>
        <v>993754.96</v>
      </c>
      <c r="G38" s="66" t="s">
        <v>2116</v>
      </c>
      <c r="H38" s="236"/>
      <c r="I38" s="78"/>
      <c r="K38" s="74"/>
      <c r="M38" s="78"/>
    </row>
    <row r="39" spans="1:13" ht="25.5">
      <c r="A39" s="226"/>
      <c r="B39" s="79" t="s">
        <v>209</v>
      </c>
      <c r="C39" s="80" t="s">
        <v>1547</v>
      </c>
      <c r="D39" s="77">
        <f>+'Alimentazione CE Ricavi'!K53</f>
        <v>0</v>
      </c>
      <c r="E39" s="77">
        <f>+'Alimentazione CE Ricavi'!N53</f>
        <v>1831693</v>
      </c>
      <c r="F39" s="77">
        <f t="shared" si="2"/>
        <v>-1831693</v>
      </c>
      <c r="G39" s="399"/>
      <c r="H39" s="236"/>
      <c r="I39" s="78"/>
      <c r="K39" s="74"/>
      <c r="M39" s="78"/>
    </row>
    <row r="40" spans="1:13" ht="25.5">
      <c r="A40" s="226"/>
      <c r="B40" s="79" t="s">
        <v>211</v>
      </c>
      <c r="C40" s="80" t="s">
        <v>1548</v>
      </c>
      <c r="D40" s="77">
        <f>+'Alimentazione CE Ricavi'!K54</f>
        <v>0</v>
      </c>
      <c r="E40" s="77">
        <f>+'Alimentazione CE Ricavi'!N54</f>
        <v>0</v>
      </c>
      <c r="F40" s="77">
        <f t="shared" si="2"/>
        <v>0</v>
      </c>
      <c r="G40" s="399"/>
      <c r="H40" s="236"/>
      <c r="I40" s="78"/>
      <c r="K40" s="74"/>
      <c r="M40" s="78"/>
    </row>
    <row r="41" spans="1:13" ht="25.5">
      <c r="A41" s="226"/>
      <c r="B41" s="79" t="s">
        <v>213</v>
      </c>
      <c r="C41" s="80" t="s">
        <v>1549</v>
      </c>
      <c r="D41" s="77">
        <f>+'Alimentazione CE Ricavi'!K55</f>
        <v>1304775.67</v>
      </c>
      <c r="E41" s="77">
        <f>+'Alimentazione CE Ricavi'!N55</f>
        <v>116500</v>
      </c>
      <c r="F41" s="77">
        <f t="shared" si="2"/>
        <v>1188275.67</v>
      </c>
      <c r="G41" s="399"/>
      <c r="H41" s="236"/>
      <c r="I41" s="78"/>
      <c r="K41" s="74"/>
      <c r="M41" s="78"/>
    </row>
    <row r="42" spans="1:13" ht="18.75">
      <c r="A42" s="226"/>
      <c r="B42" s="79" t="s">
        <v>215</v>
      </c>
      <c r="C42" s="80" t="s">
        <v>1550</v>
      </c>
      <c r="D42" s="77">
        <f>+'Alimentazione CE Ricavi'!K56</f>
        <v>0</v>
      </c>
      <c r="E42" s="77">
        <f>+'Alimentazione CE Ricavi'!N56</f>
        <v>0</v>
      </c>
      <c r="F42" s="77">
        <f t="shared" si="2"/>
        <v>0</v>
      </c>
      <c r="G42" s="399"/>
      <c r="H42" s="236"/>
      <c r="I42" s="78"/>
      <c r="K42" s="74"/>
      <c r="M42" s="78"/>
    </row>
    <row r="43" spans="1:13" ht="18.75">
      <c r="A43" s="226"/>
      <c r="B43" s="79" t="s">
        <v>217</v>
      </c>
      <c r="C43" s="80" t="s">
        <v>1551</v>
      </c>
      <c r="D43" s="77">
        <f>+'Alimentazione CE Ricavi'!K57</f>
        <v>1742168.29</v>
      </c>
      <c r="E43" s="77">
        <f>+'Alimentazione CE Ricavi'!N57</f>
        <v>104996</v>
      </c>
      <c r="F43" s="77">
        <f t="shared" si="2"/>
        <v>1637172.29</v>
      </c>
      <c r="G43" s="399"/>
      <c r="H43" s="236"/>
      <c r="I43" s="78"/>
      <c r="K43" s="74"/>
      <c r="M43" s="78"/>
    </row>
    <row r="44" spans="1:13" ht="18.75">
      <c r="A44" s="224"/>
      <c r="B44" s="112" t="s">
        <v>1552</v>
      </c>
      <c r="C44" s="113" t="s">
        <v>1553</v>
      </c>
      <c r="D44" s="114">
        <f t="shared" ref="D44:E44" si="13">+D45+D84+D90+D91</f>
        <v>34709259.719999999</v>
      </c>
      <c r="E44" s="114">
        <f t="shared" si="13"/>
        <v>34865879.490000002</v>
      </c>
      <c r="F44" s="114">
        <f t="shared" si="2"/>
        <v>-156619.77000000328</v>
      </c>
      <c r="G44" s="66" t="s">
        <v>2116</v>
      </c>
      <c r="H44" s="236"/>
      <c r="I44" s="78"/>
      <c r="K44" s="74"/>
      <c r="M44" s="78"/>
    </row>
    <row r="45" spans="1:13" ht="25.5">
      <c r="A45" s="224"/>
      <c r="B45" s="107" t="s">
        <v>220</v>
      </c>
      <c r="C45" s="108" t="s">
        <v>1554</v>
      </c>
      <c r="D45" s="106">
        <f t="shared" ref="D45:E45" si="14">+D46+D62+D63</f>
        <v>33004020.210000001</v>
      </c>
      <c r="E45" s="106">
        <f t="shared" si="14"/>
        <v>33159033.16</v>
      </c>
      <c r="F45" s="106">
        <f t="shared" si="2"/>
        <v>-155012.94999999925</v>
      </c>
      <c r="G45" s="66" t="s">
        <v>2116</v>
      </c>
      <c r="H45" s="236"/>
      <c r="I45" s="78"/>
      <c r="K45" s="74"/>
      <c r="M45" s="78"/>
    </row>
    <row r="46" spans="1:13" ht="25.5">
      <c r="A46" s="224" t="s">
        <v>1528</v>
      </c>
      <c r="B46" s="118" t="s">
        <v>222</v>
      </c>
      <c r="C46" s="119" t="s">
        <v>1555</v>
      </c>
      <c r="D46" s="120">
        <f t="shared" ref="D46:E46" si="15">SUM(D47:D61)</f>
        <v>27174429.240000002</v>
      </c>
      <c r="E46" s="120">
        <f t="shared" si="15"/>
        <v>27312060.190000001</v>
      </c>
      <c r="F46" s="120">
        <f t="shared" si="2"/>
        <v>-137630.94999999925</v>
      </c>
      <c r="G46" s="66" t="s">
        <v>2116</v>
      </c>
      <c r="H46" s="236"/>
      <c r="I46" s="78"/>
      <c r="K46" s="74"/>
      <c r="M46" s="78"/>
    </row>
    <row r="47" spans="1:13" ht="18.75">
      <c r="A47" s="224" t="s">
        <v>1528</v>
      </c>
      <c r="B47" s="83" t="s">
        <v>224</v>
      </c>
      <c r="C47" s="84" t="s">
        <v>1556</v>
      </c>
      <c r="D47" s="77">
        <f>+'Alimentazione CE Ricavi'!K62+'Alimentazione CE Ricavi'!K63</f>
        <v>19432116</v>
      </c>
      <c r="E47" s="77">
        <f>+'Alimentazione CE Ricavi'!N62+'Alimentazione CE Ricavi'!N63</f>
        <v>19756986</v>
      </c>
      <c r="F47" s="77">
        <f t="shared" si="2"/>
        <v>-324870</v>
      </c>
      <c r="G47" s="66"/>
      <c r="H47" s="236"/>
      <c r="I47" s="78"/>
      <c r="K47" s="74"/>
      <c r="M47" s="78"/>
    </row>
    <row r="48" spans="1:13" ht="18.75">
      <c r="A48" s="226" t="s">
        <v>1528</v>
      </c>
      <c r="B48" s="83" t="s">
        <v>228</v>
      </c>
      <c r="C48" s="84" t="s">
        <v>1557</v>
      </c>
      <c r="D48" s="77">
        <f>+'Alimentazione CE Ricavi'!K65+'Alimentazione CE Ricavi'!K66</f>
        <v>7136330.2400000002</v>
      </c>
      <c r="E48" s="77">
        <f>+'Alimentazione CE Ricavi'!N65+'Alimentazione CE Ricavi'!N66</f>
        <v>6920695.1900000004</v>
      </c>
      <c r="F48" s="77">
        <f t="shared" si="2"/>
        <v>215635.04999999981</v>
      </c>
      <c r="G48" s="399"/>
      <c r="H48" s="236"/>
      <c r="I48" s="78"/>
      <c r="K48" s="74"/>
      <c r="M48" s="78"/>
    </row>
    <row r="49" spans="1:13" ht="18.75">
      <c r="A49" s="226" t="s">
        <v>1528</v>
      </c>
      <c r="B49" s="83" t="s">
        <v>231</v>
      </c>
      <c r="C49" s="84" t="s">
        <v>1558</v>
      </c>
      <c r="D49" s="77">
        <f>+'Alimentazione CE Ricavi'!K67</f>
        <v>0</v>
      </c>
      <c r="E49" s="77">
        <f>+'Alimentazione CE Ricavi'!N67</f>
        <v>0</v>
      </c>
      <c r="F49" s="77">
        <f t="shared" si="2"/>
        <v>0</v>
      </c>
      <c r="G49" s="399"/>
      <c r="H49" s="236"/>
      <c r="I49" s="78"/>
      <c r="K49" s="74"/>
      <c r="M49" s="78"/>
    </row>
    <row r="50" spans="1:13" ht="18.75">
      <c r="A50" s="226" t="s">
        <v>1528</v>
      </c>
      <c r="B50" s="83" t="s">
        <v>233</v>
      </c>
      <c r="C50" s="84" t="s">
        <v>1559</v>
      </c>
      <c r="D50" s="77">
        <f>+'Alimentazione CE Ricavi'!K68</f>
        <v>0</v>
      </c>
      <c r="E50" s="77">
        <f>+'Alimentazione CE Ricavi'!N68</f>
        <v>0</v>
      </c>
      <c r="F50" s="77">
        <f t="shared" si="2"/>
        <v>0</v>
      </c>
      <c r="G50" s="399"/>
      <c r="H50" s="236"/>
      <c r="I50" s="78"/>
      <c r="K50" s="74"/>
      <c r="M50" s="78"/>
    </row>
    <row r="51" spans="1:13" ht="18.75">
      <c r="A51" s="226" t="s">
        <v>1528</v>
      </c>
      <c r="B51" s="83" t="s">
        <v>235</v>
      </c>
      <c r="C51" s="84" t="s">
        <v>1560</v>
      </c>
      <c r="D51" s="77">
        <f>+'Alimentazione CE Ricavi'!K69</f>
        <v>432213</v>
      </c>
      <c r="E51" s="77">
        <f>+'Alimentazione CE Ricavi'!N69</f>
        <v>460416</v>
      </c>
      <c r="F51" s="77">
        <f t="shared" si="2"/>
        <v>-28203</v>
      </c>
      <c r="G51" s="399"/>
      <c r="H51" s="236"/>
      <c r="I51" s="78"/>
      <c r="K51" s="74"/>
      <c r="M51" s="78"/>
    </row>
    <row r="52" spans="1:13" ht="18.75">
      <c r="A52" s="226" t="s">
        <v>1528</v>
      </c>
      <c r="B52" s="83" t="s">
        <v>237</v>
      </c>
      <c r="C52" s="84" t="s">
        <v>1561</v>
      </c>
      <c r="D52" s="77">
        <f>+'Alimentazione CE Ricavi'!K70</f>
        <v>0</v>
      </c>
      <c r="E52" s="77">
        <f>+'Alimentazione CE Ricavi'!N70</f>
        <v>0</v>
      </c>
      <c r="F52" s="77">
        <f t="shared" si="2"/>
        <v>0</v>
      </c>
      <c r="G52" s="399"/>
      <c r="H52" s="236"/>
      <c r="I52" s="78"/>
      <c r="K52" s="74"/>
      <c r="M52" s="78"/>
    </row>
    <row r="53" spans="1:13" ht="18.75">
      <c r="A53" s="226" t="s">
        <v>1528</v>
      </c>
      <c r="B53" s="83" t="s">
        <v>239</v>
      </c>
      <c r="C53" s="84" t="s">
        <v>1562</v>
      </c>
      <c r="D53" s="77">
        <f>+'Alimentazione CE Ricavi'!K71</f>
        <v>0</v>
      </c>
      <c r="E53" s="77">
        <f>+'Alimentazione CE Ricavi'!N71</f>
        <v>0</v>
      </c>
      <c r="F53" s="77">
        <f t="shared" si="2"/>
        <v>0</v>
      </c>
      <c r="G53" s="399"/>
      <c r="H53" s="236"/>
      <c r="I53" s="78"/>
      <c r="K53" s="74"/>
      <c r="M53" s="78"/>
    </row>
    <row r="54" spans="1:13" ht="18.75">
      <c r="A54" s="226" t="s">
        <v>1528</v>
      </c>
      <c r="B54" s="83" t="s">
        <v>241</v>
      </c>
      <c r="C54" s="84" t="s">
        <v>1563</v>
      </c>
      <c r="D54" s="77">
        <f>+'Alimentazione CE Ricavi'!K72</f>
        <v>0</v>
      </c>
      <c r="E54" s="77">
        <f>+'Alimentazione CE Ricavi'!N72</f>
        <v>0</v>
      </c>
      <c r="F54" s="77">
        <f t="shared" si="2"/>
        <v>0</v>
      </c>
      <c r="G54" s="399"/>
      <c r="H54" s="236"/>
      <c r="I54" s="78"/>
      <c r="K54" s="74"/>
      <c r="M54" s="78"/>
    </row>
    <row r="55" spans="1:13" ht="18.75">
      <c r="A55" s="226" t="s">
        <v>1528</v>
      </c>
      <c r="B55" s="83" t="s">
        <v>243</v>
      </c>
      <c r="C55" s="84" t="s">
        <v>1564</v>
      </c>
      <c r="D55" s="77">
        <f>+'Alimentazione CE Ricavi'!K73</f>
        <v>0</v>
      </c>
      <c r="E55" s="77">
        <f>+'Alimentazione CE Ricavi'!N73</f>
        <v>0</v>
      </c>
      <c r="F55" s="77">
        <f t="shared" si="2"/>
        <v>0</v>
      </c>
      <c r="G55" s="399"/>
      <c r="H55" s="236"/>
      <c r="I55" s="78"/>
      <c r="K55" s="74"/>
      <c r="M55" s="78"/>
    </row>
    <row r="56" spans="1:13" ht="18.75">
      <c r="A56" s="226" t="s">
        <v>1528</v>
      </c>
      <c r="B56" s="83" t="s">
        <v>245</v>
      </c>
      <c r="C56" s="84" t="s">
        <v>1565</v>
      </c>
      <c r="D56" s="77">
        <f>+'Alimentazione CE Ricavi'!K74</f>
        <v>0</v>
      </c>
      <c r="E56" s="77">
        <f>+'Alimentazione CE Ricavi'!N74</f>
        <v>0</v>
      </c>
      <c r="F56" s="77">
        <f t="shared" si="2"/>
        <v>0</v>
      </c>
      <c r="G56" s="399"/>
      <c r="H56" s="236"/>
      <c r="I56" s="78"/>
      <c r="K56" s="74"/>
      <c r="M56" s="78"/>
    </row>
    <row r="57" spans="1:13" ht="18.75">
      <c r="A57" s="226" t="s">
        <v>1528</v>
      </c>
      <c r="B57" s="83" t="s">
        <v>247</v>
      </c>
      <c r="C57" s="84" t="s">
        <v>1566</v>
      </c>
      <c r="D57" s="77">
        <f>+'Alimentazione CE Ricavi'!K75</f>
        <v>0</v>
      </c>
      <c r="E57" s="77">
        <f>+'Alimentazione CE Ricavi'!N75</f>
        <v>0</v>
      </c>
      <c r="F57" s="77">
        <f t="shared" si="2"/>
        <v>0</v>
      </c>
      <c r="G57" s="104"/>
      <c r="H57" s="236"/>
      <c r="I57" s="78"/>
      <c r="K57" s="74"/>
      <c r="M57" s="78"/>
    </row>
    <row r="58" spans="1:13" ht="18.75">
      <c r="A58" s="224" t="s">
        <v>1528</v>
      </c>
      <c r="B58" s="83" t="s">
        <v>249</v>
      </c>
      <c r="C58" s="84" t="s">
        <v>1567</v>
      </c>
      <c r="D58" s="77">
        <f>+'Alimentazione CE Ricavi'!K76</f>
        <v>0</v>
      </c>
      <c r="E58" s="77">
        <f>+'Alimentazione CE Ricavi'!N76</f>
        <v>0</v>
      </c>
      <c r="F58" s="77">
        <f t="shared" si="2"/>
        <v>0</v>
      </c>
      <c r="G58" s="104"/>
      <c r="H58" s="236"/>
      <c r="I58" s="78"/>
      <c r="K58" s="74"/>
      <c r="M58" s="78"/>
    </row>
    <row r="59" spans="1:13" ht="18.75">
      <c r="A59" s="224" t="s">
        <v>1528</v>
      </c>
      <c r="B59" s="83" t="s">
        <v>251</v>
      </c>
      <c r="C59" s="84" t="s">
        <v>1568</v>
      </c>
      <c r="D59" s="77">
        <f>+'Alimentazione CE Ricavi'!K77</f>
        <v>0</v>
      </c>
      <c r="E59" s="77">
        <f>+'Alimentazione CE Ricavi'!N77</f>
        <v>0</v>
      </c>
      <c r="F59" s="77">
        <f t="shared" si="2"/>
        <v>0</v>
      </c>
      <c r="G59" s="104"/>
      <c r="H59" s="236"/>
      <c r="I59" s="78"/>
      <c r="K59" s="74"/>
      <c r="M59" s="78"/>
    </row>
    <row r="60" spans="1:13" ht="18.75">
      <c r="A60" s="224" t="s">
        <v>1528</v>
      </c>
      <c r="B60" s="83" t="s">
        <v>253</v>
      </c>
      <c r="C60" s="84" t="s">
        <v>1569</v>
      </c>
      <c r="D60" s="77">
        <f>+'Alimentazione CE Ricavi'!K78</f>
        <v>0</v>
      </c>
      <c r="E60" s="77">
        <f>+'Alimentazione CE Ricavi'!N78</f>
        <v>0</v>
      </c>
      <c r="F60" s="77">
        <f t="shared" si="2"/>
        <v>0</v>
      </c>
      <c r="G60" s="104"/>
      <c r="H60" s="236"/>
      <c r="I60" s="78"/>
      <c r="K60" s="74"/>
      <c r="M60" s="78"/>
    </row>
    <row r="61" spans="1:13" ht="18.75">
      <c r="A61" s="224" t="s">
        <v>1528</v>
      </c>
      <c r="B61" s="83" t="s">
        <v>255</v>
      </c>
      <c r="C61" s="84" t="s">
        <v>1570</v>
      </c>
      <c r="D61" s="77">
        <f>+'Alimentazione CE Ricavi'!K80+'Alimentazione CE Ricavi'!K81</f>
        <v>173770</v>
      </c>
      <c r="E61" s="77">
        <f>+'Alimentazione CE Ricavi'!N80+'Alimentazione CE Ricavi'!N81</f>
        <v>173963</v>
      </c>
      <c r="F61" s="77">
        <f t="shared" si="2"/>
        <v>-193</v>
      </c>
      <c r="G61" s="104"/>
      <c r="H61" s="236"/>
      <c r="I61" s="78"/>
      <c r="K61" s="74"/>
      <c r="M61" s="78"/>
    </row>
    <row r="62" spans="1:13" ht="18.75">
      <c r="A62" s="224"/>
      <c r="B62" s="81" t="s">
        <v>258</v>
      </c>
      <c r="C62" s="82" t="s">
        <v>1571</v>
      </c>
      <c r="D62" s="77">
        <f>+'Alimentazione CE Ricavi'!K82</f>
        <v>0</v>
      </c>
      <c r="E62" s="77">
        <f>+'Alimentazione CE Ricavi'!N82</f>
        <v>0</v>
      </c>
      <c r="F62" s="77">
        <f t="shared" si="2"/>
        <v>0</v>
      </c>
      <c r="G62" s="66"/>
      <c r="H62" s="236"/>
      <c r="I62" s="78"/>
      <c r="K62" s="74"/>
      <c r="M62" s="78"/>
    </row>
    <row r="63" spans="1:13" ht="25.5">
      <c r="A63" s="224"/>
      <c r="B63" s="118" t="s">
        <v>260</v>
      </c>
      <c r="C63" s="119" t="s">
        <v>1572</v>
      </c>
      <c r="D63" s="120">
        <f t="shared" ref="D63:E63" si="16">SUM(D64:D78,D81,D82,D83)</f>
        <v>5829590.9699999997</v>
      </c>
      <c r="E63" s="120">
        <f t="shared" si="16"/>
        <v>5846972.9699999997</v>
      </c>
      <c r="F63" s="120">
        <f t="shared" si="2"/>
        <v>-17382</v>
      </c>
      <c r="G63" s="66" t="s">
        <v>2116</v>
      </c>
      <c r="H63" s="236"/>
      <c r="I63" s="78"/>
      <c r="K63" s="74"/>
      <c r="M63" s="78"/>
    </row>
    <row r="64" spans="1:13" ht="18.75">
      <c r="A64" s="224" t="s">
        <v>1573</v>
      </c>
      <c r="B64" s="83" t="s">
        <v>261</v>
      </c>
      <c r="C64" s="84" t="s">
        <v>1574</v>
      </c>
      <c r="D64" s="77">
        <f>+'Alimentazione CE Ricavi'!K85</f>
        <v>3631354</v>
      </c>
      <c r="E64" s="77">
        <f>+'Alimentazione CE Ricavi'!N85</f>
        <v>3631354</v>
      </c>
      <c r="F64" s="77">
        <f t="shared" si="2"/>
        <v>0</v>
      </c>
      <c r="G64" s="66"/>
      <c r="H64" s="236"/>
      <c r="I64" s="78"/>
      <c r="K64" s="74"/>
      <c r="M64" s="78"/>
    </row>
    <row r="65" spans="1:13" ht="18.75">
      <c r="A65" s="224" t="s">
        <v>1573</v>
      </c>
      <c r="B65" s="83" t="s">
        <v>264</v>
      </c>
      <c r="C65" s="84" t="s">
        <v>1575</v>
      </c>
      <c r="D65" s="77">
        <f>+'Alimentazione CE Ricavi'!K88</f>
        <v>1727213</v>
      </c>
      <c r="E65" s="77">
        <f>+'Alimentazione CE Ricavi'!N88</f>
        <v>1727213</v>
      </c>
      <c r="F65" s="77">
        <f t="shared" si="2"/>
        <v>0</v>
      </c>
      <c r="G65" s="66"/>
      <c r="H65" s="236"/>
      <c r="I65" s="78"/>
      <c r="K65" s="74"/>
      <c r="M65" s="78"/>
    </row>
    <row r="66" spans="1:13" ht="18.75">
      <c r="A66" s="224" t="s">
        <v>1573</v>
      </c>
      <c r="B66" s="83" t="s">
        <v>267</v>
      </c>
      <c r="C66" s="84" t="s">
        <v>1576</v>
      </c>
      <c r="D66" s="77">
        <f>+'Alimentazione CE Ricavi'!K90</f>
        <v>0</v>
      </c>
      <c r="E66" s="77">
        <f>+'Alimentazione CE Ricavi'!N90</f>
        <v>0</v>
      </c>
      <c r="F66" s="77">
        <f t="shared" si="2"/>
        <v>0</v>
      </c>
      <c r="G66" s="399"/>
      <c r="H66" s="236"/>
      <c r="I66" s="78"/>
      <c r="K66" s="74"/>
      <c r="M66" s="78"/>
    </row>
    <row r="67" spans="1:13" ht="18.75">
      <c r="A67" s="226" t="s">
        <v>1577</v>
      </c>
      <c r="B67" s="83" t="s">
        <v>269</v>
      </c>
      <c r="C67" s="84" t="s">
        <v>1578</v>
      </c>
      <c r="D67" s="77">
        <f>+'Alimentazione CE Ricavi'!K91</f>
        <v>0</v>
      </c>
      <c r="E67" s="77">
        <f>+'Alimentazione CE Ricavi'!N91</f>
        <v>0</v>
      </c>
      <c r="F67" s="77">
        <f t="shared" si="2"/>
        <v>0</v>
      </c>
      <c r="G67" s="399"/>
      <c r="H67" s="236"/>
      <c r="I67" s="78"/>
      <c r="K67" s="74"/>
      <c r="M67" s="78"/>
    </row>
    <row r="68" spans="1:13" ht="18.75">
      <c r="A68" s="226" t="s">
        <v>1573</v>
      </c>
      <c r="B68" s="83" t="s">
        <v>270</v>
      </c>
      <c r="C68" s="84" t="s">
        <v>1579</v>
      </c>
      <c r="D68" s="77">
        <f>+'Alimentazione CE Ricavi'!K92</f>
        <v>218081</v>
      </c>
      <c r="E68" s="77">
        <f>+'Alimentazione CE Ricavi'!N92</f>
        <v>218081</v>
      </c>
      <c r="F68" s="77">
        <f t="shared" si="2"/>
        <v>0</v>
      </c>
      <c r="G68" s="66"/>
      <c r="H68" s="236"/>
      <c r="I68" s="78"/>
      <c r="K68" s="74"/>
      <c r="M68" s="78"/>
    </row>
    <row r="69" spans="1:13" ht="18.75">
      <c r="A69" s="226" t="s">
        <v>1573</v>
      </c>
      <c r="B69" s="83" t="s">
        <v>272</v>
      </c>
      <c r="C69" s="84" t="s">
        <v>1580</v>
      </c>
      <c r="D69" s="77">
        <f>+'Alimentazione CE Ricavi'!K93</f>
        <v>0</v>
      </c>
      <c r="E69" s="77">
        <f>+'Alimentazione CE Ricavi'!N93</f>
        <v>0</v>
      </c>
      <c r="F69" s="77">
        <f t="shared" ref="F69:F132" si="17">+D69-E69</f>
        <v>0</v>
      </c>
      <c r="G69" s="399"/>
      <c r="H69" s="236"/>
      <c r="I69" s="78"/>
      <c r="K69" s="74"/>
      <c r="M69" s="78"/>
    </row>
    <row r="70" spans="1:13" ht="18.75">
      <c r="A70" s="226" t="s">
        <v>1573</v>
      </c>
      <c r="B70" s="83" t="s">
        <v>274</v>
      </c>
      <c r="C70" s="84" t="s">
        <v>1581</v>
      </c>
      <c r="D70" s="77">
        <f>+'Alimentazione CE Ricavi'!K94</f>
        <v>0</v>
      </c>
      <c r="E70" s="77">
        <f>+'Alimentazione CE Ricavi'!N94</f>
        <v>0</v>
      </c>
      <c r="F70" s="77">
        <f t="shared" si="17"/>
        <v>0</v>
      </c>
      <c r="G70" s="399"/>
      <c r="H70" s="236"/>
      <c r="I70" s="78"/>
      <c r="K70" s="74"/>
      <c r="M70" s="78"/>
    </row>
    <row r="71" spans="1:13" ht="18.75">
      <c r="A71" s="226" t="s">
        <v>1573</v>
      </c>
      <c r="B71" s="83" t="s">
        <v>276</v>
      </c>
      <c r="C71" s="84" t="s">
        <v>1582</v>
      </c>
      <c r="D71" s="77">
        <f>+'Alimentazione CE Ricavi'!K95</f>
        <v>0</v>
      </c>
      <c r="E71" s="77">
        <f>+'Alimentazione CE Ricavi'!N95</f>
        <v>0</v>
      </c>
      <c r="F71" s="77">
        <f t="shared" si="17"/>
        <v>0</v>
      </c>
      <c r="G71" s="399"/>
      <c r="H71" s="236"/>
      <c r="I71" s="78"/>
      <c r="K71" s="74"/>
      <c r="M71" s="78"/>
    </row>
    <row r="72" spans="1:13" ht="18.75">
      <c r="A72" s="226" t="s">
        <v>1573</v>
      </c>
      <c r="B72" s="83" t="s">
        <v>278</v>
      </c>
      <c r="C72" s="84" t="s">
        <v>1583</v>
      </c>
      <c r="D72" s="77">
        <f>+'Alimentazione CE Ricavi'!K96</f>
        <v>0</v>
      </c>
      <c r="E72" s="77">
        <f>+'Alimentazione CE Ricavi'!N96</f>
        <v>0</v>
      </c>
      <c r="F72" s="77">
        <f t="shared" si="17"/>
        <v>0</v>
      </c>
      <c r="G72" s="399"/>
      <c r="H72" s="236"/>
      <c r="I72" s="78"/>
      <c r="K72" s="74"/>
      <c r="M72" s="78"/>
    </row>
    <row r="73" spans="1:13" ht="18.75">
      <c r="A73" s="226" t="s">
        <v>1577</v>
      </c>
      <c r="B73" s="83" t="s">
        <v>280</v>
      </c>
      <c r="C73" s="84" t="s">
        <v>1584</v>
      </c>
      <c r="D73" s="77">
        <f>+'Alimentazione CE Ricavi'!K97</f>
        <v>0</v>
      </c>
      <c r="E73" s="77">
        <f>+'Alimentazione CE Ricavi'!N97</f>
        <v>0</v>
      </c>
      <c r="F73" s="77">
        <f t="shared" si="17"/>
        <v>0</v>
      </c>
      <c r="G73" s="399"/>
      <c r="H73" s="236"/>
      <c r="I73" s="78"/>
      <c r="K73" s="74"/>
      <c r="M73" s="78"/>
    </row>
    <row r="74" spans="1:13" ht="18.75">
      <c r="A74" s="226" t="s">
        <v>1577</v>
      </c>
      <c r="B74" s="83" t="s">
        <v>282</v>
      </c>
      <c r="C74" s="84" t="s">
        <v>1585</v>
      </c>
      <c r="D74" s="77">
        <f>+'Alimentazione CE Ricavi'!K98</f>
        <v>0</v>
      </c>
      <c r="E74" s="77">
        <f>+'Alimentazione CE Ricavi'!N98</f>
        <v>0</v>
      </c>
      <c r="F74" s="77">
        <f t="shared" si="17"/>
        <v>0</v>
      </c>
      <c r="G74" s="399"/>
      <c r="H74" s="236"/>
      <c r="I74" s="78"/>
      <c r="K74" s="74"/>
      <c r="M74" s="78"/>
    </row>
    <row r="75" spans="1:13" ht="18.75">
      <c r="A75" s="226" t="s">
        <v>1573</v>
      </c>
      <c r="B75" s="83" t="s">
        <v>284</v>
      </c>
      <c r="C75" s="84" t="s">
        <v>1586</v>
      </c>
      <c r="D75" s="77">
        <f>+'Alimentazione CE Ricavi'!K99</f>
        <v>0</v>
      </c>
      <c r="E75" s="77">
        <f>+'Alimentazione CE Ricavi'!N99</f>
        <v>0</v>
      </c>
      <c r="F75" s="77">
        <f t="shared" si="17"/>
        <v>0</v>
      </c>
      <c r="G75" s="399"/>
      <c r="H75" s="236"/>
      <c r="I75" s="78"/>
      <c r="K75" s="74"/>
      <c r="M75" s="78"/>
    </row>
    <row r="76" spans="1:13" ht="18.75">
      <c r="A76" s="226" t="s">
        <v>1573</v>
      </c>
      <c r="B76" s="83" t="s">
        <v>285</v>
      </c>
      <c r="C76" s="84" t="s">
        <v>1587</v>
      </c>
      <c r="D76" s="77">
        <f>+'Alimentazione CE Ricavi'!K100</f>
        <v>0</v>
      </c>
      <c r="E76" s="77">
        <f>+'Alimentazione CE Ricavi'!N100</f>
        <v>0</v>
      </c>
      <c r="F76" s="77">
        <f t="shared" si="17"/>
        <v>0</v>
      </c>
      <c r="G76" s="399"/>
      <c r="H76" s="236"/>
      <c r="I76" s="78"/>
      <c r="K76" s="74"/>
      <c r="M76" s="78"/>
    </row>
    <row r="77" spans="1:13" ht="25.5">
      <c r="A77" s="226" t="s">
        <v>1573</v>
      </c>
      <c r="B77" s="83" t="s">
        <v>288</v>
      </c>
      <c r="C77" s="84" t="s">
        <v>1588</v>
      </c>
      <c r="D77" s="77">
        <f>+'Alimentazione CE Ricavi'!K101</f>
        <v>0</v>
      </c>
      <c r="E77" s="77">
        <f>+'Alimentazione CE Ricavi'!N101</f>
        <v>0</v>
      </c>
      <c r="F77" s="77">
        <f t="shared" si="17"/>
        <v>0</v>
      </c>
      <c r="G77" s="399"/>
      <c r="H77" s="236"/>
      <c r="I77" s="78"/>
      <c r="K77" s="74"/>
      <c r="M77" s="78"/>
    </row>
    <row r="78" spans="1:13" ht="25.5">
      <c r="A78" s="226" t="s">
        <v>1577</v>
      </c>
      <c r="B78" s="121" t="s">
        <v>290</v>
      </c>
      <c r="C78" s="122" t="s">
        <v>1589</v>
      </c>
      <c r="D78" s="123">
        <f t="shared" ref="D78:E78" si="18">+D79+D80</f>
        <v>190000</v>
      </c>
      <c r="E78" s="123">
        <f t="shared" si="18"/>
        <v>207382</v>
      </c>
      <c r="F78" s="123">
        <f t="shared" si="17"/>
        <v>-17382</v>
      </c>
      <c r="G78" s="66" t="s">
        <v>2116</v>
      </c>
      <c r="H78" s="236"/>
      <c r="I78" s="78"/>
      <c r="K78" s="74"/>
      <c r="M78" s="78"/>
    </row>
    <row r="79" spans="1:13" ht="18.75">
      <c r="A79" s="226" t="s">
        <v>1577</v>
      </c>
      <c r="B79" s="81" t="s">
        <v>292</v>
      </c>
      <c r="C79" s="82" t="s">
        <v>1590</v>
      </c>
      <c r="D79" s="77">
        <f>+'Alimentazione CE Ricavi'!K103</f>
        <v>0</v>
      </c>
      <c r="E79" s="77">
        <f>+'Alimentazione CE Ricavi'!N103</f>
        <v>0</v>
      </c>
      <c r="F79" s="77">
        <f t="shared" si="17"/>
        <v>0</v>
      </c>
      <c r="G79" s="399"/>
      <c r="H79" s="236"/>
      <c r="I79" s="78"/>
      <c r="K79" s="74"/>
      <c r="M79" s="78"/>
    </row>
    <row r="80" spans="1:13" ht="25.5">
      <c r="A80" s="226" t="s">
        <v>1577</v>
      </c>
      <c r="B80" s="81" t="s">
        <v>294</v>
      </c>
      <c r="C80" s="82" t="s">
        <v>1591</v>
      </c>
      <c r="D80" s="77">
        <f>+'Alimentazione CE Ricavi'!K105+'Alimentazione CE Ricavi'!K106+'Alimentazione CE Ricavi'!K86+'Alimentazione CE Ricavi'!K89</f>
        <v>190000</v>
      </c>
      <c r="E80" s="77">
        <f>+'Alimentazione CE Ricavi'!N105+'Alimentazione CE Ricavi'!N106+'Alimentazione CE Ricavi'!N86+'Alimentazione CE Ricavi'!N89</f>
        <v>207382</v>
      </c>
      <c r="F80" s="77">
        <f t="shared" si="17"/>
        <v>-17382</v>
      </c>
      <c r="G80" s="399"/>
      <c r="H80" s="236"/>
      <c r="I80" s="78"/>
      <c r="K80" s="74"/>
      <c r="M80" s="78"/>
    </row>
    <row r="81" spans="1:13" ht="18.75">
      <c r="A81" s="226"/>
      <c r="B81" s="83" t="s">
        <v>296</v>
      </c>
      <c r="C81" s="84" t="s">
        <v>1592</v>
      </c>
      <c r="D81" s="77">
        <f>+'Alimentazione CE Ricavi'!K107</f>
        <v>62942.97</v>
      </c>
      <c r="E81" s="77">
        <f>+'Alimentazione CE Ricavi'!N107</f>
        <v>62942.97</v>
      </c>
      <c r="F81" s="77">
        <f t="shared" si="17"/>
        <v>0</v>
      </c>
      <c r="G81" s="399"/>
      <c r="H81" s="236"/>
      <c r="I81" s="78"/>
      <c r="K81" s="74"/>
      <c r="M81" s="78"/>
    </row>
    <row r="82" spans="1:13" ht="25.5">
      <c r="A82" s="224" t="s">
        <v>1528</v>
      </c>
      <c r="B82" s="83" t="s">
        <v>298</v>
      </c>
      <c r="C82" s="84" t="s">
        <v>1593</v>
      </c>
      <c r="D82" s="77">
        <f>+'Alimentazione CE Ricavi'!K108</f>
        <v>0</v>
      </c>
      <c r="E82" s="77">
        <f>+'Alimentazione CE Ricavi'!N108</f>
        <v>0</v>
      </c>
      <c r="F82" s="77">
        <f t="shared" si="17"/>
        <v>0</v>
      </c>
      <c r="G82" s="399"/>
      <c r="H82" s="236"/>
      <c r="I82" s="78"/>
      <c r="K82" s="74"/>
      <c r="M82" s="78"/>
    </row>
    <row r="83" spans="1:13" ht="25.5">
      <c r="A83" s="224" t="s">
        <v>1577</v>
      </c>
      <c r="B83" s="83" t="s">
        <v>300</v>
      </c>
      <c r="C83" s="84" t="s">
        <v>1594</v>
      </c>
      <c r="D83" s="77">
        <f>+'Alimentazione CE Ricavi'!K109</f>
        <v>0</v>
      </c>
      <c r="E83" s="77">
        <f>+'Alimentazione CE Ricavi'!N109</f>
        <v>0</v>
      </c>
      <c r="F83" s="77">
        <f t="shared" si="17"/>
        <v>0</v>
      </c>
      <c r="G83" s="399"/>
      <c r="H83" s="236"/>
      <c r="I83" s="78"/>
      <c r="K83" s="74"/>
      <c r="M83" s="78"/>
    </row>
    <row r="84" spans="1:13" ht="25.5">
      <c r="A84" s="227" t="s">
        <v>1573</v>
      </c>
      <c r="B84" s="107" t="s">
        <v>302</v>
      </c>
      <c r="C84" s="108" t="s">
        <v>1595</v>
      </c>
      <c r="D84" s="106">
        <f t="shared" ref="D84:E84" si="19">SUM(D85:D89)</f>
        <v>0</v>
      </c>
      <c r="E84" s="106">
        <f t="shared" si="19"/>
        <v>0</v>
      </c>
      <c r="F84" s="106">
        <f t="shared" si="17"/>
        <v>0</v>
      </c>
      <c r="G84" s="66" t="s">
        <v>2116</v>
      </c>
      <c r="H84" s="236"/>
      <c r="I84" s="78"/>
      <c r="K84" s="74"/>
      <c r="M84" s="78"/>
    </row>
    <row r="85" spans="1:13" ht="18.75">
      <c r="A85" s="226" t="s">
        <v>1573</v>
      </c>
      <c r="B85" s="83" t="s">
        <v>304</v>
      </c>
      <c r="C85" s="84" t="s">
        <v>1596</v>
      </c>
      <c r="D85" s="77">
        <f>+'Alimentazione CE Ricavi'!K111</f>
        <v>0</v>
      </c>
      <c r="E85" s="77">
        <f>+'Alimentazione CE Ricavi'!N111</f>
        <v>0</v>
      </c>
      <c r="F85" s="77">
        <f t="shared" si="17"/>
        <v>0</v>
      </c>
      <c r="G85" s="399"/>
      <c r="H85" s="236"/>
      <c r="I85" s="78"/>
      <c r="K85" s="74"/>
      <c r="M85" s="78"/>
    </row>
    <row r="86" spans="1:13" ht="18.75">
      <c r="A86" s="226" t="s">
        <v>1573</v>
      </c>
      <c r="B86" s="81" t="s">
        <v>306</v>
      </c>
      <c r="C86" s="82" t="s">
        <v>1597</v>
      </c>
      <c r="D86" s="77">
        <f>+'Alimentazione CE Ricavi'!K112</f>
        <v>0</v>
      </c>
      <c r="E86" s="77">
        <f>+'Alimentazione CE Ricavi'!N112</f>
        <v>0</v>
      </c>
      <c r="F86" s="77">
        <f t="shared" si="17"/>
        <v>0</v>
      </c>
      <c r="G86" s="399"/>
      <c r="H86" s="236"/>
      <c r="I86" s="78"/>
      <c r="K86" s="74"/>
      <c r="M86" s="78"/>
    </row>
    <row r="87" spans="1:13" ht="25.5">
      <c r="A87" s="226" t="s">
        <v>1573</v>
      </c>
      <c r="B87" s="81" t="s">
        <v>308</v>
      </c>
      <c r="C87" s="82" t="s">
        <v>1598</v>
      </c>
      <c r="D87" s="77">
        <f>+'Alimentazione CE Ricavi'!K113</f>
        <v>0</v>
      </c>
      <c r="E87" s="77">
        <f>+'Alimentazione CE Ricavi'!N113</f>
        <v>0</v>
      </c>
      <c r="F87" s="77">
        <f t="shared" si="17"/>
        <v>0</v>
      </c>
      <c r="G87" s="399"/>
      <c r="H87" s="236"/>
      <c r="I87" s="78"/>
      <c r="K87" s="74"/>
      <c r="M87" s="78"/>
    </row>
    <row r="88" spans="1:13" ht="18.75">
      <c r="A88" s="224" t="s">
        <v>1573</v>
      </c>
      <c r="B88" s="81" t="s">
        <v>310</v>
      </c>
      <c r="C88" s="82" t="s">
        <v>1599</v>
      </c>
      <c r="D88" s="77">
        <f>+'Alimentazione CE Ricavi'!K114</f>
        <v>0</v>
      </c>
      <c r="E88" s="77">
        <f>+'Alimentazione CE Ricavi'!N114</f>
        <v>0</v>
      </c>
      <c r="F88" s="77">
        <f t="shared" si="17"/>
        <v>0</v>
      </c>
      <c r="G88" s="399"/>
      <c r="H88" s="236"/>
      <c r="I88" s="78"/>
      <c r="K88" s="74"/>
      <c r="M88" s="78"/>
    </row>
    <row r="89" spans="1:13" ht="25.5">
      <c r="A89" s="224" t="s">
        <v>1573</v>
      </c>
      <c r="B89" s="81" t="s">
        <v>312</v>
      </c>
      <c r="C89" s="82" t="s">
        <v>1600</v>
      </c>
      <c r="D89" s="77">
        <f>+'Alimentazione CE Ricavi'!K115</f>
        <v>0</v>
      </c>
      <c r="E89" s="77">
        <f>+'Alimentazione CE Ricavi'!N115</f>
        <v>0</v>
      </c>
      <c r="F89" s="77">
        <f t="shared" si="17"/>
        <v>0</v>
      </c>
      <c r="G89" s="399"/>
      <c r="H89" s="236"/>
      <c r="I89" s="78"/>
      <c r="K89" s="74"/>
      <c r="M89" s="78"/>
    </row>
    <row r="90" spans="1:13" ht="18.75">
      <c r="A90" s="224"/>
      <c r="B90" s="107" t="s">
        <v>314</v>
      </c>
      <c r="C90" s="108" t="s">
        <v>1601</v>
      </c>
      <c r="D90" s="106">
        <f>+ROUND(SUM('Alimentazione CE Ricavi'!K118:K152),2)</f>
        <v>825124.51</v>
      </c>
      <c r="E90" s="106">
        <f>+ROUND(SUM('Alimentazione CE Ricavi'!N118:N152),2)</f>
        <v>826351.33</v>
      </c>
      <c r="F90" s="106">
        <f t="shared" si="17"/>
        <v>-1226.8199999999488</v>
      </c>
      <c r="G90" s="66"/>
      <c r="H90" s="236"/>
      <c r="I90" s="78"/>
      <c r="K90" s="74"/>
      <c r="M90" s="78"/>
    </row>
    <row r="91" spans="1:13" ht="18.75">
      <c r="A91" s="224"/>
      <c r="B91" s="107" t="s">
        <v>1602</v>
      </c>
      <c r="C91" s="108" t="s">
        <v>1603</v>
      </c>
      <c r="D91" s="106">
        <f t="shared" ref="D91:E91" si="20">SUM(D92:D98)</f>
        <v>880115</v>
      </c>
      <c r="E91" s="106">
        <f t="shared" si="20"/>
        <v>880495</v>
      </c>
      <c r="F91" s="106">
        <f t="shared" si="17"/>
        <v>-380</v>
      </c>
      <c r="G91" s="66" t="s">
        <v>2116</v>
      </c>
      <c r="H91" s="236"/>
      <c r="I91" s="78"/>
      <c r="K91" s="74"/>
      <c r="M91" s="78"/>
    </row>
    <row r="92" spans="1:13" ht="18.75">
      <c r="A92" s="224"/>
      <c r="B92" s="81" t="s">
        <v>351</v>
      </c>
      <c r="C92" s="82" t="s">
        <v>1604</v>
      </c>
      <c r="D92" s="77">
        <f>+'Alimentazione CE Ricavi'!K154</f>
        <v>35468</v>
      </c>
      <c r="E92" s="77">
        <f>+'Alimentazione CE Ricavi'!N154</f>
        <v>35468</v>
      </c>
      <c r="F92" s="77">
        <f t="shared" si="17"/>
        <v>0</v>
      </c>
      <c r="G92" s="66"/>
      <c r="H92" s="236"/>
      <c r="I92" s="78"/>
      <c r="K92" s="74"/>
      <c r="M92" s="78"/>
    </row>
    <row r="93" spans="1:13" ht="18.75">
      <c r="A93" s="224"/>
      <c r="B93" s="81" t="s">
        <v>353</v>
      </c>
      <c r="C93" s="82" t="s">
        <v>1605</v>
      </c>
      <c r="D93" s="77">
        <f>+'Alimentazione CE Ricavi'!K155</f>
        <v>609924</v>
      </c>
      <c r="E93" s="77">
        <f>+'Alimentazione CE Ricavi'!N155</f>
        <v>609924</v>
      </c>
      <c r="F93" s="77">
        <f t="shared" si="17"/>
        <v>0</v>
      </c>
      <c r="G93" s="66"/>
      <c r="H93" s="236"/>
      <c r="I93" s="78"/>
      <c r="K93" s="74"/>
      <c r="M93" s="78"/>
    </row>
    <row r="94" spans="1:13" ht="18.75">
      <c r="A94" s="224"/>
      <c r="B94" s="81" t="s">
        <v>355</v>
      </c>
      <c r="C94" s="82" t="s">
        <v>1606</v>
      </c>
      <c r="D94" s="77">
        <f>+'Alimentazione CE Ricavi'!K156</f>
        <v>0</v>
      </c>
      <c r="E94" s="77">
        <f>+'Alimentazione CE Ricavi'!N156</f>
        <v>0</v>
      </c>
      <c r="F94" s="77">
        <f t="shared" si="17"/>
        <v>0</v>
      </c>
      <c r="G94" s="66"/>
      <c r="H94" s="236"/>
      <c r="I94" s="78"/>
      <c r="K94" s="74"/>
      <c r="M94" s="78"/>
    </row>
    <row r="95" spans="1:13" ht="18.75">
      <c r="A95" s="224"/>
      <c r="B95" s="81" t="s">
        <v>357</v>
      </c>
      <c r="C95" s="82" t="s">
        <v>1607</v>
      </c>
      <c r="D95" s="77">
        <f>+'Alimentazione CE Ricavi'!K157</f>
        <v>110101</v>
      </c>
      <c r="E95" s="77">
        <f>+'Alimentazione CE Ricavi'!N157</f>
        <v>110101</v>
      </c>
      <c r="F95" s="77">
        <f t="shared" si="17"/>
        <v>0</v>
      </c>
      <c r="G95" s="66"/>
      <c r="H95" s="236"/>
      <c r="I95" s="78"/>
      <c r="K95" s="74"/>
      <c r="M95" s="78"/>
    </row>
    <row r="96" spans="1:13" ht="25.5">
      <c r="A96" s="224" t="s">
        <v>1528</v>
      </c>
      <c r="B96" s="81" t="s">
        <v>359</v>
      </c>
      <c r="C96" s="82" t="s">
        <v>1608</v>
      </c>
      <c r="D96" s="77">
        <f>+'Alimentazione CE Ricavi'!K158</f>
        <v>123357</v>
      </c>
      <c r="E96" s="77">
        <f>+'Alimentazione CE Ricavi'!N158</f>
        <v>123737</v>
      </c>
      <c r="F96" s="77">
        <f t="shared" si="17"/>
        <v>-380</v>
      </c>
      <c r="G96" s="66"/>
      <c r="H96" s="236"/>
      <c r="I96" s="78"/>
      <c r="K96" s="74"/>
      <c r="M96" s="78"/>
    </row>
    <row r="97" spans="1:13" ht="18.75">
      <c r="A97" s="224"/>
      <c r="B97" s="81" t="s">
        <v>361</v>
      </c>
      <c r="C97" s="82" t="s">
        <v>1609</v>
      </c>
      <c r="D97" s="77">
        <f>+'Alimentazione CE Ricavi'!K159</f>
        <v>1265</v>
      </c>
      <c r="E97" s="77">
        <f>+'Alimentazione CE Ricavi'!N159</f>
        <v>1265</v>
      </c>
      <c r="F97" s="77">
        <f t="shared" si="17"/>
        <v>0</v>
      </c>
      <c r="G97" s="66"/>
      <c r="H97" s="236"/>
      <c r="I97" s="78"/>
      <c r="K97" s="74"/>
      <c r="M97" s="78"/>
    </row>
    <row r="98" spans="1:13" ht="18.75">
      <c r="A98" s="224" t="s">
        <v>1528</v>
      </c>
      <c r="B98" s="81" t="s">
        <v>363</v>
      </c>
      <c r="C98" s="82" t="s">
        <v>1610</v>
      </c>
      <c r="D98" s="77">
        <f>+'Alimentazione CE Ricavi'!K160</f>
        <v>0</v>
      </c>
      <c r="E98" s="77">
        <f>+'Alimentazione CE Ricavi'!N160</f>
        <v>0</v>
      </c>
      <c r="F98" s="77">
        <f t="shared" si="17"/>
        <v>0</v>
      </c>
      <c r="G98" s="66"/>
      <c r="H98" s="236"/>
      <c r="I98" s="78"/>
      <c r="K98" s="74"/>
      <c r="M98" s="78"/>
    </row>
    <row r="99" spans="1:13" ht="18.75">
      <c r="A99" s="224"/>
      <c r="B99" s="112" t="s">
        <v>1611</v>
      </c>
      <c r="C99" s="113" t="s">
        <v>1612</v>
      </c>
      <c r="D99" s="114">
        <f t="shared" ref="D99:E99" si="21">+D100+D101+D104+D109+D113</f>
        <v>289617.56</v>
      </c>
      <c r="E99" s="114">
        <f t="shared" si="21"/>
        <v>995644.82000000007</v>
      </c>
      <c r="F99" s="114">
        <f t="shared" si="17"/>
        <v>-706027.26</v>
      </c>
      <c r="G99" s="66"/>
      <c r="H99" s="236"/>
      <c r="I99" s="78"/>
      <c r="K99" s="74"/>
      <c r="M99" s="78"/>
    </row>
    <row r="100" spans="1:13" ht="18.75">
      <c r="A100" s="224"/>
      <c r="B100" s="79" t="s">
        <v>366</v>
      </c>
      <c r="C100" s="80" t="s">
        <v>1613</v>
      </c>
      <c r="D100" s="77">
        <f>+'Alimentazione CE Ricavi'!K162</f>
        <v>0</v>
      </c>
      <c r="E100" s="77">
        <f>+'Alimentazione CE Ricavi'!N162</f>
        <v>3769</v>
      </c>
      <c r="F100" s="77">
        <f t="shared" si="17"/>
        <v>-3769</v>
      </c>
      <c r="G100" s="66"/>
      <c r="H100" s="236"/>
      <c r="I100" s="78"/>
      <c r="K100" s="74"/>
      <c r="M100" s="78"/>
    </row>
    <row r="101" spans="1:13" ht="18.75">
      <c r="A101" s="228"/>
      <c r="B101" s="107" t="s">
        <v>1614</v>
      </c>
      <c r="C101" s="108" t="s">
        <v>1615</v>
      </c>
      <c r="D101" s="106">
        <f t="shared" ref="D101:E101" si="22">+D102+D103</f>
        <v>0</v>
      </c>
      <c r="E101" s="106">
        <f t="shared" si="22"/>
        <v>0</v>
      </c>
      <c r="F101" s="106">
        <f t="shared" si="17"/>
        <v>0</v>
      </c>
      <c r="G101" s="66" t="s">
        <v>2116</v>
      </c>
      <c r="H101" s="236"/>
      <c r="I101" s="78"/>
      <c r="K101" s="74"/>
      <c r="M101" s="78"/>
    </row>
    <row r="102" spans="1:13" ht="18.75">
      <c r="A102" s="228"/>
      <c r="B102" s="81" t="s">
        <v>369</v>
      </c>
      <c r="C102" s="82" t="s">
        <v>1616</v>
      </c>
      <c r="D102" s="77">
        <f>+'Alimentazione CE Ricavi'!K164</f>
        <v>0</v>
      </c>
      <c r="E102" s="77">
        <f>+'Alimentazione CE Ricavi'!N164</f>
        <v>0</v>
      </c>
      <c r="F102" s="77">
        <f t="shared" si="17"/>
        <v>0</v>
      </c>
      <c r="G102" s="66"/>
      <c r="H102" s="236"/>
      <c r="I102" s="78"/>
      <c r="K102" s="74"/>
      <c r="M102" s="78"/>
    </row>
    <row r="103" spans="1:13" ht="18.75">
      <c r="A103" s="228"/>
      <c r="B103" s="81" t="s">
        <v>371</v>
      </c>
      <c r="C103" s="82" t="s">
        <v>1617</v>
      </c>
      <c r="D103" s="77">
        <f>+'Alimentazione CE Ricavi'!K165</f>
        <v>0</v>
      </c>
      <c r="E103" s="77">
        <f>+'Alimentazione CE Ricavi'!N165</f>
        <v>0</v>
      </c>
      <c r="F103" s="77">
        <f t="shared" si="17"/>
        <v>0</v>
      </c>
      <c r="G103" s="66"/>
      <c r="H103" s="236"/>
      <c r="I103" s="78"/>
      <c r="K103" s="74"/>
      <c r="M103" s="78"/>
    </row>
    <row r="104" spans="1:13" ht="18.75">
      <c r="A104" s="227" t="s">
        <v>1528</v>
      </c>
      <c r="B104" s="107" t="s">
        <v>1618</v>
      </c>
      <c r="C104" s="108" t="s">
        <v>1619</v>
      </c>
      <c r="D104" s="106">
        <f t="shared" ref="D104:E104" si="23">+D105+D106+D107+D108</f>
        <v>99023.28</v>
      </c>
      <c r="E104" s="106">
        <f t="shared" si="23"/>
        <v>107632.28</v>
      </c>
      <c r="F104" s="106">
        <f t="shared" si="17"/>
        <v>-8609</v>
      </c>
      <c r="G104" s="66" t="s">
        <v>2116</v>
      </c>
      <c r="H104" s="236"/>
      <c r="I104" s="78"/>
      <c r="K104" s="74"/>
      <c r="M104" s="78"/>
    </row>
    <row r="105" spans="1:13" ht="25.5">
      <c r="A105" s="224" t="s">
        <v>1528</v>
      </c>
      <c r="B105" s="81" t="s">
        <v>374</v>
      </c>
      <c r="C105" s="82" t="s">
        <v>1620</v>
      </c>
      <c r="D105" s="77">
        <f>+'Alimentazione CE Ricavi'!K167</f>
        <v>0</v>
      </c>
      <c r="E105" s="77">
        <f>+'Alimentazione CE Ricavi'!N167</f>
        <v>0</v>
      </c>
      <c r="F105" s="77">
        <f t="shared" si="17"/>
        <v>0</v>
      </c>
      <c r="G105" s="66"/>
      <c r="H105" s="236"/>
      <c r="I105" s="78"/>
      <c r="K105" s="74"/>
      <c r="M105" s="78"/>
    </row>
    <row r="106" spans="1:13" ht="18.75">
      <c r="A106" s="224" t="s">
        <v>1528</v>
      </c>
      <c r="B106" s="81" t="s">
        <v>376</v>
      </c>
      <c r="C106" s="82" t="s">
        <v>1621</v>
      </c>
      <c r="D106" s="77">
        <f>+'Alimentazione CE Ricavi'!K168</f>
        <v>0</v>
      </c>
      <c r="E106" s="77">
        <f>+'Alimentazione CE Ricavi'!N168</f>
        <v>0</v>
      </c>
      <c r="F106" s="77">
        <f t="shared" si="17"/>
        <v>0</v>
      </c>
      <c r="G106" s="66"/>
      <c r="H106" s="236"/>
      <c r="I106" s="78"/>
      <c r="K106" s="74"/>
      <c r="M106" s="78"/>
    </row>
    <row r="107" spans="1:13" ht="18.75">
      <c r="A107" s="224" t="s">
        <v>1528</v>
      </c>
      <c r="B107" s="81" t="s">
        <v>378</v>
      </c>
      <c r="C107" s="82" t="s">
        <v>1622</v>
      </c>
      <c r="D107" s="77">
        <f>+'Alimentazione CE Ricavi'!K170+'Alimentazione CE Ricavi'!K171+'Alimentazione CE Ricavi'!K172</f>
        <v>99023.28</v>
      </c>
      <c r="E107" s="77">
        <f>+'Alimentazione CE Ricavi'!N170+'Alimentazione CE Ricavi'!N171+'Alimentazione CE Ricavi'!N172</f>
        <v>107632.28</v>
      </c>
      <c r="F107" s="77">
        <f t="shared" si="17"/>
        <v>-8609</v>
      </c>
      <c r="G107" s="66"/>
      <c r="H107" s="236"/>
      <c r="I107" s="78"/>
      <c r="K107" s="74"/>
      <c r="M107" s="78"/>
    </row>
    <row r="108" spans="1:13" ht="18.75">
      <c r="A108" s="224" t="s">
        <v>1528</v>
      </c>
      <c r="B108" s="81" t="s">
        <v>382</v>
      </c>
      <c r="C108" s="82" t="s">
        <v>1623</v>
      </c>
      <c r="D108" s="77">
        <f>+'Alimentazione CE Ricavi'!K173</f>
        <v>0</v>
      </c>
      <c r="E108" s="77">
        <f>+'Alimentazione CE Ricavi'!N173</f>
        <v>0</v>
      </c>
      <c r="F108" s="77">
        <f t="shared" si="17"/>
        <v>0</v>
      </c>
      <c r="G108" s="66"/>
      <c r="H108" s="236"/>
      <c r="I108" s="78"/>
      <c r="K108" s="74"/>
      <c r="M108" s="78"/>
    </row>
    <row r="109" spans="1:13" ht="18.75">
      <c r="A109" s="224"/>
      <c r="B109" s="107" t="s">
        <v>384</v>
      </c>
      <c r="C109" s="108" t="s">
        <v>1624</v>
      </c>
      <c r="D109" s="106">
        <f t="shared" ref="D109:E109" si="24">+D110+D111+D112</f>
        <v>95452.14</v>
      </c>
      <c r="E109" s="106">
        <f t="shared" si="24"/>
        <v>108693.86</v>
      </c>
      <c r="F109" s="106">
        <f t="shared" si="17"/>
        <v>-13241.720000000001</v>
      </c>
      <c r="G109" s="66" t="s">
        <v>2116</v>
      </c>
      <c r="H109" s="236"/>
      <c r="I109" s="78"/>
      <c r="K109" s="74"/>
      <c r="M109" s="78"/>
    </row>
    <row r="110" spans="1:13" ht="25.5">
      <c r="A110" s="224"/>
      <c r="B110" s="81" t="s">
        <v>386</v>
      </c>
      <c r="C110" s="82" t="s">
        <v>1625</v>
      </c>
      <c r="D110" s="77">
        <f>+'Alimentazione CE Ricavi'!K175</f>
        <v>0</v>
      </c>
      <c r="E110" s="77">
        <f>+'Alimentazione CE Ricavi'!N175</f>
        <v>0</v>
      </c>
      <c r="F110" s="77">
        <f t="shared" si="17"/>
        <v>0</v>
      </c>
      <c r="G110" s="66"/>
      <c r="H110" s="236"/>
      <c r="I110" s="78"/>
      <c r="K110" s="74"/>
      <c r="M110" s="78"/>
    </row>
    <row r="111" spans="1:13" ht="18.75">
      <c r="A111" s="224"/>
      <c r="B111" s="81" t="s">
        <v>388</v>
      </c>
      <c r="C111" s="82" t="s">
        <v>1626</v>
      </c>
      <c r="D111" s="77">
        <f>+'Alimentazione CE Ricavi'!K176</f>
        <v>0</v>
      </c>
      <c r="E111" s="77">
        <f>+'Alimentazione CE Ricavi'!N176</f>
        <v>0</v>
      </c>
      <c r="F111" s="77">
        <f t="shared" si="17"/>
        <v>0</v>
      </c>
      <c r="G111" s="66"/>
      <c r="H111" s="236"/>
      <c r="I111" s="78"/>
      <c r="K111" s="74"/>
      <c r="M111" s="78"/>
    </row>
    <row r="112" spans="1:13" ht="18.75">
      <c r="A112" s="224"/>
      <c r="B112" s="81" t="s">
        <v>390</v>
      </c>
      <c r="C112" s="82" t="s">
        <v>1627</v>
      </c>
      <c r="D112" s="77">
        <f>+ROUND(SUM('Alimentazione CE Ricavi'!K178:K183),2)</f>
        <v>95452.14</v>
      </c>
      <c r="E112" s="77">
        <f>+ROUND(SUM('Alimentazione CE Ricavi'!N178:N183),2)</f>
        <v>108693.86</v>
      </c>
      <c r="F112" s="77">
        <f t="shared" si="17"/>
        <v>-13241.720000000001</v>
      </c>
      <c r="G112" s="66"/>
      <c r="H112" s="236"/>
      <c r="I112" s="78"/>
      <c r="K112" s="74"/>
      <c r="M112" s="78"/>
    </row>
    <row r="113" spans="1:13" ht="18.75">
      <c r="A113" s="224"/>
      <c r="B113" s="107" t="s">
        <v>397</v>
      </c>
      <c r="C113" s="108" t="s">
        <v>1628</v>
      </c>
      <c r="D113" s="106">
        <f t="shared" ref="D113:E113" si="25">+D114+D118+D119</f>
        <v>95142.14</v>
      </c>
      <c r="E113" s="106">
        <f t="shared" si="25"/>
        <v>775549.68</v>
      </c>
      <c r="F113" s="106">
        <f t="shared" si="17"/>
        <v>-680407.54</v>
      </c>
      <c r="G113" s="66" t="s">
        <v>2116</v>
      </c>
      <c r="H113" s="236"/>
      <c r="I113" s="78"/>
      <c r="K113" s="74"/>
      <c r="M113" s="78"/>
    </row>
    <row r="114" spans="1:13" ht="18.75">
      <c r="A114" s="224"/>
      <c r="B114" s="124" t="s">
        <v>399</v>
      </c>
      <c r="C114" s="125" t="s">
        <v>1629</v>
      </c>
      <c r="D114" s="126">
        <f t="shared" ref="D114:E114" si="26">+D115+D116+D117</f>
        <v>0</v>
      </c>
      <c r="E114" s="126">
        <f t="shared" si="26"/>
        <v>680407.54</v>
      </c>
      <c r="F114" s="126">
        <f t="shared" si="17"/>
        <v>-680407.54</v>
      </c>
      <c r="G114" s="66" t="s">
        <v>2116</v>
      </c>
      <c r="H114" s="237"/>
      <c r="I114" s="78"/>
      <c r="K114" s="74"/>
      <c r="M114" s="78"/>
    </row>
    <row r="115" spans="1:13" ht="18.75">
      <c r="A115" s="224"/>
      <c r="B115" s="83" t="s">
        <v>401</v>
      </c>
      <c r="C115" s="84" t="s">
        <v>1630</v>
      </c>
      <c r="D115" s="77">
        <f>+'Alimentazione CE Ricavi'!K186</f>
        <v>0</v>
      </c>
      <c r="E115" s="77">
        <f>+'Alimentazione CE Ricavi'!N186</f>
        <v>0</v>
      </c>
      <c r="F115" s="77">
        <f t="shared" si="17"/>
        <v>0</v>
      </c>
      <c r="G115" s="66"/>
      <c r="H115" s="236"/>
      <c r="I115" s="78"/>
      <c r="K115" s="74"/>
      <c r="M115" s="78"/>
    </row>
    <row r="116" spans="1:13" ht="18.75">
      <c r="A116" s="224"/>
      <c r="B116" s="83" t="s">
        <v>403</v>
      </c>
      <c r="C116" s="84" t="s">
        <v>1631</v>
      </c>
      <c r="D116" s="77">
        <f>+'Alimentazione CE Ricavi'!K187</f>
        <v>0</v>
      </c>
      <c r="E116" s="77">
        <f>+'Alimentazione CE Ricavi'!N187</f>
        <v>502631</v>
      </c>
      <c r="F116" s="77">
        <f t="shared" si="17"/>
        <v>-502631</v>
      </c>
      <c r="G116" s="66"/>
      <c r="H116" s="236"/>
      <c r="I116" s="78"/>
      <c r="K116" s="74"/>
      <c r="M116" s="78"/>
    </row>
    <row r="117" spans="1:13" ht="18.75">
      <c r="A117" s="224"/>
      <c r="B117" s="83" t="s">
        <v>405</v>
      </c>
      <c r="C117" s="84" t="s">
        <v>1632</v>
      </c>
      <c r="D117" s="77">
        <f>+'Alimentazione CE Ricavi'!K188</f>
        <v>0</v>
      </c>
      <c r="E117" s="77">
        <f>+'Alimentazione CE Ricavi'!N188</f>
        <v>177776.54</v>
      </c>
      <c r="F117" s="77">
        <f t="shared" si="17"/>
        <v>-177776.54</v>
      </c>
      <c r="G117" s="66"/>
      <c r="H117" s="236"/>
      <c r="I117" s="78"/>
      <c r="K117" s="74"/>
      <c r="M117" s="78"/>
    </row>
    <row r="118" spans="1:13" ht="18.75">
      <c r="A118" s="226"/>
      <c r="B118" s="81" t="s">
        <v>407</v>
      </c>
      <c r="C118" s="82" t="s">
        <v>1633</v>
      </c>
      <c r="D118" s="77">
        <f>+'Alimentazione CE Ricavi'!K189</f>
        <v>0</v>
      </c>
      <c r="E118" s="77">
        <f>+'Alimentazione CE Ricavi'!N189</f>
        <v>0</v>
      </c>
      <c r="F118" s="77">
        <f t="shared" si="17"/>
        <v>0</v>
      </c>
      <c r="G118" s="399"/>
      <c r="H118" s="236"/>
      <c r="I118" s="78"/>
      <c r="K118" s="74"/>
      <c r="M118" s="78"/>
    </row>
    <row r="119" spans="1:13" ht="18.75">
      <c r="A119" s="226"/>
      <c r="B119" s="81" t="s">
        <v>409</v>
      </c>
      <c r="C119" s="82" t="s">
        <v>1634</v>
      </c>
      <c r="D119" s="77">
        <f>+ROUND(SUM('Alimentazione CE Ricavi'!K191:K203),2)</f>
        <v>95142.14</v>
      </c>
      <c r="E119" s="77">
        <f>+ROUND(SUM('Alimentazione CE Ricavi'!N191:N203),2)</f>
        <v>95142.14</v>
      </c>
      <c r="F119" s="77">
        <f t="shared" si="17"/>
        <v>0</v>
      </c>
      <c r="G119" s="399"/>
      <c r="H119" s="236"/>
      <c r="I119" s="78"/>
      <c r="K119" s="74"/>
      <c r="M119" s="78"/>
    </row>
    <row r="120" spans="1:13" ht="18.75">
      <c r="A120" s="226"/>
      <c r="B120" s="112" t="s">
        <v>423</v>
      </c>
      <c r="C120" s="113" t="s">
        <v>1635</v>
      </c>
      <c r="D120" s="114">
        <f t="shared" ref="D120:E120" si="27">+D121+D122+D123</f>
        <v>1672348.2000000002</v>
      </c>
      <c r="E120" s="114">
        <f t="shared" si="27"/>
        <v>1672348.2000000002</v>
      </c>
      <c r="F120" s="114">
        <f t="shared" si="17"/>
        <v>0</v>
      </c>
      <c r="G120" s="66" t="s">
        <v>2116</v>
      </c>
      <c r="H120" s="236"/>
      <c r="I120" s="78"/>
      <c r="K120" s="74"/>
      <c r="M120" s="78"/>
    </row>
    <row r="121" spans="1:13" ht="25.5">
      <c r="A121" s="226"/>
      <c r="B121" s="79" t="s">
        <v>424</v>
      </c>
      <c r="C121" s="80" t="s">
        <v>1636</v>
      </c>
      <c r="D121" s="77">
        <f>+'Alimentazione CE Ricavi'!K205</f>
        <v>1657734.1</v>
      </c>
      <c r="E121" s="77">
        <f>+'Alimentazione CE Ricavi'!N205</f>
        <v>1657734.1</v>
      </c>
      <c r="F121" s="77">
        <f t="shared" si="17"/>
        <v>0</v>
      </c>
      <c r="G121" s="399"/>
      <c r="H121" s="236"/>
      <c r="I121" s="78"/>
      <c r="K121" s="74"/>
      <c r="M121" s="78"/>
    </row>
    <row r="122" spans="1:13" ht="18.75">
      <c r="A122" s="224"/>
      <c r="B122" s="79" t="s">
        <v>426</v>
      </c>
      <c r="C122" s="80" t="s">
        <v>1637</v>
      </c>
      <c r="D122" s="77">
        <f>+'Alimentazione CE Ricavi'!K206</f>
        <v>14614.1</v>
      </c>
      <c r="E122" s="77">
        <f>+'Alimentazione CE Ricavi'!N206</f>
        <v>14614.1</v>
      </c>
      <c r="F122" s="77">
        <f t="shared" si="17"/>
        <v>0</v>
      </c>
      <c r="G122" s="66"/>
      <c r="H122" s="236"/>
      <c r="I122" s="78"/>
      <c r="K122" s="74"/>
      <c r="M122" s="78"/>
    </row>
    <row r="123" spans="1:13" ht="18.75">
      <c r="A123" s="224"/>
      <c r="B123" s="79" t="s">
        <v>428</v>
      </c>
      <c r="C123" s="80" t="s">
        <v>1638</v>
      </c>
      <c r="D123" s="77">
        <f>+'Alimentazione CE Ricavi'!K207</f>
        <v>0</v>
      </c>
      <c r="E123" s="77">
        <f>+'Alimentazione CE Ricavi'!N207</f>
        <v>0</v>
      </c>
      <c r="F123" s="77">
        <f t="shared" si="17"/>
        <v>0</v>
      </c>
      <c r="G123" s="66"/>
      <c r="H123" s="236"/>
      <c r="I123" s="78"/>
      <c r="K123" s="74"/>
      <c r="M123" s="78"/>
    </row>
    <row r="124" spans="1:13" ht="18.75">
      <c r="A124" s="224"/>
      <c r="B124" s="112" t="s">
        <v>430</v>
      </c>
      <c r="C124" s="113" t="s">
        <v>1639</v>
      </c>
      <c r="D124" s="114">
        <f t="shared" ref="D124:E124" si="28">+D125+D126+D127+D128+D129+D130</f>
        <v>2052852</v>
      </c>
      <c r="E124" s="114">
        <f t="shared" si="28"/>
        <v>2052852</v>
      </c>
      <c r="F124" s="114">
        <f t="shared" si="17"/>
        <v>0</v>
      </c>
      <c r="G124" s="66" t="s">
        <v>2116</v>
      </c>
      <c r="H124" s="236"/>
      <c r="I124" s="78"/>
      <c r="K124" s="74"/>
      <c r="M124" s="78"/>
    </row>
    <row r="125" spans="1:13" ht="18.75">
      <c r="A125" s="224"/>
      <c r="B125" s="79" t="s">
        <v>432</v>
      </c>
      <c r="C125" s="80" t="s">
        <v>1640</v>
      </c>
      <c r="D125" s="77">
        <f>+'Alimentazione CE Ricavi'!K209</f>
        <v>681342</v>
      </c>
      <c r="E125" s="77">
        <f>+'Alimentazione CE Ricavi'!N209</f>
        <v>681342</v>
      </c>
      <c r="F125" s="77">
        <f t="shared" si="17"/>
        <v>0</v>
      </c>
      <c r="G125" s="66"/>
      <c r="H125" s="236"/>
      <c r="I125" s="78"/>
      <c r="K125" s="74"/>
      <c r="M125" s="78"/>
    </row>
    <row r="126" spans="1:13" ht="18.75">
      <c r="A126" s="224"/>
      <c r="B126" s="79" t="s">
        <v>434</v>
      </c>
      <c r="C126" s="80" t="s">
        <v>1641</v>
      </c>
      <c r="D126" s="77">
        <f>+'Alimentazione CE Ricavi'!K210</f>
        <v>740773</v>
      </c>
      <c r="E126" s="77">
        <f>+'Alimentazione CE Ricavi'!N210</f>
        <v>740773</v>
      </c>
      <c r="F126" s="77">
        <f t="shared" si="17"/>
        <v>0</v>
      </c>
      <c r="G126" s="66"/>
      <c r="H126" s="236"/>
      <c r="I126" s="78"/>
      <c r="K126" s="74"/>
      <c r="M126" s="78"/>
    </row>
    <row r="127" spans="1:13" ht="18.75">
      <c r="A127" s="224"/>
      <c r="B127" s="79" t="s">
        <v>436</v>
      </c>
      <c r="C127" s="80" t="s">
        <v>1642</v>
      </c>
      <c r="D127" s="77">
        <f>+'Alimentazione CE Ricavi'!K211</f>
        <v>0</v>
      </c>
      <c r="E127" s="77">
        <f>+'Alimentazione CE Ricavi'!N211</f>
        <v>0</v>
      </c>
      <c r="F127" s="77">
        <f t="shared" si="17"/>
        <v>0</v>
      </c>
      <c r="G127" s="66"/>
      <c r="H127" s="236"/>
      <c r="I127" s="78"/>
      <c r="K127" s="74"/>
      <c r="M127" s="78"/>
    </row>
    <row r="128" spans="1:13" ht="18.75">
      <c r="A128" s="224"/>
      <c r="B128" s="79" t="s">
        <v>438</v>
      </c>
      <c r="C128" s="80" t="s">
        <v>1643</v>
      </c>
      <c r="D128" s="77">
        <f>+'Alimentazione CE Ricavi'!K212</f>
        <v>0</v>
      </c>
      <c r="E128" s="77">
        <f>+'Alimentazione CE Ricavi'!N212</f>
        <v>0</v>
      </c>
      <c r="F128" s="77">
        <f t="shared" si="17"/>
        <v>0</v>
      </c>
      <c r="G128" s="66"/>
      <c r="H128" s="236"/>
      <c r="I128" s="78"/>
      <c r="K128" s="74"/>
      <c r="M128" s="78"/>
    </row>
    <row r="129" spans="1:13" ht="18.75">
      <c r="A129" s="224"/>
      <c r="B129" s="79" t="s">
        <v>440</v>
      </c>
      <c r="C129" s="80" t="s">
        <v>1644</v>
      </c>
      <c r="D129" s="77">
        <f>+'Alimentazione CE Ricavi'!K213</f>
        <v>0</v>
      </c>
      <c r="E129" s="77">
        <f>+'Alimentazione CE Ricavi'!N213</f>
        <v>0</v>
      </c>
      <c r="F129" s="77">
        <f t="shared" si="17"/>
        <v>0</v>
      </c>
      <c r="G129" s="66"/>
      <c r="H129" s="236"/>
      <c r="I129" s="78"/>
      <c r="K129" s="74"/>
      <c r="M129" s="78"/>
    </row>
    <row r="130" spans="1:13" ht="18.75">
      <c r="A130" s="224"/>
      <c r="B130" s="79" t="s">
        <v>442</v>
      </c>
      <c r="C130" s="80" t="s">
        <v>1645</v>
      </c>
      <c r="D130" s="77">
        <f>+'Alimentazione CE Ricavi'!K214</f>
        <v>630737</v>
      </c>
      <c r="E130" s="77">
        <f>+'Alimentazione CE Ricavi'!N214</f>
        <v>630737</v>
      </c>
      <c r="F130" s="77">
        <f t="shared" si="17"/>
        <v>0</v>
      </c>
      <c r="G130" s="66"/>
      <c r="H130" s="236"/>
      <c r="I130" s="78"/>
      <c r="K130" s="74"/>
      <c r="M130" s="78"/>
    </row>
    <row r="131" spans="1:13" ht="18.75">
      <c r="A131" s="224"/>
      <c r="B131" s="112" t="s">
        <v>443</v>
      </c>
      <c r="C131" s="113" t="s">
        <v>1646</v>
      </c>
      <c r="D131" s="114">
        <f>+'Alimentazione CE Ricavi'!K215</f>
        <v>0</v>
      </c>
      <c r="E131" s="114">
        <f>+'Alimentazione CE Ricavi'!N215</f>
        <v>0</v>
      </c>
      <c r="F131" s="114">
        <f t="shared" si="17"/>
        <v>0</v>
      </c>
      <c r="G131" s="66"/>
      <c r="H131" s="236"/>
      <c r="I131" s="78"/>
      <c r="K131" s="74"/>
      <c r="M131" s="78"/>
    </row>
    <row r="132" spans="1:13" ht="18.75">
      <c r="A132" s="224"/>
      <c r="B132" s="112" t="s">
        <v>444</v>
      </c>
      <c r="C132" s="113" t="s">
        <v>1647</v>
      </c>
      <c r="D132" s="114">
        <f t="shared" ref="D132:E132" si="29">+D133+D134+D135</f>
        <v>207068</v>
      </c>
      <c r="E132" s="114">
        <f t="shared" si="29"/>
        <v>219473.15</v>
      </c>
      <c r="F132" s="114">
        <f t="shared" si="17"/>
        <v>-12405.149999999994</v>
      </c>
      <c r="G132" s="66" t="s">
        <v>2116</v>
      </c>
      <c r="H132" s="236"/>
      <c r="I132" s="78"/>
      <c r="K132" s="74"/>
      <c r="M132" s="78"/>
    </row>
    <row r="133" spans="1:13" ht="18.75">
      <c r="A133" s="224"/>
      <c r="B133" s="79" t="s">
        <v>446</v>
      </c>
      <c r="C133" s="80" t="s">
        <v>1648</v>
      </c>
      <c r="D133" s="77">
        <f>+'Alimentazione CE Ricavi'!K218+'Alimentazione CE Ricavi'!K219+'Alimentazione CE Ricavi'!K220</f>
        <v>0</v>
      </c>
      <c r="E133" s="77">
        <f>+'Alimentazione CE Ricavi'!N218+'Alimentazione CE Ricavi'!N219+'Alimentazione CE Ricavi'!N220</f>
        <v>0</v>
      </c>
      <c r="F133" s="77">
        <f t="shared" ref="F133:F196" si="30">+D133-E133</f>
        <v>0</v>
      </c>
      <c r="G133" s="66"/>
      <c r="H133" s="236"/>
      <c r="I133" s="78"/>
      <c r="K133" s="74"/>
      <c r="M133" s="78"/>
    </row>
    <row r="134" spans="1:13" ht="18.75">
      <c r="A134" s="224"/>
      <c r="B134" s="79" t="s">
        <v>451</v>
      </c>
      <c r="C134" s="80" t="s">
        <v>1649</v>
      </c>
      <c r="D134" s="77">
        <f>+'Alimentazione CE Ricavi'!K222+'Alimentazione CE Ricavi'!K223+'Alimentazione CE Ricavi'!K224</f>
        <v>0</v>
      </c>
      <c r="E134" s="77">
        <f>+'Alimentazione CE Ricavi'!N222+'Alimentazione CE Ricavi'!N223+'Alimentazione CE Ricavi'!N224</f>
        <v>1273.02</v>
      </c>
      <c r="F134" s="77">
        <f t="shared" si="30"/>
        <v>-1273.02</v>
      </c>
      <c r="G134" s="66"/>
      <c r="H134" s="236"/>
      <c r="I134" s="78"/>
      <c r="K134" s="74"/>
      <c r="M134" s="78"/>
    </row>
    <row r="135" spans="1:13" ht="18.75">
      <c r="A135" s="224"/>
      <c r="B135" s="79" t="s">
        <v>456</v>
      </c>
      <c r="C135" s="80" t="s">
        <v>1650</v>
      </c>
      <c r="D135" s="77">
        <f>+'Alimentazione CE Ricavi'!K226+'Alimentazione CE Ricavi'!K227+'Alimentazione CE Ricavi'!K228</f>
        <v>207068</v>
      </c>
      <c r="E135" s="77">
        <f>+'Alimentazione CE Ricavi'!N226+'Alimentazione CE Ricavi'!N227+'Alimentazione CE Ricavi'!N228</f>
        <v>218200.13</v>
      </c>
      <c r="F135" s="77">
        <f t="shared" si="30"/>
        <v>-11132.130000000005</v>
      </c>
      <c r="G135" s="66"/>
      <c r="H135" s="236"/>
      <c r="I135" s="78"/>
      <c r="K135" s="74"/>
      <c r="M135" s="78"/>
    </row>
    <row r="136" spans="1:13" ht="18.75">
      <c r="A136" s="224"/>
      <c r="B136" s="115" t="s">
        <v>1651</v>
      </c>
      <c r="C136" s="116" t="s">
        <v>1652</v>
      </c>
      <c r="D136" s="117">
        <f t="shared" ref="D136:E136" si="31">+D132+D131+D124+D120+D99+D44+D38+D35+D4</f>
        <v>88352291.650000006</v>
      </c>
      <c r="E136" s="117">
        <f t="shared" si="31"/>
        <v>89617223.610000014</v>
      </c>
      <c r="F136" s="117">
        <f t="shared" si="30"/>
        <v>-1264931.9600000083</v>
      </c>
      <c r="G136" s="66" t="s">
        <v>2116</v>
      </c>
      <c r="H136" s="236"/>
      <c r="I136" s="78"/>
      <c r="K136" s="74"/>
      <c r="M136" s="78"/>
    </row>
    <row r="137" spans="1:13" ht="18.75">
      <c r="A137" s="224"/>
      <c r="B137" s="128"/>
      <c r="C137" s="132" t="s">
        <v>1653</v>
      </c>
      <c r="D137" s="130"/>
      <c r="E137" s="130"/>
      <c r="F137" s="130">
        <f t="shared" si="30"/>
        <v>0</v>
      </c>
      <c r="G137" s="66"/>
      <c r="H137" s="236"/>
      <c r="I137" s="78"/>
      <c r="K137" s="74"/>
      <c r="M137" s="78"/>
    </row>
    <row r="138" spans="1:13" ht="18.75">
      <c r="A138" s="224"/>
      <c r="B138" s="112" t="s">
        <v>537</v>
      </c>
      <c r="C138" s="113" t="s">
        <v>1654</v>
      </c>
      <c r="D138" s="114">
        <f t="shared" ref="D138:E138" si="32">+D139+D170</f>
        <v>13788417.140000001</v>
      </c>
      <c r="E138" s="114">
        <f t="shared" si="32"/>
        <v>14742468.290000001</v>
      </c>
      <c r="F138" s="114">
        <f t="shared" si="30"/>
        <v>-954051.15000000037</v>
      </c>
      <c r="G138" s="66" t="s">
        <v>2116</v>
      </c>
      <c r="H138" s="236"/>
      <c r="I138" s="78"/>
      <c r="K138" s="74"/>
      <c r="M138" s="78"/>
    </row>
    <row r="139" spans="1:13" ht="18.75">
      <c r="A139" s="224"/>
      <c r="B139" s="107" t="s">
        <v>539</v>
      </c>
      <c r="C139" s="108" t="s">
        <v>1655</v>
      </c>
      <c r="D139" s="106">
        <f t="shared" ref="D139:E139" si="33">+D140+D148+D152+D156+D157+D158+D159+D160+D161</f>
        <v>13350419.600000001</v>
      </c>
      <c r="E139" s="106">
        <f t="shared" si="33"/>
        <v>14162493.010000002</v>
      </c>
      <c r="F139" s="106">
        <f t="shared" si="30"/>
        <v>-812073.41000000015</v>
      </c>
      <c r="G139" s="66" t="s">
        <v>2116</v>
      </c>
      <c r="H139" s="236"/>
      <c r="I139" s="78"/>
      <c r="K139" s="74"/>
      <c r="M139" s="78"/>
    </row>
    <row r="140" spans="1:13" ht="18.75">
      <c r="A140" s="224"/>
      <c r="B140" s="118" t="s">
        <v>541</v>
      </c>
      <c r="C140" s="119" t="s">
        <v>1656</v>
      </c>
      <c r="D140" s="120">
        <f t="shared" ref="D140:E140" si="34">SUM(D141:D144)</f>
        <v>2120276.3400000003</v>
      </c>
      <c r="E140" s="120">
        <f t="shared" si="34"/>
        <v>2094615.52</v>
      </c>
      <c r="F140" s="120">
        <f t="shared" si="30"/>
        <v>25660.820000000298</v>
      </c>
      <c r="G140" s="66" t="s">
        <v>2116</v>
      </c>
      <c r="H140" s="236"/>
      <c r="I140" s="78"/>
      <c r="K140" s="74"/>
      <c r="M140" s="78"/>
    </row>
    <row r="141" spans="1:13" ht="25.5">
      <c r="A141" s="226"/>
      <c r="B141" s="83" t="s">
        <v>543</v>
      </c>
      <c r="C141" s="84" t="s">
        <v>1657</v>
      </c>
      <c r="D141" s="77">
        <f>ROUND('Alimentazione CE Costi'!K6+'Alimentazione CE Costi'!K7,2)</f>
        <v>2002273.76</v>
      </c>
      <c r="E141" s="77">
        <f>ROUND('Alimentazione CE Costi'!N6+'Alimentazione CE Costi'!N7,2)</f>
        <v>1978674.25</v>
      </c>
      <c r="F141" s="77">
        <f t="shared" si="30"/>
        <v>23599.510000000009</v>
      </c>
      <c r="G141" s="399"/>
      <c r="H141" s="236"/>
      <c r="I141" s="78"/>
      <c r="K141" s="74"/>
      <c r="M141" s="78"/>
    </row>
    <row r="142" spans="1:13" ht="18.75">
      <c r="A142" s="226"/>
      <c r="B142" s="83" t="s">
        <v>546</v>
      </c>
      <c r="C142" s="84" t="s">
        <v>1658</v>
      </c>
      <c r="D142" s="77">
        <f>ROUND('Alimentazione CE Costi'!K8+'Alimentazione CE Costi'!K9,2)</f>
        <v>46903.360000000001</v>
      </c>
      <c r="E142" s="77">
        <f>ROUND('Alimentazione CE Costi'!N8+'Alimentazione CE Costi'!N9,2)</f>
        <v>44842.05</v>
      </c>
      <c r="F142" s="77">
        <f t="shared" si="30"/>
        <v>2061.3099999999977</v>
      </c>
      <c r="G142" s="399"/>
      <c r="H142" s="236"/>
      <c r="I142" s="78"/>
      <c r="K142" s="74"/>
      <c r="M142" s="78"/>
    </row>
    <row r="143" spans="1:13" ht="18.75">
      <c r="A143" s="226"/>
      <c r="B143" s="83" t="s">
        <v>548</v>
      </c>
      <c r="C143" s="84" t="s">
        <v>1659</v>
      </c>
      <c r="D143" s="77">
        <f>ROUND('Alimentazione CE Costi'!K10,2)</f>
        <v>71099.22</v>
      </c>
      <c r="E143" s="77">
        <f>ROUND('Alimentazione CE Costi'!N10,2)</f>
        <v>71099.22</v>
      </c>
      <c r="F143" s="77">
        <f t="shared" si="30"/>
        <v>0</v>
      </c>
      <c r="G143" s="399"/>
      <c r="H143" s="236"/>
      <c r="I143" s="78"/>
      <c r="K143" s="74"/>
      <c r="M143" s="78"/>
    </row>
    <row r="144" spans="1:13" ht="18.75">
      <c r="A144" s="224"/>
      <c r="B144" s="121" t="s">
        <v>550</v>
      </c>
      <c r="C144" s="122" t="s">
        <v>1660</v>
      </c>
      <c r="D144" s="123">
        <f t="shared" ref="D144:E144" si="35">SUM(D145:D147)</f>
        <v>0</v>
      </c>
      <c r="E144" s="123">
        <f t="shared" si="35"/>
        <v>0</v>
      </c>
      <c r="F144" s="123">
        <f t="shared" si="30"/>
        <v>0</v>
      </c>
      <c r="G144" s="66" t="s">
        <v>2116</v>
      </c>
      <c r="H144" s="236"/>
      <c r="I144" s="78"/>
      <c r="K144" s="74"/>
      <c r="M144" s="78"/>
    </row>
    <row r="145" spans="1:13" ht="25.5">
      <c r="A145" s="226" t="s">
        <v>1528</v>
      </c>
      <c r="B145" s="83" t="s">
        <v>552</v>
      </c>
      <c r="C145" s="84" t="s">
        <v>1661</v>
      </c>
      <c r="D145" s="77">
        <f>ROUND('Alimentazione CE Costi'!K12,2)</f>
        <v>0</v>
      </c>
      <c r="E145" s="77">
        <f>ROUND('Alimentazione CE Costi'!N12,2)</f>
        <v>0</v>
      </c>
      <c r="F145" s="77">
        <f t="shared" si="30"/>
        <v>0</v>
      </c>
      <c r="G145" s="399"/>
      <c r="H145" s="236"/>
      <c r="I145" s="78"/>
      <c r="K145" s="74"/>
      <c r="M145" s="78"/>
    </row>
    <row r="146" spans="1:13" ht="25.5">
      <c r="A146" s="226" t="s">
        <v>1573</v>
      </c>
      <c r="B146" s="83" t="s">
        <v>554</v>
      </c>
      <c r="C146" s="84" t="s">
        <v>1662</v>
      </c>
      <c r="D146" s="77">
        <f>ROUND('Alimentazione CE Costi'!K13,2)</f>
        <v>0</v>
      </c>
      <c r="E146" s="77">
        <f>ROUND('Alimentazione CE Costi'!N13,2)</f>
        <v>0</v>
      </c>
      <c r="F146" s="77">
        <f t="shared" si="30"/>
        <v>0</v>
      </c>
      <c r="G146" s="399"/>
      <c r="H146" s="236"/>
      <c r="I146" s="78"/>
      <c r="K146" s="74"/>
      <c r="M146" s="78"/>
    </row>
    <row r="147" spans="1:13" ht="18.75">
      <c r="A147" s="226"/>
      <c r="B147" s="83" t="s">
        <v>556</v>
      </c>
      <c r="C147" s="84" t="s">
        <v>1663</v>
      </c>
      <c r="D147" s="77">
        <f>ROUND('Alimentazione CE Costi'!K14,2)</f>
        <v>0</v>
      </c>
      <c r="E147" s="77">
        <f>ROUND('Alimentazione CE Costi'!N14,2)</f>
        <v>0</v>
      </c>
      <c r="F147" s="77">
        <f t="shared" si="30"/>
        <v>0</v>
      </c>
      <c r="G147" s="399"/>
      <c r="H147" s="236"/>
      <c r="I147" s="78"/>
      <c r="K147" s="74"/>
      <c r="M147" s="78"/>
    </row>
    <row r="148" spans="1:13" ht="18.75">
      <c r="A148" s="224"/>
      <c r="B148" s="118" t="s">
        <v>558</v>
      </c>
      <c r="C148" s="119" t="s">
        <v>1664</v>
      </c>
      <c r="D148" s="120">
        <f t="shared" ref="D148:E148" si="36">SUM(D149:D151)</f>
        <v>0</v>
      </c>
      <c r="E148" s="120">
        <f t="shared" si="36"/>
        <v>0</v>
      </c>
      <c r="F148" s="120">
        <f t="shared" si="30"/>
        <v>0</v>
      </c>
      <c r="G148" s="66" t="s">
        <v>2116</v>
      </c>
      <c r="H148" s="236"/>
      <c r="I148" s="78"/>
      <c r="K148" s="74"/>
      <c r="M148" s="78"/>
    </row>
    <row r="149" spans="1:13" ht="18.75">
      <c r="A149" s="224" t="s">
        <v>1528</v>
      </c>
      <c r="B149" s="83" t="s">
        <v>560</v>
      </c>
      <c r="C149" s="84" t="s">
        <v>1665</v>
      </c>
      <c r="D149" s="77">
        <f>ROUND('Alimentazione CE Costi'!K16,2)</f>
        <v>0</v>
      </c>
      <c r="E149" s="77">
        <f>ROUND('Alimentazione CE Costi'!N16,2)</f>
        <v>0</v>
      </c>
      <c r="F149" s="77">
        <f t="shared" si="30"/>
        <v>0</v>
      </c>
      <c r="G149" s="66"/>
      <c r="H149" s="236"/>
      <c r="I149" s="78"/>
      <c r="K149" s="74"/>
      <c r="M149" s="78"/>
    </row>
    <row r="150" spans="1:13" ht="18.75">
      <c r="A150" s="224" t="s">
        <v>1573</v>
      </c>
      <c r="B150" s="83" t="s">
        <v>562</v>
      </c>
      <c r="C150" s="84" t="s">
        <v>1666</v>
      </c>
      <c r="D150" s="77">
        <f>ROUND('Alimentazione CE Costi'!K17,2)</f>
        <v>0</v>
      </c>
      <c r="E150" s="77">
        <f>ROUND('Alimentazione CE Costi'!N17,2)</f>
        <v>0</v>
      </c>
      <c r="F150" s="77">
        <f t="shared" si="30"/>
        <v>0</v>
      </c>
      <c r="G150" s="66"/>
      <c r="H150" s="236"/>
      <c r="I150" s="78"/>
      <c r="K150" s="74"/>
      <c r="M150" s="78"/>
    </row>
    <row r="151" spans="1:13" ht="18.75">
      <c r="A151" s="224"/>
      <c r="B151" s="83" t="s">
        <v>564</v>
      </c>
      <c r="C151" s="84" t="s">
        <v>1667</v>
      </c>
      <c r="D151" s="77">
        <f>ROUND('Alimentazione CE Costi'!K18,2)</f>
        <v>0</v>
      </c>
      <c r="E151" s="77">
        <f>ROUND('Alimentazione CE Costi'!N18,2)</f>
        <v>0</v>
      </c>
      <c r="F151" s="77">
        <f t="shared" si="30"/>
        <v>0</v>
      </c>
      <c r="G151" s="66"/>
      <c r="H151" s="236"/>
      <c r="I151" s="78"/>
      <c r="K151" s="74"/>
      <c r="M151" s="78"/>
    </row>
    <row r="152" spans="1:13" ht="18.75">
      <c r="A152" s="224"/>
      <c r="B152" s="118" t="s">
        <v>566</v>
      </c>
      <c r="C152" s="119" t="s">
        <v>1668</v>
      </c>
      <c r="D152" s="120">
        <f t="shared" ref="D152:E152" si="37">SUM(D153:D155)</f>
        <v>6012169.0500000007</v>
      </c>
      <c r="E152" s="120">
        <f t="shared" si="37"/>
        <v>6758697.3100000005</v>
      </c>
      <c r="F152" s="120">
        <f t="shared" si="30"/>
        <v>-746528.25999999978</v>
      </c>
      <c r="G152" s="400" t="s">
        <v>2116</v>
      </c>
      <c r="H152" s="236"/>
      <c r="I152" s="78"/>
      <c r="K152" s="74"/>
      <c r="M152" s="78"/>
    </row>
    <row r="153" spans="1:13" ht="18.75">
      <c r="A153" s="224"/>
      <c r="B153" s="83" t="s">
        <v>568</v>
      </c>
      <c r="C153" s="84" t="s">
        <v>1669</v>
      </c>
      <c r="D153" s="77">
        <f>ROUND('Alimentazione CE Costi'!K20+'Alimentazione CE Costi'!K21,2)</f>
        <v>2293844.4500000002</v>
      </c>
      <c r="E153" s="77">
        <f>ROUND('Alimentazione CE Costi'!N20+'Alimentazione CE Costi'!N21,2)</f>
        <v>2472147.48</v>
      </c>
      <c r="F153" s="77">
        <f t="shared" si="30"/>
        <v>-178303.0299999998</v>
      </c>
      <c r="G153" s="66"/>
      <c r="H153" s="236"/>
      <c r="I153" s="78"/>
      <c r="K153" s="74"/>
      <c r="M153" s="78"/>
    </row>
    <row r="154" spans="1:13" ht="18.75">
      <c r="A154" s="224"/>
      <c r="B154" s="83" t="s">
        <v>570</v>
      </c>
      <c r="C154" s="84" t="s">
        <v>1670</v>
      </c>
      <c r="D154" s="77">
        <f>ROUND('Alimentazione CE Costi'!K22+'Alimentazione CE Costi'!K23,2)</f>
        <v>327913.93</v>
      </c>
      <c r="E154" s="77">
        <f>ROUND('Alimentazione CE Costi'!N22+'Alimentazione CE Costi'!N23,2)</f>
        <v>353496</v>
      </c>
      <c r="F154" s="77">
        <f t="shared" si="30"/>
        <v>-25582.070000000007</v>
      </c>
      <c r="G154" s="66"/>
      <c r="H154" s="236"/>
      <c r="I154" s="78"/>
      <c r="K154" s="74"/>
      <c r="M154" s="78"/>
    </row>
    <row r="155" spans="1:13" ht="18.75">
      <c r="A155" s="224"/>
      <c r="B155" s="83" t="s">
        <v>572</v>
      </c>
      <c r="C155" s="84" t="s">
        <v>1671</v>
      </c>
      <c r="D155" s="77">
        <f>ROUND('Alimentazione CE Costi'!K24+'Alimentazione CE Costi'!K25,2)</f>
        <v>3390410.67</v>
      </c>
      <c r="E155" s="77">
        <f>ROUND('Alimentazione CE Costi'!N24+'Alimentazione CE Costi'!N25,2)</f>
        <v>3933053.83</v>
      </c>
      <c r="F155" s="77">
        <f t="shared" si="30"/>
        <v>-542643.16000000015</v>
      </c>
      <c r="G155" s="66"/>
      <c r="H155" s="236"/>
      <c r="I155" s="78"/>
      <c r="K155" s="74"/>
      <c r="M155" s="78"/>
    </row>
    <row r="156" spans="1:13" ht="18.75">
      <c r="A156" s="224"/>
      <c r="B156" s="81" t="s">
        <v>574</v>
      </c>
      <c r="C156" s="82" t="s">
        <v>1672</v>
      </c>
      <c r="D156" s="87">
        <f>ROUND('Alimentazione CE Costi'!K26+'Alimentazione CE Costi'!K27,2)</f>
        <v>1755.18</v>
      </c>
      <c r="E156" s="87">
        <f>ROUND('Alimentazione CE Costi'!N26+'Alimentazione CE Costi'!N27,2)</f>
        <v>1724.71</v>
      </c>
      <c r="F156" s="87">
        <f t="shared" si="30"/>
        <v>30.470000000000027</v>
      </c>
      <c r="G156" s="399"/>
      <c r="H156" s="236"/>
      <c r="I156" s="78"/>
      <c r="K156" s="74"/>
      <c r="M156" s="78"/>
    </row>
    <row r="157" spans="1:13" ht="18.75">
      <c r="A157" s="224"/>
      <c r="B157" s="81" t="s">
        <v>576</v>
      </c>
      <c r="C157" s="82" t="s">
        <v>1673</v>
      </c>
      <c r="D157" s="87">
        <f>ROUND('Alimentazione CE Costi'!K28+'Alimentazione CE Costi'!K29,2)</f>
        <v>1754.63</v>
      </c>
      <c r="E157" s="87">
        <f>ROUND('Alimentazione CE Costi'!N28+'Alimentazione CE Costi'!N29,2)</f>
        <v>4956.8999999999996</v>
      </c>
      <c r="F157" s="87">
        <f t="shared" si="30"/>
        <v>-3202.2699999999995</v>
      </c>
      <c r="G157" s="399"/>
      <c r="H157" s="236"/>
      <c r="I157" s="78"/>
      <c r="K157" s="74"/>
      <c r="M157" s="78"/>
    </row>
    <row r="158" spans="1:13" ht="18.75">
      <c r="A158" s="224"/>
      <c r="B158" s="81" t="s">
        <v>578</v>
      </c>
      <c r="C158" s="82" t="s">
        <v>1674</v>
      </c>
      <c r="D158" s="87">
        <f>ROUND('Alimentazione CE Costi'!K30+'Alimentazione CE Costi'!K31,2)</f>
        <v>20768.45</v>
      </c>
      <c r="E158" s="87">
        <f>ROUND('Alimentazione CE Costi'!N30+'Alimentazione CE Costi'!N31,2)</f>
        <v>23856.6</v>
      </c>
      <c r="F158" s="87">
        <f t="shared" si="30"/>
        <v>-3088.1499999999978</v>
      </c>
      <c r="G158" s="399"/>
      <c r="H158" s="236"/>
      <c r="I158" s="78"/>
      <c r="K158" s="74"/>
      <c r="M158" s="78"/>
    </row>
    <row r="159" spans="1:13" ht="18.75">
      <c r="A159" s="224"/>
      <c r="B159" s="81" t="s">
        <v>580</v>
      </c>
      <c r="C159" s="82" t="s">
        <v>1675</v>
      </c>
      <c r="D159" s="87">
        <f>ROUND('Alimentazione CE Costi'!K32+'Alimentazione CE Costi'!K33,2)</f>
        <v>0</v>
      </c>
      <c r="E159" s="87">
        <f>ROUND('Alimentazione CE Costi'!N32+'Alimentazione CE Costi'!N33,2)</f>
        <v>0</v>
      </c>
      <c r="F159" s="87">
        <f t="shared" si="30"/>
        <v>0</v>
      </c>
      <c r="G159" s="399"/>
      <c r="H159" s="236"/>
      <c r="I159" s="78"/>
      <c r="K159" s="74"/>
      <c r="M159" s="78"/>
    </row>
    <row r="160" spans="1:13" ht="18.75">
      <c r="A160" s="224"/>
      <c r="B160" s="81" t="s">
        <v>582</v>
      </c>
      <c r="C160" s="82" t="s">
        <v>1676</v>
      </c>
      <c r="D160" s="87">
        <f>ROUND('Alimentazione CE Costi'!K34+'Alimentazione CE Costi'!K35,2)</f>
        <v>499493.25</v>
      </c>
      <c r="E160" s="87">
        <f>ROUND('Alimentazione CE Costi'!N34+'Alimentazione CE Costi'!N35,2)</f>
        <v>497837.25</v>
      </c>
      <c r="F160" s="87">
        <f t="shared" si="30"/>
        <v>1656</v>
      </c>
      <c r="G160" s="399"/>
      <c r="H160" s="236"/>
      <c r="I160" s="78"/>
      <c r="K160" s="74"/>
      <c r="M160" s="78"/>
    </row>
    <row r="161" spans="1:13" ht="18.75">
      <c r="A161" s="224" t="s">
        <v>1528</v>
      </c>
      <c r="B161" s="118" t="s">
        <v>584</v>
      </c>
      <c r="C161" s="119" t="s">
        <v>1677</v>
      </c>
      <c r="D161" s="120">
        <f t="shared" ref="D161:E161" si="38">SUM(D162:D169)</f>
        <v>4694202.7</v>
      </c>
      <c r="E161" s="120">
        <f t="shared" si="38"/>
        <v>4780804.7200000007</v>
      </c>
      <c r="F161" s="120">
        <f t="shared" si="30"/>
        <v>-86602.020000000484</v>
      </c>
      <c r="G161" s="399" t="s">
        <v>2116</v>
      </c>
      <c r="H161" s="236"/>
      <c r="K161" s="74"/>
      <c r="M161" s="78"/>
    </row>
    <row r="162" spans="1:13" ht="18.75">
      <c r="A162" s="224" t="s">
        <v>1528</v>
      </c>
      <c r="B162" s="81" t="s">
        <v>585</v>
      </c>
      <c r="C162" s="82" t="s">
        <v>1678</v>
      </c>
      <c r="D162" s="87">
        <f>ROUND('Alimentazione CE Costi'!K37+'Alimentazione CE Costi'!K38+'Alimentazione CE Costi'!K39,2)</f>
        <v>2979902.7</v>
      </c>
      <c r="E162" s="87">
        <f>ROUND('Alimentazione CE Costi'!N37+'Alimentazione CE Costi'!N38+'Alimentazione CE Costi'!N39,2)</f>
        <v>3021262.15</v>
      </c>
      <c r="F162" s="87">
        <f t="shared" si="30"/>
        <v>-41359.449999999721</v>
      </c>
      <c r="G162" s="399"/>
      <c r="H162" s="236"/>
      <c r="K162" s="74"/>
      <c r="M162" s="78"/>
    </row>
    <row r="163" spans="1:13" ht="18.75">
      <c r="A163" s="229"/>
      <c r="B163" s="88"/>
      <c r="C163" s="89"/>
      <c r="D163" s="90"/>
      <c r="E163" s="90"/>
      <c r="F163" s="90">
        <f t="shared" si="30"/>
        <v>0</v>
      </c>
      <c r="G163" s="399"/>
      <c r="H163" s="236"/>
      <c r="K163" s="74"/>
      <c r="M163" s="78"/>
    </row>
    <row r="164" spans="1:13" ht="18.75">
      <c r="A164" s="224" t="s">
        <v>1528</v>
      </c>
      <c r="B164" s="81" t="s">
        <v>586</v>
      </c>
      <c r="C164" s="82" t="s">
        <v>1679</v>
      </c>
      <c r="D164" s="87">
        <f>ROUND('Alimentazione CE Costi'!K40+'Alimentazione CE Costi'!K41+'Alimentazione CE Costi'!K42,2)</f>
        <v>1646000</v>
      </c>
      <c r="E164" s="87">
        <f>ROUND('Alimentazione CE Costi'!N40+'Alimentazione CE Costi'!N41+'Alimentazione CE Costi'!N42,2)</f>
        <v>1673288.6</v>
      </c>
      <c r="F164" s="87">
        <f t="shared" si="30"/>
        <v>-27288.600000000093</v>
      </c>
      <c r="G164" s="399"/>
      <c r="H164" s="236"/>
      <c r="K164" s="74"/>
      <c r="M164" s="78"/>
    </row>
    <row r="165" spans="1:13" ht="18.75">
      <c r="A165" s="224" t="s">
        <v>1528</v>
      </c>
      <c r="B165" s="81" t="s">
        <v>587</v>
      </c>
      <c r="C165" s="82" t="s">
        <v>1680</v>
      </c>
      <c r="D165" s="87">
        <f>ROUND('Alimentazione CE Costi'!K43,2)</f>
        <v>14600</v>
      </c>
      <c r="E165" s="87">
        <f>ROUND('Alimentazione CE Costi'!N43,2)</f>
        <v>14767.4</v>
      </c>
      <c r="F165" s="87">
        <f t="shared" si="30"/>
        <v>-167.39999999999964</v>
      </c>
      <c r="G165" s="399"/>
      <c r="H165" s="236"/>
      <c r="K165" s="74"/>
      <c r="M165" s="78"/>
    </row>
    <row r="166" spans="1:13" ht="18.75">
      <c r="A166" s="224" t="s">
        <v>1528</v>
      </c>
      <c r="B166" s="81" t="s">
        <v>588</v>
      </c>
      <c r="C166" s="82" t="s">
        <v>1681</v>
      </c>
      <c r="D166" s="87">
        <f>ROUND('Alimentazione CE Costi'!K44,2)</f>
        <v>18700</v>
      </c>
      <c r="E166" s="87">
        <f>ROUND('Alimentazione CE Costi'!N44,2)</f>
        <v>15634.62</v>
      </c>
      <c r="F166" s="87">
        <f t="shared" si="30"/>
        <v>3065.3799999999992</v>
      </c>
      <c r="G166" s="399"/>
      <c r="H166" s="236"/>
      <c r="K166" s="74"/>
      <c r="M166" s="78"/>
    </row>
    <row r="167" spans="1:13" ht="18.75">
      <c r="A167" s="224" t="s">
        <v>1528</v>
      </c>
      <c r="B167" s="81" t="s">
        <v>589</v>
      </c>
      <c r="C167" s="82" t="s">
        <v>1682</v>
      </c>
      <c r="D167" s="87">
        <f>ROUND('Alimentazione CE Costi'!K45,2)</f>
        <v>0</v>
      </c>
      <c r="E167" s="87">
        <f>ROUND('Alimentazione CE Costi'!N45,2)</f>
        <v>0</v>
      </c>
      <c r="F167" s="87">
        <f t="shared" si="30"/>
        <v>0</v>
      </c>
      <c r="G167" s="399"/>
      <c r="H167" s="236"/>
      <c r="K167" s="74"/>
      <c r="M167" s="78"/>
    </row>
    <row r="168" spans="1:13" ht="18.75">
      <c r="A168" s="224" t="s">
        <v>1528</v>
      </c>
      <c r="B168" s="81" t="s">
        <v>590</v>
      </c>
      <c r="C168" s="82" t="s">
        <v>1683</v>
      </c>
      <c r="D168" s="87">
        <f>ROUND('Alimentazione CE Costi'!K46,2)</f>
        <v>0</v>
      </c>
      <c r="E168" s="87">
        <f>ROUND('Alimentazione CE Costi'!N46,2)</f>
        <v>0</v>
      </c>
      <c r="F168" s="87">
        <f t="shared" si="30"/>
        <v>0</v>
      </c>
      <c r="G168" s="399"/>
      <c r="H168" s="236"/>
      <c r="K168" s="74"/>
      <c r="M168" s="78"/>
    </row>
    <row r="169" spans="1:13" ht="18.75">
      <c r="A169" s="224" t="s">
        <v>1528</v>
      </c>
      <c r="B169" s="81" t="s">
        <v>592</v>
      </c>
      <c r="C169" s="82" t="s">
        <v>1684</v>
      </c>
      <c r="D169" s="87">
        <f>ROUND('Alimentazione CE Costi'!K47,2)</f>
        <v>35000</v>
      </c>
      <c r="E169" s="87">
        <f>ROUND('Alimentazione CE Costi'!N47,2)</f>
        <v>55851.95</v>
      </c>
      <c r="F169" s="87">
        <f t="shared" si="30"/>
        <v>-20851.949999999997</v>
      </c>
      <c r="G169" s="399"/>
      <c r="H169" s="236"/>
      <c r="K169" s="74"/>
      <c r="M169" s="78"/>
    </row>
    <row r="170" spans="1:13" ht="18.75">
      <c r="A170" s="224"/>
      <c r="B170" s="107" t="s">
        <v>594</v>
      </c>
      <c r="C170" s="108" t="s">
        <v>1685</v>
      </c>
      <c r="D170" s="106">
        <f t="shared" ref="D170:E170" si="39">SUM(D171:D177)</f>
        <v>437997.54</v>
      </c>
      <c r="E170" s="106">
        <f t="shared" si="39"/>
        <v>579975.28</v>
      </c>
      <c r="F170" s="106">
        <f t="shared" si="30"/>
        <v>-141977.74000000005</v>
      </c>
      <c r="G170" s="66" t="s">
        <v>2116</v>
      </c>
      <c r="H170" s="236"/>
      <c r="I170" s="78"/>
      <c r="K170" s="74"/>
      <c r="M170" s="78"/>
    </row>
    <row r="171" spans="1:13" ht="18.75">
      <c r="A171" s="224"/>
      <c r="B171" s="81" t="s">
        <v>596</v>
      </c>
      <c r="C171" s="82" t="s">
        <v>1686</v>
      </c>
      <c r="D171" s="77">
        <f>ROUND('Alimentazione CE Costi'!K49+'Alimentazione CE Costi'!K50,2)</f>
        <v>5687.87</v>
      </c>
      <c r="E171" s="77">
        <f>ROUND('Alimentazione CE Costi'!N49+'Alimentazione CE Costi'!N50,2)</f>
        <v>5319.99</v>
      </c>
      <c r="F171" s="77">
        <f t="shared" si="30"/>
        <v>367.88000000000011</v>
      </c>
      <c r="G171" s="66"/>
      <c r="H171" s="236"/>
      <c r="I171" s="78"/>
      <c r="K171" s="74"/>
      <c r="M171" s="78"/>
    </row>
    <row r="172" spans="1:13" ht="18.75">
      <c r="A172" s="224"/>
      <c r="B172" s="81" t="s">
        <v>598</v>
      </c>
      <c r="C172" s="82" t="s">
        <v>1687</v>
      </c>
      <c r="D172" s="77">
        <f>ROUND('Alimentazione CE Costi'!K51+'Alimentazione CE Costi'!K52,2)</f>
        <v>10822.09</v>
      </c>
      <c r="E172" s="77">
        <f>ROUND('Alimentazione CE Costi'!N51+'Alimentazione CE Costi'!N52,2)</f>
        <v>26411.05</v>
      </c>
      <c r="F172" s="77">
        <f t="shared" si="30"/>
        <v>-15588.96</v>
      </c>
      <c r="G172" s="66"/>
      <c r="H172" s="236"/>
      <c r="I172" s="78"/>
      <c r="K172" s="74"/>
      <c r="M172" s="78"/>
    </row>
    <row r="173" spans="1:13" ht="18.75">
      <c r="A173" s="224"/>
      <c r="B173" s="81" t="s">
        <v>600</v>
      </c>
      <c r="C173" s="82" t="s">
        <v>1688</v>
      </c>
      <c r="D173" s="77">
        <f>ROUND('Alimentazione CE Costi'!K53+'Alimentazione CE Costi'!K54,2)</f>
        <v>7111.06</v>
      </c>
      <c r="E173" s="77">
        <f>ROUND('Alimentazione CE Costi'!N53+'Alimentazione CE Costi'!N54,2)</f>
        <v>7665.83</v>
      </c>
      <c r="F173" s="77">
        <f t="shared" si="30"/>
        <v>-554.76999999999953</v>
      </c>
      <c r="G173" s="66"/>
      <c r="H173" s="236"/>
      <c r="I173" s="78"/>
      <c r="K173" s="74"/>
      <c r="M173" s="78"/>
    </row>
    <row r="174" spans="1:13" ht="18.75">
      <c r="A174" s="224"/>
      <c r="B174" s="81" t="s">
        <v>602</v>
      </c>
      <c r="C174" s="82" t="s">
        <v>1689</v>
      </c>
      <c r="D174" s="77">
        <f>ROUND('Alimentazione CE Costi'!K56+'Alimentazione CE Costi'!K57+'Alimentazione CE Costi'!K58+'Alimentazione CE Costi'!K59,2)</f>
        <v>105142.52</v>
      </c>
      <c r="E174" s="77">
        <f>ROUND('Alimentazione CE Costi'!N56+'Alimentazione CE Costi'!N57+'Alimentazione CE Costi'!N58+'Alimentazione CE Costi'!N59,2)</f>
        <v>132735.39000000001</v>
      </c>
      <c r="F174" s="77">
        <f t="shared" si="30"/>
        <v>-27592.87000000001</v>
      </c>
      <c r="G174" s="66"/>
      <c r="H174" s="236"/>
      <c r="I174" s="78"/>
      <c r="K174" s="74"/>
      <c r="M174" s="78"/>
    </row>
    <row r="175" spans="1:13" ht="18.75">
      <c r="A175" s="224"/>
      <c r="B175" s="81" t="s">
        <v>607</v>
      </c>
      <c r="C175" s="82" t="s">
        <v>1690</v>
      </c>
      <c r="D175" s="77">
        <f>ROUND('Alimentazione CE Costi'!K61+'Alimentazione CE Costi'!K62+'Alimentazione CE Costi'!K63,2)</f>
        <v>20324.14</v>
      </c>
      <c r="E175" s="77">
        <f>ROUND('Alimentazione CE Costi'!N61+'Alimentazione CE Costi'!N62+'Alimentazione CE Costi'!N63,2)</f>
        <v>15116.96</v>
      </c>
      <c r="F175" s="77">
        <f t="shared" si="30"/>
        <v>5207.18</v>
      </c>
      <c r="G175" s="66"/>
      <c r="H175" s="236"/>
      <c r="I175" s="78"/>
      <c r="K175" s="74"/>
      <c r="M175" s="78"/>
    </row>
    <row r="176" spans="1:13" ht="18.75">
      <c r="A176" s="224"/>
      <c r="B176" s="81" t="s">
        <v>611</v>
      </c>
      <c r="C176" s="82" t="s">
        <v>1691</v>
      </c>
      <c r="D176" s="77">
        <f>+ROUND('Alimentazione CE Costi'!K64+'Alimentazione CE Costi'!K65,2)</f>
        <v>73409.86</v>
      </c>
      <c r="E176" s="77">
        <f>+ROUND('Alimentazione CE Costi'!N64+'Alimentazione CE Costi'!N65,2)</f>
        <v>164516.57</v>
      </c>
      <c r="F176" s="77">
        <f t="shared" si="30"/>
        <v>-91106.71</v>
      </c>
      <c r="G176" s="66"/>
      <c r="H176" s="236"/>
      <c r="I176" s="78"/>
      <c r="K176" s="74"/>
      <c r="M176" s="78"/>
    </row>
    <row r="177" spans="1:13" ht="18.75">
      <c r="A177" s="224" t="s">
        <v>1528</v>
      </c>
      <c r="B177" s="81" t="s">
        <v>613</v>
      </c>
      <c r="C177" s="82" t="s">
        <v>1692</v>
      </c>
      <c r="D177" s="77">
        <f>ROUND(SUM('Alimentazione CE Costi'!K67:K72),2)</f>
        <v>215500</v>
      </c>
      <c r="E177" s="77">
        <f>ROUND(SUM('Alimentazione CE Costi'!N67:N72),2)</f>
        <v>228209.49</v>
      </c>
      <c r="F177" s="77">
        <f t="shared" si="30"/>
        <v>-12709.489999999991</v>
      </c>
      <c r="G177" s="66"/>
      <c r="H177" s="236"/>
      <c r="I177" s="78"/>
      <c r="K177" s="74"/>
      <c r="M177" s="78"/>
    </row>
    <row r="178" spans="1:13" ht="18.75">
      <c r="A178" s="224"/>
      <c r="B178" s="112" t="s">
        <v>616</v>
      </c>
      <c r="C178" s="113" t="s">
        <v>1693</v>
      </c>
      <c r="D178" s="114">
        <f t="shared" ref="D178:E178" si="40">+D179+D309</f>
        <v>17880791.870000001</v>
      </c>
      <c r="E178" s="114">
        <f t="shared" si="40"/>
        <v>19621138.41</v>
      </c>
      <c r="F178" s="114">
        <f t="shared" si="30"/>
        <v>-1740346.5399999991</v>
      </c>
      <c r="G178" s="66" t="s">
        <v>2116</v>
      </c>
      <c r="H178" s="236"/>
      <c r="I178" s="78"/>
      <c r="K178" s="74"/>
      <c r="M178" s="78"/>
    </row>
    <row r="179" spans="1:13" ht="18.75">
      <c r="A179" s="224"/>
      <c r="B179" s="107" t="s">
        <v>618</v>
      </c>
      <c r="C179" s="108" t="s">
        <v>1694</v>
      </c>
      <c r="D179" s="106">
        <f t="shared" ref="D179:E179" si="41">+D180+D188+D192+D211+D217+D222+D227+D237+D243+D250+D256+D261+D270+D278+D286+D300+D308</f>
        <v>6897282.4500000002</v>
      </c>
      <c r="E179" s="106">
        <f t="shared" si="41"/>
        <v>8067352.4800000004</v>
      </c>
      <c r="F179" s="106">
        <f t="shared" si="30"/>
        <v>-1170070.0300000003</v>
      </c>
      <c r="G179" s="66" t="s">
        <v>2116</v>
      </c>
      <c r="H179" s="236"/>
      <c r="I179" s="78"/>
      <c r="K179" s="74"/>
      <c r="M179" s="78"/>
    </row>
    <row r="180" spans="1:13" ht="18.75">
      <c r="A180" s="224"/>
      <c r="B180" s="133" t="s">
        <v>620</v>
      </c>
      <c r="C180" s="134" t="s">
        <v>1695</v>
      </c>
      <c r="D180" s="120">
        <f t="shared" ref="D180:E180" si="42">+D181+D186+D187</f>
        <v>0</v>
      </c>
      <c r="E180" s="120">
        <f t="shared" si="42"/>
        <v>0</v>
      </c>
      <c r="F180" s="120">
        <f t="shared" si="30"/>
        <v>0</v>
      </c>
      <c r="G180" s="66" t="s">
        <v>2116</v>
      </c>
      <c r="H180" s="236"/>
      <c r="I180" s="78"/>
      <c r="K180" s="74"/>
      <c r="M180" s="78"/>
    </row>
    <row r="181" spans="1:13" ht="18.75">
      <c r="A181" s="224"/>
      <c r="B181" s="124" t="s">
        <v>622</v>
      </c>
      <c r="C181" s="125" t="s">
        <v>1696</v>
      </c>
      <c r="D181" s="123">
        <f t="shared" ref="D181:E181" si="43">SUM(D182:D185)</f>
        <v>0</v>
      </c>
      <c r="E181" s="123">
        <f t="shared" si="43"/>
        <v>0</v>
      </c>
      <c r="F181" s="123">
        <f t="shared" si="30"/>
        <v>0</v>
      </c>
      <c r="G181" s="66" t="s">
        <v>2116</v>
      </c>
      <c r="H181" s="236"/>
      <c r="I181" s="78"/>
      <c r="K181" s="74"/>
      <c r="M181" s="78"/>
    </row>
    <row r="182" spans="1:13" ht="18.75">
      <c r="A182" s="224"/>
      <c r="B182" s="81" t="s">
        <v>624</v>
      </c>
      <c r="C182" s="82" t="s">
        <v>1697</v>
      </c>
      <c r="D182" s="77">
        <f>+ROUND(SUM('Alimentazione CE Costi'!K78:K88),2)</f>
        <v>0</v>
      </c>
      <c r="E182" s="77">
        <f>+ROUND(SUM('Alimentazione CE Costi'!N78:N88),2)</f>
        <v>0</v>
      </c>
      <c r="F182" s="77">
        <f t="shared" si="30"/>
        <v>0</v>
      </c>
      <c r="G182" s="66"/>
      <c r="H182" s="236"/>
      <c r="I182" s="78"/>
      <c r="K182" s="74"/>
      <c r="M182" s="78"/>
    </row>
    <row r="183" spans="1:13" ht="18.75">
      <c r="A183" s="224"/>
      <c r="B183" s="81" t="s">
        <v>637</v>
      </c>
      <c r="C183" s="82" t="s">
        <v>1698</v>
      </c>
      <c r="D183" s="77">
        <f>+ROUND(SUM('Alimentazione CE Costi'!K90:K100),2)</f>
        <v>0</v>
      </c>
      <c r="E183" s="77">
        <f>+ROUND(SUM('Alimentazione CE Costi'!N90:N100),2)</f>
        <v>0</v>
      </c>
      <c r="F183" s="77">
        <f t="shared" si="30"/>
        <v>0</v>
      </c>
      <c r="G183" s="66"/>
      <c r="H183" s="236"/>
      <c r="I183" s="78"/>
      <c r="K183" s="74"/>
      <c r="M183" s="78"/>
    </row>
    <row r="184" spans="1:13" ht="18.75">
      <c r="A184" s="224"/>
      <c r="B184" s="81" t="s">
        <v>639</v>
      </c>
      <c r="C184" s="82" t="s">
        <v>1699</v>
      </c>
      <c r="D184" s="77">
        <f>+ROUND(SUM('Alimentazione CE Costi'!K102:K115),2)</f>
        <v>0</v>
      </c>
      <c r="E184" s="77">
        <f>+ROUND(SUM('Alimentazione CE Costi'!N102:N115),2)</f>
        <v>0</v>
      </c>
      <c r="F184" s="77">
        <f t="shared" si="30"/>
        <v>0</v>
      </c>
      <c r="G184" s="66"/>
      <c r="H184" s="236"/>
      <c r="I184" s="78"/>
      <c r="K184" s="74"/>
      <c r="M184" s="78"/>
    </row>
    <row r="185" spans="1:13" ht="18.75">
      <c r="A185" s="224"/>
      <c r="B185" s="81" t="s">
        <v>655</v>
      </c>
      <c r="C185" s="82" t="s">
        <v>1700</v>
      </c>
      <c r="D185" s="77">
        <f>+ROUND(SUM('Alimentazione CE Costi'!K117:K124),2)</f>
        <v>0</v>
      </c>
      <c r="E185" s="77">
        <f>+ROUND(SUM('Alimentazione CE Costi'!N117:N124),2)</f>
        <v>0</v>
      </c>
      <c r="F185" s="77">
        <f t="shared" si="30"/>
        <v>0</v>
      </c>
      <c r="G185" s="66"/>
      <c r="H185" s="236"/>
      <c r="I185" s="78"/>
      <c r="K185" s="74"/>
      <c r="M185" s="78"/>
    </row>
    <row r="186" spans="1:13" ht="18.75">
      <c r="A186" s="224" t="s">
        <v>1528</v>
      </c>
      <c r="B186" s="81" t="s">
        <v>659</v>
      </c>
      <c r="C186" s="82" t="s">
        <v>1701</v>
      </c>
      <c r="D186" s="77">
        <f>+'Alimentazione CE Costi'!K125</f>
        <v>0</v>
      </c>
      <c r="E186" s="77">
        <f>+'Alimentazione CE Costi'!N125</f>
        <v>0</v>
      </c>
      <c r="F186" s="77">
        <f t="shared" si="30"/>
        <v>0</v>
      </c>
      <c r="G186" s="66"/>
      <c r="H186" s="236"/>
      <c r="I186" s="78"/>
      <c r="K186" s="74"/>
      <c r="M186" s="78"/>
    </row>
    <row r="187" spans="1:13" ht="18.75">
      <c r="A187" s="224" t="s">
        <v>1573</v>
      </c>
      <c r="B187" s="81" t="s">
        <v>661</v>
      </c>
      <c r="C187" s="82" t="s">
        <v>1702</v>
      </c>
      <c r="D187" s="77">
        <f>+'Alimentazione CE Costi'!K126</f>
        <v>0</v>
      </c>
      <c r="E187" s="77">
        <f>+'Alimentazione CE Costi'!N126</f>
        <v>0</v>
      </c>
      <c r="F187" s="77">
        <f t="shared" si="30"/>
        <v>0</v>
      </c>
      <c r="G187" s="66"/>
      <c r="H187" s="236"/>
      <c r="I187" s="78"/>
      <c r="K187" s="74"/>
      <c r="M187" s="78"/>
    </row>
    <row r="188" spans="1:13" ht="18.75">
      <c r="A188" s="224"/>
      <c r="B188" s="133" t="s">
        <v>663</v>
      </c>
      <c r="C188" s="134" t="s">
        <v>1703</v>
      </c>
      <c r="D188" s="120">
        <f t="shared" ref="D188:E188" si="44">+D189+D190+D191</f>
        <v>0</v>
      </c>
      <c r="E188" s="120">
        <f t="shared" si="44"/>
        <v>0</v>
      </c>
      <c r="F188" s="120">
        <f t="shared" si="30"/>
        <v>0</v>
      </c>
      <c r="G188" s="66" t="s">
        <v>2116</v>
      </c>
      <c r="H188" s="236"/>
      <c r="I188" s="78"/>
      <c r="K188" s="74"/>
      <c r="M188" s="78"/>
    </row>
    <row r="189" spans="1:13" ht="18.75">
      <c r="A189" s="224"/>
      <c r="B189" s="81" t="s">
        <v>664</v>
      </c>
      <c r="C189" s="82" t="s">
        <v>1704</v>
      </c>
      <c r="D189" s="77">
        <f>+'Alimentazione CE Costi'!K129+'Alimentazione CE Costi'!K130</f>
        <v>0</v>
      </c>
      <c r="E189" s="77">
        <f>+'Alimentazione CE Costi'!N129+'Alimentazione CE Costi'!N130</f>
        <v>0</v>
      </c>
      <c r="F189" s="77">
        <f t="shared" si="30"/>
        <v>0</v>
      </c>
      <c r="G189" s="66"/>
      <c r="H189" s="236"/>
      <c r="I189" s="78"/>
      <c r="K189" s="74"/>
      <c r="M189" s="78"/>
    </row>
    <row r="190" spans="1:13" ht="18.75">
      <c r="A190" s="224" t="s">
        <v>1528</v>
      </c>
      <c r="B190" s="81" t="s">
        <v>668</v>
      </c>
      <c r="C190" s="82" t="s">
        <v>1705</v>
      </c>
      <c r="D190" s="77">
        <f>+'Alimentazione CE Costi'!K131</f>
        <v>0</v>
      </c>
      <c r="E190" s="77">
        <f>+'Alimentazione CE Costi'!N131</f>
        <v>0</v>
      </c>
      <c r="F190" s="77">
        <f t="shared" si="30"/>
        <v>0</v>
      </c>
      <c r="G190" s="66"/>
      <c r="H190" s="236"/>
      <c r="I190" s="78"/>
      <c r="K190" s="74"/>
      <c r="M190" s="78"/>
    </row>
    <row r="191" spans="1:13" ht="18.75">
      <c r="A191" s="226" t="s">
        <v>1573</v>
      </c>
      <c r="B191" s="81" t="s">
        <v>670</v>
      </c>
      <c r="C191" s="82" t="s">
        <v>1706</v>
      </c>
      <c r="D191" s="77">
        <f>+'Alimentazione CE Costi'!K132</f>
        <v>0</v>
      </c>
      <c r="E191" s="77">
        <f>+'Alimentazione CE Costi'!N132</f>
        <v>0</v>
      </c>
      <c r="F191" s="77">
        <f t="shared" si="30"/>
        <v>0</v>
      </c>
      <c r="G191" s="399"/>
      <c r="H191" s="236"/>
      <c r="I191" s="78"/>
      <c r="K191" s="74"/>
      <c r="M191" s="78"/>
    </row>
    <row r="192" spans="1:13" ht="18.75">
      <c r="A192" s="226"/>
      <c r="B192" s="133" t="s">
        <v>672</v>
      </c>
      <c r="C192" s="134" t="s">
        <v>1707</v>
      </c>
      <c r="D192" s="120">
        <f t="shared" ref="D192:E192" si="45">+D193+D194+D195+D196+D197+D198+D199+D200+D209+D210</f>
        <v>408265</v>
      </c>
      <c r="E192" s="120">
        <f t="shared" si="45"/>
        <v>408265</v>
      </c>
      <c r="F192" s="120">
        <f t="shared" si="30"/>
        <v>0</v>
      </c>
      <c r="G192" s="66" t="s">
        <v>2116</v>
      </c>
      <c r="H192" s="236"/>
      <c r="I192" s="78"/>
      <c r="K192" s="74"/>
      <c r="M192" s="78"/>
    </row>
    <row r="193" spans="1:13" ht="18.75">
      <c r="A193" s="226" t="s">
        <v>1528</v>
      </c>
      <c r="B193" s="81" t="s">
        <v>674</v>
      </c>
      <c r="C193" s="82" t="s">
        <v>1708</v>
      </c>
      <c r="D193" s="77">
        <f>+'Alimentazione CE Costi'!K135+'Alimentazione CE Costi'!K136</f>
        <v>408265</v>
      </c>
      <c r="E193" s="77">
        <f>+'Alimentazione CE Costi'!N135+'Alimentazione CE Costi'!N136</f>
        <v>408265</v>
      </c>
      <c r="F193" s="77">
        <f t="shared" si="30"/>
        <v>0</v>
      </c>
      <c r="G193" s="399"/>
      <c r="H193" s="236"/>
      <c r="I193" s="78"/>
      <c r="K193" s="74"/>
      <c r="M193" s="78"/>
    </row>
    <row r="194" spans="1:13" ht="25.5">
      <c r="A194" s="226" t="s">
        <v>1528</v>
      </c>
      <c r="B194" s="81" t="s">
        <v>678</v>
      </c>
      <c r="C194" s="82" t="s">
        <v>1709</v>
      </c>
      <c r="D194" s="77">
        <f>+'Alimentazione CE Costi'!K137</f>
        <v>0</v>
      </c>
      <c r="E194" s="77">
        <f>+'Alimentazione CE Costi'!N137</f>
        <v>0</v>
      </c>
      <c r="F194" s="77">
        <f t="shared" si="30"/>
        <v>0</v>
      </c>
      <c r="G194" s="399"/>
      <c r="H194" s="236"/>
      <c r="I194" s="78"/>
      <c r="K194" s="74"/>
      <c r="M194" s="78"/>
    </row>
    <row r="195" spans="1:13" ht="18.75">
      <c r="A195" s="226"/>
      <c r="B195" s="81" t="s">
        <v>680</v>
      </c>
      <c r="C195" s="82" t="s">
        <v>1710</v>
      </c>
      <c r="D195" s="77">
        <f>+'Alimentazione CE Costi'!K138</f>
        <v>0</v>
      </c>
      <c r="E195" s="77">
        <f>+'Alimentazione CE Costi'!N138</f>
        <v>0</v>
      </c>
      <c r="F195" s="77">
        <f t="shared" si="30"/>
        <v>0</v>
      </c>
      <c r="G195" s="399"/>
      <c r="H195" s="236"/>
      <c r="I195" s="78"/>
      <c r="K195" s="74"/>
      <c r="M195" s="78"/>
    </row>
    <row r="196" spans="1:13" ht="25.5">
      <c r="A196" s="226"/>
      <c r="B196" s="81" t="s">
        <v>682</v>
      </c>
      <c r="C196" s="82" t="s">
        <v>1711</v>
      </c>
      <c r="D196" s="77">
        <f>+'Alimentazione CE Costi'!K139</f>
        <v>0</v>
      </c>
      <c r="E196" s="77">
        <f>+'Alimentazione CE Costi'!N139</f>
        <v>0</v>
      </c>
      <c r="F196" s="77">
        <f t="shared" si="30"/>
        <v>0</v>
      </c>
      <c r="G196" s="399"/>
      <c r="H196" s="236"/>
      <c r="I196" s="78"/>
      <c r="K196" s="74"/>
      <c r="M196" s="78"/>
    </row>
    <row r="197" spans="1:13" ht="18.75">
      <c r="A197" s="226" t="s">
        <v>1573</v>
      </c>
      <c r="B197" s="81" t="s">
        <v>683</v>
      </c>
      <c r="C197" s="82" t="s">
        <v>1712</v>
      </c>
      <c r="D197" s="77">
        <f>+'Alimentazione CE Costi'!K141</f>
        <v>0</v>
      </c>
      <c r="E197" s="77">
        <f>+'Alimentazione CE Costi'!N141</f>
        <v>0</v>
      </c>
      <c r="F197" s="77">
        <f t="shared" ref="F197:F260" si="46">+D197-E197</f>
        <v>0</v>
      </c>
      <c r="G197" s="399"/>
      <c r="H197" s="236"/>
      <c r="I197" s="78"/>
      <c r="K197" s="74"/>
      <c r="M197" s="78"/>
    </row>
    <row r="198" spans="1:13" ht="18.75">
      <c r="A198" s="226" t="s">
        <v>1573</v>
      </c>
      <c r="B198" s="81" t="s">
        <v>687</v>
      </c>
      <c r="C198" s="82" t="s">
        <v>1713</v>
      </c>
      <c r="D198" s="77">
        <f>+'Alimentazione CE Costi'!K143</f>
        <v>0</v>
      </c>
      <c r="E198" s="77">
        <f>+'Alimentazione CE Costi'!N143</f>
        <v>0</v>
      </c>
      <c r="F198" s="77">
        <f t="shared" si="46"/>
        <v>0</v>
      </c>
      <c r="G198" s="399"/>
      <c r="H198" s="236"/>
      <c r="I198" s="78"/>
      <c r="K198" s="74"/>
      <c r="M198" s="78"/>
    </row>
    <row r="199" spans="1:13" ht="18.75">
      <c r="A199" s="226"/>
      <c r="B199" s="81" t="s">
        <v>689</v>
      </c>
      <c r="C199" s="82" t="s">
        <v>1714</v>
      </c>
      <c r="D199" s="77">
        <f>+ROUND(SUM('Alimentazione CE Costi'!K145:K151),2)</f>
        <v>0</v>
      </c>
      <c r="E199" s="77">
        <f>+ROUND(SUM('Alimentazione CE Costi'!N145:N151),2)</f>
        <v>0</v>
      </c>
      <c r="F199" s="77">
        <f t="shared" si="46"/>
        <v>0</v>
      </c>
      <c r="G199" s="399"/>
      <c r="H199" s="236"/>
      <c r="I199" s="78"/>
      <c r="K199" s="74"/>
      <c r="M199" s="78"/>
    </row>
    <row r="200" spans="1:13" ht="18.75">
      <c r="A200" s="226"/>
      <c r="B200" s="124" t="s">
        <v>693</v>
      </c>
      <c r="C200" s="125" t="s">
        <v>1715</v>
      </c>
      <c r="D200" s="123">
        <f t="shared" ref="D200:E200" si="47">SUM(D201:D208)</f>
        <v>0</v>
      </c>
      <c r="E200" s="123">
        <f t="shared" si="47"/>
        <v>0</v>
      </c>
      <c r="F200" s="123">
        <f t="shared" si="46"/>
        <v>0</v>
      </c>
      <c r="G200" s="66" t="s">
        <v>2116</v>
      </c>
      <c r="H200" s="236"/>
      <c r="I200" s="78"/>
      <c r="K200" s="74"/>
      <c r="M200" s="78"/>
    </row>
    <row r="201" spans="1:13" ht="18.75">
      <c r="A201" s="226"/>
      <c r="B201" s="83" t="s">
        <v>695</v>
      </c>
      <c r="C201" s="84" t="s">
        <v>1716</v>
      </c>
      <c r="D201" s="77">
        <f>+'Alimentazione CE Costi'!K153</f>
        <v>0</v>
      </c>
      <c r="E201" s="77">
        <f>+'Alimentazione CE Costi'!N153</f>
        <v>0</v>
      </c>
      <c r="F201" s="77">
        <f t="shared" si="46"/>
        <v>0</v>
      </c>
      <c r="G201" s="399"/>
      <c r="H201" s="236"/>
      <c r="I201" s="78"/>
      <c r="K201" s="74"/>
      <c r="M201" s="78"/>
    </row>
    <row r="202" spans="1:13" ht="25.5">
      <c r="A202" s="226"/>
      <c r="B202" s="83" t="s">
        <v>697</v>
      </c>
      <c r="C202" s="84" t="s">
        <v>1717</v>
      </c>
      <c r="D202" s="77">
        <f>+'Alimentazione CE Costi'!K154</f>
        <v>0</v>
      </c>
      <c r="E202" s="77">
        <f>+'Alimentazione CE Costi'!N154</f>
        <v>0</v>
      </c>
      <c r="F202" s="77">
        <f t="shared" si="46"/>
        <v>0</v>
      </c>
      <c r="G202" s="399"/>
      <c r="H202" s="236"/>
      <c r="I202" s="78"/>
      <c r="K202" s="74"/>
      <c r="M202" s="78"/>
    </row>
    <row r="203" spans="1:13" ht="18.75">
      <c r="A203" s="226"/>
      <c r="B203" s="83" t="s">
        <v>699</v>
      </c>
      <c r="C203" s="84" t="s">
        <v>1718</v>
      </c>
      <c r="D203" s="77">
        <f>+'Alimentazione CE Costi'!K155</f>
        <v>0</v>
      </c>
      <c r="E203" s="77">
        <f>+'Alimentazione CE Costi'!N155</f>
        <v>0</v>
      </c>
      <c r="F203" s="77">
        <f t="shared" si="46"/>
        <v>0</v>
      </c>
      <c r="G203" s="399"/>
      <c r="H203" s="236"/>
      <c r="I203" s="78"/>
      <c r="K203" s="74"/>
      <c r="M203" s="78"/>
    </row>
    <row r="204" spans="1:13" ht="25.5">
      <c r="A204" s="226"/>
      <c r="B204" s="83" t="s">
        <v>701</v>
      </c>
      <c r="C204" s="84" t="s">
        <v>1719</v>
      </c>
      <c r="D204" s="77">
        <f>+'Alimentazione CE Costi'!K156</f>
        <v>0</v>
      </c>
      <c r="E204" s="77">
        <f>+'Alimentazione CE Costi'!N156</f>
        <v>0</v>
      </c>
      <c r="F204" s="77">
        <f t="shared" si="46"/>
        <v>0</v>
      </c>
      <c r="G204" s="399"/>
      <c r="H204" s="236"/>
      <c r="I204" s="78"/>
      <c r="K204" s="74"/>
      <c r="M204" s="78"/>
    </row>
    <row r="205" spans="1:13" ht="18.75">
      <c r="A205" s="226"/>
      <c r="B205" s="83" t="s">
        <v>703</v>
      </c>
      <c r="C205" s="84" t="s">
        <v>1720</v>
      </c>
      <c r="D205" s="77">
        <f>+'Alimentazione CE Costi'!K157</f>
        <v>0</v>
      </c>
      <c r="E205" s="77">
        <f>+'Alimentazione CE Costi'!N157</f>
        <v>0</v>
      </c>
      <c r="F205" s="77">
        <f t="shared" si="46"/>
        <v>0</v>
      </c>
      <c r="G205" s="399"/>
      <c r="H205" s="236"/>
      <c r="I205" s="78"/>
      <c r="K205" s="74"/>
      <c r="M205" s="78"/>
    </row>
    <row r="206" spans="1:13" ht="18.75">
      <c r="A206" s="226"/>
      <c r="B206" s="83" t="s">
        <v>705</v>
      </c>
      <c r="C206" s="84" t="s">
        <v>1721</v>
      </c>
      <c r="D206" s="77">
        <f>+'Alimentazione CE Costi'!K158</f>
        <v>0</v>
      </c>
      <c r="E206" s="77">
        <f>+'Alimentazione CE Costi'!N158</f>
        <v>0</v>
      </c>
      <c r="F206" s="77">
        <f t="shared" si="46"/>
        <v>0</v>
      </c>
      <c r="G206" s="399"/>
      <c r="H206" s="236"/>
      <c r="I206" s="78"/>
      <c r="K206" s="74"/>
      <c r="M206" s="78"/>
    </row>
    <row r="207" spans="1:13" ht="18.75">
      <c r="A207" s="226"/>
      <c r="B207" s="83" t="s">
        <v>707</v>
      </c>
      <c r="C207" s="84" t="s">
        <v>1722</v>
      </c>
      <c r="D207" s="77">
        <f>+'Alimentazione CE Costi'!K159</f>
        <v>0</v>
      </c>
      <c r="E207" s="77">
        <f>+'Alimentazione CE Costi'!N159</f>
        <v>0</v>
      </c>
      <c r="F207" s="77">
        <f t="shared" si="46"/>
        <v>0</v>
      </c>
      <c r="G207" s="399"/>
      <c r="H207" s="236"/>
      <c r="I207" s="78"/>
      <c r="K207" s="74"/>
      <c r="M207" s="78"/>
    </row>
    <row r="208" spans="1:13" ht="18.75">
      <c r="A208" s="226"/>
      <c r="B208" s="83" t="s">
        <v>709</v>
      </c>
      <c r="C208" s="84" t="s">
        <v>1723</v>
      </c>
      <c r="D208" s="77">
        <f>+'Alimentazione CE Costi'!K160</f>
        <v>0</v>
      </c>
      <c r="E208" s="77">
        <f>+'Alimentazione CE Costi'!N160</f>
        <v>0</v>
      </c>
      <c r="F208" s="77">
        <f t="shared" si="46"/>
        <v>0</v>
      </c>
      <c r="G208" s="399"/>
      <c r="H208" s="236"/>
      <c r="I208" s="78"/>
      <c r="K208" s="74"/>
      <c r="M208" s="78"/>
    </row>
    <row r="209" spans="1:13" ht="18.75">
      <c r="A209" s="226"/>
      <c r="B209" s="81" t="s">
        <v>711</v>
      </c>
      <c r="C209" s="82" t="s">
        <v>1724</v>
      </c>
      <c r="D209" s="77">
        <f>+'Alimentazione CE Costi'!K161</f>
        <v>0</v>
      </c>
      <c r="E209" s="77">
        <f>+'Alimentazione CE Costi'!N161</f>
        <v>0</v>
      </c>
      <c r="F209" s="77">
        <f t="shared" si="46"/>
        <v>0</v>
      </c>
      <c r="G209" s="399"/>
      <c r="H209" s="236"/>
      <c r="I209" s="78"/>
      <c r="K209" s="74"/>
      <c r="M209" s="78"/>
    </row>
    <row r="210" spans="1:13" ht="25.5">
      <c r="A210" s="226"/>
      <c r="B210" s="83" t="s">
        <v>713</v>
      </c>
      <c r="C210" s="84" t="s">
        <v>1725</v>
      </c>
      <c r="D210" s="77">
        <f>+'Alimentazione CE Costi'!K162</f>
        <v>0</v>
      </c>
      <c r="E210" s="77">
        <f>+'Alimentazione CE Costi'!N162</f>
        <v>0</v>
      </c>
      <c r="F210" s="77">
        <f t="shared" si="46"/>
        <v>0</v>
      </c>
      <c r="G210" s="399"/>
      <c r="H210" s="236"/>
      <c r="I210" s="78"/>
      <c r="K210" s="74"/>
      <c r="M210" s="78"/>
    </row>
    <row r="211" spans="1:13" ht="18.75">
      <c r="A211" s="224"/>
      <c r="B211" s="133" t="s">
        <v>715</v>
      </c>
      <c r="C211" s="134" t="s">
        <v>1726</v>
      </c>
      <c r="D211" s="120">
        <f t="shared" ref="D211:E211" si="48">SUM(D212:D216)</f>
        <v>0</v>
      </c>
      <c r="E211" s="120">
        <f t="shared" si="48"/>
        <v>0</v>
      </c>
      <c r="F211" s="120">
        <f t="shared" si="46"/>
        <v>0</v>
      </c>
      <c r="G211" s="66" t="s">
        <v>2116</v>
      </c>
      <c r="H211" s="236"/>
      <c r="I211" s="78"/>
      <c r="K211" s="74"/>
      <c r="M211" s="78"/>
    </row>
    <row r="212" spans="1:13" ht="18.75">
      <c r="A212" s="224" t="s">
        <v>1528</v>
      </c>
      <c r="B212" s="81" t="s">
        <v>716</v>
      </c>
      <c r="C212" s="82" t="s">
        <v>1727</v>
      </c>
      <c r="D212" s="77">
        <f>+'Alimentazione CE Costi'!K164</f>
        <v>0</v>
      </c>
      <c r="E212" s="77">
        <f>+'Alimentazione CE Costi'!N164</f>
        <v>0</v>
      </c>
      <c r="F212" s="77">
        <f t="shared" si="46"/>
        <v>0</v>
      </c>
      <c r="G212" s="66"/>
      <c r="H212" s="236"/>
      <c r="I212" s="78"/>
      <c r="K212" s="74"/>
      <c r="M212" s="78"/>
    </row>
    <row r="213" spans="1:13" ht="18.75">
      <c r="A213" s="224"/>
      <c r="B213" s="81" t="s">
        <v>717</v>
      </c>
      <c r="C213" s="82" t="s">
        <v>1728</v>
      </c>
      <c r="D213" s="77">
        <f>+'Alimentazione CE Costi'!K165</f>
        <v>0</v>
      </c>
      <c r="E213" s="77">
        <f>+'Alimentazione CE Costi'!N165</f>
        <v>0</v>
      </c>
      <c r="F213" s="77">
        <f t="shared" si="46"/>
        <v>0</v>
      </c>
      <c r="G213" s="66"/>
      <c r="H213" s="236"/>
      <c r="I213" s="78"/>
      <c r="K213" s="74"/>
      <c r="M213" s="78"/>
    </row>
    <row r="214" spans="1:13" ht="18.75">
      <c r="A214" s="224" t="s">
        <v>1577</v>
      </c>
      <c r="B214" s="81" t="s">
        <v>719</v>
      </c>
      <c r="C214" s="82" t="s">
        <v>1729</v>
      </c>
      <c r="D214" s="77">
        <f>+'Alimentazione CE Costi'!K166</f>
        <v>0</v>
      </c>
      <c r="E214" s="77">
        <f>+'Alimentazione CE Costi'!N166</f>
        <v>0</v>
      </c>
      <c r="F214" s="77">
        <f t="shared" si="46"/>
        <v>0</v>
      </c>
      <c r="G214" s="66"/>
      <c r="H214" s="236"/>
      <c r="I214" s="78"/>
      <c r="K214" s="74"/>
      <c r="M214" s="78"/>
    </row>
    <row r="215" spans="1:13" ht="18.75">
      <c r="A215" s="224"/>
      <c r="B215" s="81" t="s">
        <v>721</v>
      </c>
      <c r="C215" s="82" t="s">
        <v>1730</v>
      </c>
      <c r="D215" s="77">
        <f>+'Alimentazione CE Costi'!K168+'Alimentazione CE Costi'!K169</f>
        <v>0</v>
      </c>
      <c r="E215" s="77">
        <f>+'Alimentazione CE Costi'!N168+'Alimentazione CE Costi'!N169</f>
        <v>0</v>
      </c>
      <c r="F215" s="77">
        <f t="shared" si="46"/>
        <v>0</v>
      </c>
      <c r="G215" s="66"/>
      <c r="H215" s="236"/>
      <c r="I215" s="78"/>
      <c r="K215" s="74"/>
      <c r="M215" s="78"/>
    </row>
    <row r="216" spans="1:13" ht="18.75">
      <c r="A216" s="224"/>
      <c r="B216" s="81" t="s">
        <v>725</v>
      </c>
      <c r="C216" s="82" t="s">
        <v>1731</v>
      </c>
      <c r="D216" s="77">
        <f>+'Alimentazione CE Costi'!K171+'Alimentazione CE Costi'!K172</f>
        <v>0</v>
      </c>
      <c r="E216" s="77">
        <f>+'Alimentazione CE Costi'!N171+'Alimentazione CE Costi'!N172</f>
        <v>0</v>
      </c>
      <c r="F216" s="77">
        <f t="shared" si="46"/>
        <v>0</v>
      </c>
      <c r="G216" s="66"/>
      <c r="H216" s="236"/>
      <c r="I216" s="78"/>
      <c r="K216" s="74"/>
      <c r="M216" s="78"/>
    </row>
    <row r="217" spans="1:13" ht="18.75">
      <c r="A217" s="224"/>
      <c r="B217" s="133" t="s">
        <v>727</v>
      </c>
      <c r="C217" s="134" t="s">
        <v>1732</v>
      </c>
      <c r="D217" s="120">
        <f t="shared" ref="D217:E217" si="49">SUM(D218:D221)</f>
        <v>0</v>
      </c>
      <c r="E217" s="120">
        <f t="shared" si="49"/>
        <v>0</v>
      </c>
      <c r="F217" s="120">
        <f t="shared" si="46"/>
        <v>0</v>
      </c>
      <c r="G217" s="66" t="s">
        <v>2116</v>
      </c>
      <c r="H217" s="236"/>
      <c r="I217" s="78"/>
      <c r="K217" s="74"/>
      <c r="M217" s="78"/>
    </row>
    <row r="218" spans="1:13" ht="18.75">
      <c r="A218" s="224" t="s">
        <v>1528</v>
      </c>
      <c r="B218" s="81" t="s">
        <v>729</v>
      </c>
      <c r="C218" s="82" t="s">
        <v>1733</v>
      </c>
      <c r="D218" s="77">
        <f>+'Alimentazione CE Costi'!K174</f>
        <v>0</v>
      </c>
      <c r="E218" s="77">
        <f>+'Alimentazione CE Costi'!N174</f>
        <v>0</v>
      </c>
      <c r="F218" s="77">
        <f t="shared" si="46"/>
        <v>0</v>
      </c>
      <c r="G218" s="66"/>
      <c r="H218" s="236"/>
      <c r="I218" s="78"/>
      <c r="K218" s="74"/>
      <c r="M218" s="78"/>
    </row>
    <row r="219" spans="1:13" ht="18.75">
      <c r="A219" s="224"/>
      <c r="B219" s="81" t="s">
        <v>730</v>
      </c>
      <c r="C219" s="82" t="s">
        <v>1734</v>
      </c>
      <c r="D219" s="77">
        <f>+'Alimentazione CE Costi'!K175</f>
        <v>0</v>
      </c>
      <c r="E219" s="77">
        <f>+'Alimentazione CE Costi'!N175</f>
        <v>0</v>
      </c>
      <c r="F219" s="77">
        <f t="shared" si="46"/>
        <v>0</v>
      </c>
      <c r="G219" s="66"/>
      <c r="H219" s="236"/>
      <c r="I219" s="78"/>
      <c r="K219" s="74"/>
      <c r="M219" s="78"/>
    </row>
    <row r="220" spans="1:13" ht="18.75">
      <c r="A220" s="226" t="s">
        <v>1573</v>
      </c>
      <c r="B220" s="81" t="s">
        <v>731</v>
      </c>
      <c r="C220" s="82" t="s">
        <v>1735</v>
      </c>
      <c r="D220" s="77">
        <f>+'Alimentazione CE Costi'!K176</f>
        <v>0</v>
      </c>
      <c r="E220" s="77">
        <f>+'Alimentazione CE Costi'!N176</f>
        <v>0</v>
      </c>
      <c r="F220" s="77">
        <f t="shared" si="46"/>
        <v>0</v>
      </c>
      <c r="G220" s="399"/>
      <c r="H220" s="236"/>
      <c r="I220" s="78"/>
      <c r="K220" s="74"/>
      <c r="M220" s="78"/>
    </row>
    <row r="221" spans="1:13" ht="18.75">
      <c r="A221" s="226"/>
      <c r="B221" s="81" t="s">
        <v>733</v>
      </c>
      <c r="C221" s="82" t="s">
        <v>1736</v>
      </c>
      <c r="D221" s="77">
        <f>+'Alimentazione CE Costi'!K178+'Alimentazione CE Costi'!K179+'Alimentazione CE Costi'!K181</f>
        <v>0</v>
      </c>
      <c r="E221" s="77">
        <f>+'Alimentazione CE Costi'!N178+'Alimentazione CE Costi'!N179+'Alimentazione CE Costi'!N181</f>
        <v>0</v>
      </c>
      <c r="F221" s="77">
        <f t="shared" si="46"/>
        <v>0</v>
      </c>
      <c r="G221" s="399" t="s">
        <v>3461</v>
      </c>
      <c r="H221" s="236"/>
      <c r="I221" s="78"/>
      <c r="K221" s="74"/>
      <c r="M221" s="78"/>
    </row>
    <row r="222" spans="1:13" ht="18.75">
      <c r="A222" s="226"/>
      <c r="B222" s="133" t="s">
        <v>1737</v>
      </c>
      <c r="C222" s="134" t="s">
        <v>1738</v>
      </c>
      <c r="D222" s="120">
        <f t="shared" ref="D222:E222" si="50">SUM(D223:D226)</f>
        <v>0</v>
      </c>
      <c r="E222" s="120">
        <f t="shared" si="50"/>
        <v>0</v>
      </c>
      <c r="F222" s="120">
        <f t="shared" si="46"/>
        <v>0</v>
      </c>
      <c r="G222" s="66" t="s">
        <v>2116</v>
      </c>
      <c r="H222" s="236"/>
      <c r="I222" s="78"/>
      <c r="K222" s="74"/>
      <c r="M222" s="78"/>
    </row>
    <row r="223" spans="1:13" ht="18.75">
      <c r="A223" s="226" t="s">
        <v>1528</v>
      </c>
      <c r="B223" s="81" t="s">
        <v>739</v>
      </c>
      <c r="C223" s="82" t="s">
        <v>1739</v>
      </c>
      <c r="D223" s="77">
        <f>+'Alimentazione CE Costi'!K183</f>
        <v>0</v>
      </c>
      <c r="E223" s="77">
        <f>+'Alimentazione CE Costi'!N183</f>
        <v>0</v>
      </c>
      <c r="F223" s="77">
        <f t="shared" si="46"/>
        <v>0</v>
      </c>
      <c r="G223" s="399"/>
      <c r="H223" s="236"/>
      <c r="I223" s="78"/>
      <c r="K223" s="74"/>
      <c r="M223" s="78"/>
    </row>
    <row r="224" spans="1:13" ht="18.75">
      <c r="A224" s="226"/>
      <c r="B224" s="81" t="s">
        <v>740</v>
      </c>
      <c r="C224" s="82" t="s">
        <v>1740</v>
      </c>
      <c r="D224" s="77">
        <f>+'Alimentazione CE Costi'!K184</f>
        <v>0</v>
      </c>
      <c r="E224" s="77">
        <f>+'Alimentazione CE Costi'!N184</f>
        <v>0</v>
      </c>
      <c r="F224" s="77">
        <f t="shared" si="46"/>
        <v>0</v>
      </c>
      <c r="G224" s="399"/>
      <c r="H224" s="236"/>
      <c r="I224" s="78"/>
      <c r="K224" s="74"/>
      <c r="M224" s="78"/>
    </row>
    <row r="225" spans="1:13" ht="18.75">
      <c r="A225" s="226" t="s">
        <v>1573</v>
      </c>
      <c r="B225" s="81" t="s">
        <v>741</v>
      </c>
      <c r="C225" s="82" t="s">
        <v>1741</v>
      </c>
      <c r="D225" s="77">
        <f>+'Alimentazione CE Costi'!K185</f>
        <v>0</v>
      </c>
      <c r="E225" s="77">
        <f>+'Alimentazione CE Costi'!N185</f>
        <v>0</v>
      </c>
      <c r="F225" s="77">
        <f t="shared" si="46"/>
        <v>0</v>
      </c>
      <c r="G225" s="399"/>
      <c r="H225" s="236"/>
      <c r="I225" s="78"/>
      <c r="K225" s="74"/>
      <c r="M225" s="78"/>
    </row>
    <row r="226" spans="1:13" ht="18.75">
      <c r="A226" s="226"/>
      <c r="B226" s="81" t="s">
        <v>742</v>
      </c>
      <c r="C226" s="82" t="s">
        <v>1742</v>
      </c>
      <c r="D226" s="77">
        <f>+'Alimentazione CE Costi'!K187+'Alimentazione CE Costi'!K188</f>
        <v>0</v>
      </c>
      <c r="E226" s="77">
        <f>+'Alimentazione CE Costi'!N187+'Alimentazione CE Costi'!N188</f>
        <v>0</v>
      </c>
      <c r="F226" s="77">
        <f t="shared" si="46"/>
        <v>0</v>
      </c>
      <c r="G226" s="399"/>
      <c r="H226" s="236"/>
      <c r="I226" s="78"/>
      <c r="K226" s="74"/>
      <c r="M226" s="78"/>
    </row>
    <row r="227" spans="1:13" ht="18.75">
      <c r="A227" s="226"/>
      <c r="B227" s="133" t="s">
        <v>746</v>
      </c>
      <c r="C227" s="134" t="s">
        <v>1743</v>
      </c>
      <c r="D227" s="120">
        <f t="shared" ref="D227:E227" si="51">SUM(D228:D231,D236)</f>
        <v>0</v>
      </c>
      <c r="E227" s="120">
        <f t="shared" si="51"/>
        <v>0</v>
      </c>
      <c r="F227" s="120">
        <f t="shared" si="46"/>
        <v>0</v>
      </c>
      <c r="G227" s="66" t="s">
        <v>2116</v>
      </c>
      <c r="H227" s="236"/>
      <c r="I227" s="78"/>
      <c r="K227" s="74"/>
      <c r="M227" s="78"/>
    </row>
    <row r="228" spans="1:13" ht="18.75">
      <c r="A228" s="226" t="s">
        <v>1528</v>
      </c>
      <c r="B228" s="81" t="s">
        <v>747</v>
      </c>
      <c r="C228" s="82" t="s">
        <v>1744</v>
      </c>
      <c r="D228" s="77">
        <f>+'Alimentazione CE Costi'!K192+'Alimentazione CE Costi'!K191</f>
        <v>0</v>
      </c>
      <c r="E228" s="77">
        <f>+'Alimentazione CE Costi'!N192+'Alimentazione CE Costi'!N191</f>
        <v>0</v>
      </c>
      <c r="F228" s="77">
        <f t="shared" si="46"/>
        <v>0</v>
      </c>
      <c r="G228" s="399"/>
      <c r="H228" s="236"/>
      <c r="I228" s="78"/>
      <c r="K228" s="74"/>
      <c r="M228" s="78"/>
    </row>
    <row r="229" spans="1:13" ht="18.75">
      <c r="A229" s="226"/>
      <c r="B229" s="81" t="s">
        <v>750</v>
      </c>
      <c r="C229" s="82" t="s">
        <v>1745</v>
      </c>
      <c r="D229" s="77">
        <f>+'Alimentazione CE Costi'!K193</f>
        <v>0</v>
      </c>
      <c r="E229" s="77">
        <f>+'Alimentazione CE Costi'!N193</f>
        <v>0</v>
      </c>
      <c r="F229" s="77">
        <f t="shared" si="46"/>
        <v>0</v>
      </c>
      <c r="G229" s="399"/>
      <c r="H229" s="236"/>
      <c r="I229" s="78"/>
      <c r="K229" s="74"/>
      <c r="M229" s="78"/>
    </row>
    <row r="230" spans="1:13" ht="18.75">
      <c r="A230" s="226" t="s">
        <v>1573</v>
      </c>
      <c r="B230" s="81" t="s">
        <v>751</v>
      </c>
      <c r="C230" s="82" t="s">
        <v>1746</v>
      </c>
      <c r="D230" s="77">
        <f>+'Alimentazione CE Costi'!K195</f>
        <v>0</v>
      </c>
      <c r="E230" s="77">
        <f>+'Alimentazione CE Costi'!N195</f>
        <v>0</v>
      </c>
      <c r="F230" s="77">
        <f t="shared" si="46"/>
        <v>0</v>
      </c>
      <c r="G230" s="399"/>
      <c r="H230" s="236"/>
      <c r="I230" s="78"/>
      <c r="K230" s="74"/>
      <c r="M230" s="78"/>
    </row>
    <row r="231" spans="1:13" ht="18.75">
      <c r="A231" s="226"/>
      <c r="B231" s="124" t="s">
        <v>754</v>
      </c>
      <c r="C231" s="125" t="s">
        <v>1747</v>
      </c>
      <c r="D231" s="123">
        <f t="shared" ref="D231:E231" si="52">SUM(D232:D235)</f>
        <v>0</v>
      </c>
      <c r="E231" s="123">
        <f t="shared" si="52"/>
        <v>0</v>
      </c>
      <c r="F231" s="123">
        <f t="shared" si="46"/>
        <v>0</v>
      </c>
      <c r="G231" s="66" t="s">
        <v>2116</v>
      </c>
      <c r="H231" s="236"/>
      <c r="I231" s="78"/>
      <c r="K231" s="74"/>
      <c r="M231" s="78"/>
    </row>
    <row r="232" spans="1:13" ht="18.75">
      <c r="A232" s="226"/>
      <c r="B232" s="83" t="s">
        <v>756</v>
      </c>
      <c r="C232" s="84" t="s">
        <v>1748</v>
      </c>
      <c r="D232" s="77">
        <f>+'Alimentazione CE Costi'!K198</f>
        <v>0</v>
      </c>
      <c r="E232" s="77">
        <f>+'Alimentazione CE Costi'!N198</f>
        <v>0</v>
      </c>
      <c r="F232" s="77">
        <f t="shared" si="46"/>
        <v>0</v>
      </c>
      <c r="G232" s="399"/>
      <c r="H232" s="236"/>
      <c r="I232" s="78"/>
      <c r="K232" s="74"/>
      <c r="M232" s="78"/>
    </row>
    <row r="233" spans="1:13" ht="18.75">
      <c r="A233" s="226"/>
      <c r="B233" s="83" t="s">
        <v>758</v>
      </c>
      <c r="C233" s="84" t="s">
        <v>1749</v>
      </c>
      <c r="D233" s="77">
        <f>+'Alimentazione CE Costi'!K199</f>
        <v>0</v>
      </c>
      <c r="E233" s="77">
        <f>+'Alimentazione CE Costi'!N199</f>
        <v>0</v>
      </c>
      <c r="F233" s="77">
        <f t="shared" si="46"/>
        <v>0</v>
      </c>
      <c r="G233" s="399"/>
      <c r="H233" s="236"/>
      <c r="I233" s="78"/>
      <c r="K233" s="74"/>
      <c r="M233" s="78"/>
    </row>
    <row r="234" spans="1:13" ht="18.75">
      <c r="A234" s="226"/>
      <c r="B234" s="83" t="s">
        <v>760</v>
      </c>
      <c r="C234" s="84" t="s">
        <v>1750</v>
      </c>
      <c r="D234" s="77">
        <f>+'Alimentazione CE Costi'!K200</f>
        <v>0</v>
      </c>
      <c r="E234" s="77">
        <f>+'Alimentazione CE Costi'!N200</f>
        <v>0</v>
      </c>
      <c r="F234" s="77">
        <f t="shared" si="46"/>
        <v>0</v>
      </c>
      <c r="G234" s="399"/>
      <c r="H234" s="236"/>
      <c r="I234" s="78"/>
      <c r="K234" s="74"/>
      <c r="M234" s="78"/>
    </row>
    <row r="235" spans="1:13" ht="18.75">
      <c r="A235" s="226"/>
      <c r="B235" s="83" t="s">
        <v>762</v>
      </c>
      <c r="C235" s="84" t="s">
        <v>1751</v>
      </c>
      <c r="D235" s="77">
        <f>+'Alimentazione CE Costi'!K201</f>
        <v>0</v>
      </c>
      <c r="E235" s="77">
        <f>+'Alimentazione CE Costi'!N201</f>
        <v>0</v>
      </c>
      <c r="F235" s="77">
        <f t="shared" si="46"/>
        <v>0</v>
      </c>
      <c r="G235" s="399"/>
      <c r="H235" s="236"/>
      <c r="I235" s="78"/>
      <c r="K235" s="74"/>
      <c r="M235" s="78"/>
    </row>
    <row r="236" spans="1:13" ht="18.75">
      <c r="A236" s="226"/>
      <c r="B236" s="81" t="s">
        <v>763</v>
      </c>
      <c r="C236" s="82" t="s">
        <v>1752</v>
      </c>
      <c r="D236" s="77">
        <f>+'Alimentazione CE Costi'!K202</f>
        <v>0</v>
      </c>
      <c r="E236" s="77">
        <f>+'Alimentazione CE Costi'!N202</f>
        <v>0</v>
      </c>
      <c r="F236" s="77">
        <f t="shared" si="46"/>
        <v>0</v>
      </c>
      <c r="G236" s="399"/>
      <c r="H236" s="236"/>
      <c r="I236" s="78"/>
      <c r="K236" s="74"/>
      <c r="M236" s="78"/>
    </row>
    <row r="237" spans="1:13" ht="18.75">
      <c r="A237" s="226"/>
      <c r="B237" s="133" t="s">
        <v>765</v>
      </c>
      <c r="C237" s="134" t="s">
        <v>1753</v>
      </c>
      <c r="D237" s="120">
        <f t="shared" ref="D237:E237" si="53">SUM(D238:D242)</f>
        <v>0</v>
      </c>
      <c r="E237" s="120">
        <f t="shared" si="53"/>
        <v>0</v>
      </c>
      <c r="F237" s="120">
        <f t="shared" si="46"/>
        <v>0</v>
      </c>
      <c r="G237" s="66" t="s">
        <v>2116</v>
      </c>
      <c r="H237" s="236"/>
      <c r="I237" s="78"/>
      <c r="K237" s="74"/>
      <c r="M237" s="78"/>
    </row>
    <row r="238" spans="1:13" ht="18.75">
      <c r="A238" s="226" t="s">
        <v>1528</v>
      </c>
      <c r="B238" s="81" t="s">
        <v>766</v>
      </c>
      <c r="C238" s="82" t="s">
        <v>1754</v>
      </c>
      <c r="D238" s="77">
        <f>+'Alimentazione CE Costi'!K204</f>
        <v>0</v>
      </c>
      <c r="E238" s="77">
        <f>+'Alimentazione CE Costi'!N204</f>
        <v>0</v>
      </c>
      <c r="F238" s="77">
        <f t="shared" si="46"/>
        <v>0</v>
      </c>
      <c r="G238" s="399"/>
      <c r="H238" s="236"/>
      <c r="I238" s="78"/>
      <c r="K238" s="74"/>
      <c r="M238" s="78"/>
    </row>
    <row r="239" spans="1:13" ht="18.75">
      <c r="A239" s="224"/>
      <c r="B239" s="81" t="s">
        <v>767</v>
      </c>
      <c r="C239" s="82" t="s">
        <v>1755</v>
      </c>
      <c r="D239" s="77">
        <f>+'Alimentazione CE Costi'!K205</f>
        <v>0</v>
      </c>
      <c r="E239" s="77">
        <f>+'Alimentazione CE Costi'!N205</f>
        <v>0</v>
      </c>
      <c r="F239" s="77">
        <f t="shared" si="46"/>
        <v>0</v>
      </c>
      <c r="G239" s="66"/>
      <c r="H239" s="236"/>
      <c r="I239" s="78"/>
      <c r="K239" s="74"/>
      <c r="M239" s="78"/>
    </row>
    <row r="240" spans="1:13" ht="18.75">
      <c r="A240" s="224" t="s">
        <v>1577</v>
      </c>
      <c r="B240" s="81" t="s">
        <v>769</v>
      </c>
      <c r="C240" s="82" t="s">
        <v>1756</v>
      </c>
      <c r="D240" s="77">
        <f>+'Alimentazione CE Costi'!K206</f>
        <v>0</v>
      </c>
      <c r="E240" s="77">
        <f>+'Alimentazione CE Costi'!N206</f>
        <v>0</v>
      </c>
      <c r="F240" s="77">
        <f t="shared" si="46"/>
        <v>0</v>
      </c>
      <c r="G240" s="66"/>
      <c r="H240" s="236"/>
      <c r="I240" s="78"/>
      <c r="K240" s="74"/>
      <c r="M240" s="78"/>
    </row>
    <row r="241" spans="1:13" ht="18.75">
      <c r="A241" s="224"/>
      <c r="B241" s="81" t="s">
        <v>770</v>
      </c>
      <c r="C241" s="82" t="s">
        <v>1757</v>
      </c>
      <c r="D241" s="77">
        <f>+'Alimentazione CE Costi'!K207</f>
        <v>0</v>
      </c>
      <c r="E241" s="77">
        <f>+'Alimentazione CE Costi'!N207</f>
        <v>0</v>
      </c>
      <c r="F241" s="77">
        <f t="shared" si="46"/>
        <v>0</v>
      </c>
      <c r="G241" s="66"/>
      <c r="H241" s="236"/>
      <c r="I241" s="78"/>
      <c r="K241" s="74"/>
      <c r="M241" s="78"/>
    </row>
    <row r="242" spans="1:13" ht="18.75">
      <c r="A242" s="224"/>
      <c r="B242" s="81" t="s">
        <v>771</v>
      </c>
      <c r="C242" s="82" t="s">
        <v>1758</v>
      </c>
      <c r="D242" s="77">
        <f>+'Alimentazione CE Costi'!K208</f>
        <v>0</v>
      </c>
      <c r="E242" s="77">
        <f>+'Alimentazione CE Costi'!N208</f>
        <v>0</v>
      </c>
      <c r="F242" s="77">
        <f t="shared" si="46"/>
        <v>0</v>
      </c>
      <c r="G242" s="66"/>
      <c r="H242" s="236"/>
      <c r="I242" s="78"/>
      <c r="K242" s="74"/>
      <c r="M242" s="78"/>
    </row>
    <row r="243" spans="1:13" ht="18.75">
      <c r="A243" s="224"/>
      <c r="B243" s="133" t="s">
        <v>773</v>
      </c>
      <c r="C243" s="134" t="s">
        <v>1759</v>
      </c>
      <c r="D243" s="120">
        <f t="shared" ref="D243:E243" si="54">SUM(D244:D249)</f>
        <v>0</v>
      </c>
      <c r="E243" s="120">
        <f t="shared" si="54"/>
        <v>0</v>
      </c>
      <c r="F243" s="120">
        <f t="shared" si="46"/>
        <v>0</v>
      </c>
      <c r="G243" s="66" t="s">
        <v>2116</v>
      </c>
      <c r="H243" s="236"/>
      <c r="I243" s="78"/>
      <c r="K243" s="74"/>
      <c r="M243" s="78"/>
    </row>
    <row r="244" spans="1:13" ht="18.75">
      <c r="A244" s="224" t="s">
        <v>1528</v>
      </c>
      <c r="B244" s="81" t="s">
        <v>774</v>
      </c>
      <c r="C244" s="82" t="s">
        <v>1760</v>
      </c>
      <c r="D244" s="77">
        <f>+'Alimentazione CE Costi'!K211+'Alimentazione CE Costi'!K212</f>
        <v>0</v>
      </c>
      <c r="E244" s="77">
        <f>+'Alimentazione CE Costi'!N211+'Alimentazione CE Costi'!N212</f>
        <v>0</v>
      </c>
      <c r="F244" s="77">
        <f t="shared" si="46"/>
        <v>0</v>
      </c>
      <c r="G244" s="66"/>
      <c r="H244" s="236"/>
      <c r="I244" s="78"/>
      <c r="K244" s="74"/>
      <c r="M244" s="78"/>
    </row>
    <row r="245" spans="1:13" ht="18.75">
      <c r="A245" s="224"/>
      <c r="B245" s="81" t="s">
        <v>777</v>
      </c>
      <c r="C245" s="82" t="s">
        <v>1761</v>
      </c>
      <c r="D245" s="77">
        <f>+'Alimentazione CE Costi'!K213</f>
        <v>0</v>
      </c>
      <c r="E245" s="77">
        <f>+'Alimentazione CE Costi'!N213</f>
        <v>0</v>
      </c>
      <c r="F245" s="77">
        <f t="shared" si="46"/>
        <v>0</v>
      </c>
      <c r="G245" s="66"/>
      <c r="H245" s="236"/>
      <c r="I245" s="78"/>
      <c r="K245" s="74"/>
      <c r="M245" s="78"/>
    </row>
    <row r="246" spans="1:13" ht="18.75">
      <c r="A246" s="224" t="s">
        <v>1573</v>
      </c>
      <c r="B246" s="81" t="s">
        <v>778</v>
      </c>
      <c r="C246" s="82" t="s">
        <v>1762</v>
      </c>
      <c r="D246" s="77">
        <f>+'Alimentazione CE Costi'!K214</f>
        <v>0</v>
      </c>
      <c r="E246" s="77">
        <f>+'Alimentazione CE Costi'!N214</f>
        <v>0</v>
      </c>
      <c r="F246" s="77">
        <f t="shared" si="46"/>
        <v>0</v>
      </c>
      <c r="G246" s="66"/>
      <c r="H246" s="236"/>
      <c r="I246" s="78"/>
      <c r="K246" s="74"/>
      <c r="M246" s="78"/>
    </row>
    <row r="247" spans="1:13" ht="18.75">
      <c r="A247" s="224"/>
      <c r="B247" s="81" t="s">
        <v>779</v>
      </c>
      <c r="C247" s="82" t="s">
        <v>1763</v>
      </c>
      <c r="D247" s="77">
        <f>+'Alimentazione CE Costi'!K216+'Alimentazione CE Costi'!K217</f>
        <v>0</v>
      </c>
      <c r="E247" s="77">
        <f>+'Alimentazione CE Costi'!N216+'Alimentazione CE Costi'!N217</f>
        <v>0</v>
      </c>
      <c r="F247" s="77">
        <f t="shared" si="46"/>
        <v>0</v>
      </c>
      <c r="G247" s="66"/>
      <c r="H247" s="236"/>
      <c r="I247" s="78"/>
      <c r="K247" s="74"/>
      <c r="M247" s="78"/>
    </row>
    <row r="248" spans="1:13" ht="18.75">
      <c r="A248" s="224"/>
      <c r="B248" s="81" t="s">
        <v>782</v>
      </c>
      <c r="C248" s="82" t="s">
        <v>1764</v>
      </c>
      <c r="D248" s="77">
        <f>+'Alimentazione CE Costi'!K218</f>
        <v>0</v>
      </c>
      <c r="E248" s="77">
        <f>+'Alimentazione CE Costi'!N218</f>
        <v>0</v>
      </c>
      <c r="F248" s="77">
        <f t="shared" si="46"/>
        <v>0</v>
      </c>
      <c r="G248" s="66"/>
      <c r="H248" s="236"/>
      <c r="I248" s="78"/>
      <c r="K248" s="74"/>
      <c r="M248" s="78"/>
    </row>
    <row r="249" spans="1:13" ht="18.75">
      <c r="A249" s="224"/>
      <c r="B249" s="81" t="s">
        <v>783</v>
      </c>
      <c r="C249" s="82" t="s">
        <v>1765</v>
      </c>
      <c r="D249" s="77">
        <f>+'Alimentazione CE Costi'!K219</f>
        <v>0</v>
      </c>
      <c r="E249" s="77">
        <f>+'Alimentazione CE Costi'!N219</f>
        <v>0</v>
      </c>
      <c r="F249" s="77">
        <f t="shared" si="46"/>
        <v>0</v>
      </c>
      <c r="G249" s="66"/>
      <c r="H249" s="236"/>
      <c r="I249" s="78"/>
      <c r="K249" s="74"/>
      <c r="M249" s="78"/>
    </row>
    <row r="250" spans="1:13" ht="18.75">
      <c r="A250" s="224"/>
      <c r="B250" s="133" t="s">
        <v>785</v>
      </c>
      <c r="C250" s="134" t="s">
        <v>1766</v>
      </c>
      <c r="D250" s="120">
        <f t="shared" ref="D250:E250" si="55">SUM(D251:D255)</f>
        <v>0</v>
      </c>
      <c r="E250" s="120">
        <f t="shared" si="55"/>
        <v>0</v>
      </c>
      <c r="F250" s="120">
        <f t="shared" si="46"/>
        <v>0</v>
      </c>
      <c r="G250" s="66" t="s">
        <v>2116</v>
      </c>
      <c r="H250" s="236"/>
      <c r="I250" s="78"/>
      <c r="K250" s="74"/>
      <c r="M250" s="78"/>
    </row>
    <row r="251" spans="1:13" ht="18.75">
      <c r="A251" s="224" t="s">
        <v>1528</v>
      </c>
      <c r="B251" s="81" t="s">
        <v>786</v>
      </c>
      <c r="C251" s="82" t="s">
        <v>1767</v>
      </c>
      <c r="D251" s="77">
        <f>+'Alimentazione CE Costi'!K221</f>
        <v>0</v>
      </c>
      <c r="E251" s="77">
        <f>+'Alimentazione CE Costi'!N221</f>
        <v>0</v>
      </c>
      <c r="F251" s="77">
        <f t="shared" si="46"/>
        <v>0</v>
      </c>
      <c r="G251" s="66"/>
      <c r="H251" s="236"/>
      <c r="I251" s="78"/>
      <c r="K251" s="74"/>
      <c r="M251" s="78"/>
    </row>
    <row r="252" spans="1:13" ht="18.75">
      <c r="A252" s="224"/>
      <c r="B252" s="81" t="s">
        <v>787</v>
      </c>
      <c r="C252" s="82" t="s">
        <v>1768</v>
      </c>
      <c r="D252" s="77">
        <f>+'Alimentazione CE Costi'!K222</f>
        <v>0</v>
      </c>
      <c r="E252" s="77">
        <f>+'Alimentazione CE Costi'!N222</f>
        <v>0</v>
      </c>
      <c r="F252" s="77">
        <f t="shared" si="46"/>
        <v>0</v>
      </c>
      <c r="G252" s="66"/>
      <c r="H252" s="236"/>
      <c r="I252" s="78"/>
      <c r="K252" s="74"/>
      <c r="M252" s="78"/>
    </row>
    <row r="253" spans="1:13" ht="18.75">
      <c r="A253" s="224" t="s">
        <v>1573</v>
      </c>
      <c r="B253" s="81" t="s">
        <v>788</v>
      </c>
      <c r="C253" s="82" t="s">
        <v>1769</v>
      </c>
      <c r="D253" s="77">
        <f>+'Alimentazione CE Costi'!K223</f>
        <v>0</v>
      </c>
      <c r="E253" s="77">
        <f>+'Alimentazione CE Costi'!N223</f>
        <v>0</v>
      </c>
      <c r="F253" s="77">
        <f t="shared" si="46"/>
        <v>0</v>
      </c>
      <c r="G253" s="66"/>
      <c r="H253" s="236"/>
      <c r="I253" s="78"/>
      <c r="K253" s="74"/>
      <c r="M253" s="78"/>
    </row>
    <row r="254" spans="1:13" ht="18.75">
      <c r="A254" s="224"/>
      <c r="B254" s="81" t="s">
        <v>789</v>
      </c>
      <c r="C254" s="82" t="s">
        <v>1770</v>
      </c>
      <c r="D254" s="77">
        <f>+'Alimentazione CE Costi'!K224</f>
        <v>0</v>
      </c>
      <c r="E254" s="77">
        <f>+'Alimentazione CE Costi'!N224</f>
        <v>0</v>
      </c>
      <c r="F254" s="77">
        <f t="shared" si="46"/>
        <v>0</v>
      </c>
      <c r="G254" s="66"/>
      <c r="H254" s="236"/>
      <c r="I254" s="78"/>
      <c r="K254" s="74"/>
      <c r="M254" s="78"/>
    </row>
    <row r="255" spans="1:13" ht="18.75">
      <c r="A255" s="224"/>
      <c r="B255" s="81" t="s">
        <v>790</v>
      </c>
      <c r="C255" s="82" t="s">
        <v>1771</v>
      </c>
      <c r="D255" s="77">
        <f>+'Alimentazione CE Costi'!K225</f>
        <v>0</v>
      </c>
      <c r="E255" s="77">
        <f>+'Alimentazione CE Costi'!N225</f>
        <v>0</v>
      </c>
      <c r="F255" s="77">
        <f t="shared" si="46"/>
        <v>0</v>
      </c>
      <c r="G255" s="66"/>
      <c r="H255" s="236"/>
      <c r="I255" s="78"/>
      <c r="K255" s="74"/>
      <c r="M255" s="78"/>
    </row>
    <row r="256" spans="1:13" ht="18.75">
      <c r="A256" s="224"/>
      <c r="B256" s="133" t="s">
        <v>792</v>
      </c>
      <c r="C256" s="134" t="s">
        <v>1772</v>
      </c>
      <c r="D256" s="120">
        <f t="shared" ref="D256:E256" si="56">SUM(D257:D260)</f>
        <v>97519.14</v>
      </c>
      <c r="E256" s="120">
        <f t="shared" si="56"/>
        <v>105127.06</v>
      </c>
      <c r="F256" s="120">
        <f t="shared" si="46"/>
        <v>-7607.9199999999983</v>
      </c>
      <c r="G256" s="66" t="s">
        <v>2116</v>
      </c>
      <c r="H256" s="236"/>
      <c r="I256" s="78"/>
      <c r="K256" s="74"/>
      <c r="M256" s="78"/>
    </row>
    <row r="257" spans="1:13" ht="18.75">
      <c r="A257" s="224" t="s">
        <v>1528</v>
      </c>
      <c r="B257" s="81" t="s">
        <v>793</v>
      </c>
      <c r="C257" s="82" t="s">
        <v>1773</v>
      </c>
      <c r="D257" s="77">
        <f>+'Alimentazione CE Costi'!K227</f>
        <v>0</v>
      </c>
      <c r="E257" s="77">
        <f>+'Alimentazione CE Costi'!N227</f>
        <v>0</v>
      </c>
      <c r="F257" s="77">
        <f t="shared" si="46"/>
        <v>0</v>
      </c>
      <c r="G257" s="66"/>
      <c r="H257" s="236"/>
      <c r="I257" s="78"/>
      <c r="K257" s="74"/>
      <c r="M257" s="78"/>
    </row>
    <row r="258" spans="1:13" ht="18.75">
      <c r="A258" s="224"/>
      <c r="B258" s="81" t="s">
        <v>794</v>
      </c>
      <c r="C258" s="82" t="s">
        <v>1774</v>
      </c>
      <c r="D258" s="77">
        <f>+'Alimentazione CE Costi'!K228</f>
        <v>0</v>
      </c>
      <c r="E258" s="77">
        <f>+'Alimentazione CE Costi'!N228</f>
        <v>0</v>
      </c>
      <c r="F258" s="77">
        <f t="shared" si="46"/>
        <v>0</v>
      </c>
      <c r="G258" s="66"/>
      <c r="H258" s="236"/>
      <c r="I258" s="78"/>
      <c r="K258" s="74"/>
      <c r="M258" s="78"/>
    </row>
    <row r="259" spans="1:13" ht="18.75">
      <c r="A259" s="224" t="s">
        <v>1573</v>
      </c>
      <c r="B259" s="81" t="s">
        <v>795</v>
      </c>
      <c r="C259" s="82" t="s">
        <v>1775</v>
      </c>
      <c r="D259" s="77">
        <f>+'Alimentazione CE Costi'!K229</f>
        <v>0</v>
      </c>
      <c r="E259" s="77">
        <f>+'Alimentazione CE Costi'!N229</f>
        <v>0</v>
      </c>
      <c r="F259" s="77">
        <f t="shared" si="46"/>
        <v>0</v>
      </c>
      <c r="G259" s="66"/>
      <c r="H259" s="236"/>
      <c r="I259" s="78"/>
      <c r="K259" s="74"/>
      <c r="M259" s="78"/>
    </row>
    <row r="260" spans="1:13" ht="18.75">
      <c r="A260" s="224"/>
      <c r="B260" s="81" t="s">
        <v>796</v>
      </c>
      <c r="C260" s="82" t="s">
        <v>1776</v>
      </c>
      <c r="D260" s="77">
        <f>+ROUND(SUM('Alimentazione CE Costi'!K231:K234),2)</f>
        <v>97519.14</v>
      </c>
      <c r="E260" s="77">
        <f>+ROUND(SUM('Alimentazione CE Costi'!N231:N234),2)</f>
        <v>105127.06</v>
      </c>
      <c r="F260" s="77">
        <f t="shared" si="46"/>
        <v>-7607.9199999999983</v>
      </c>
      <c r="G260" s="66"/>
      <c r="H260" s="236"/>
      <c r="I260" s="78"/>
      <c r="K260" s="74"/>
      <c r="M260" s="78"/>
    </row>
    <row r="261" spans="1:13" ht="18.75">
      <c r="A261" s="224"/>
      <c r="B261" s="133" t="s">
        <v>802</v>
      </c>
      <c r="C261" s="134" t="s">
        <v>1777</v>
      </c>
      <c r="D261" s="120">
        <f t="shared" ref="D261:E261" si="57">+D262+D265+D267+D268+D269+D266</f>
        <v>463815.62</v>
      </c>
      <c r="E261" s="120">
        <f t="shared" si="57"/>
        <v>500000</v>
      </c>
      <c r="F261" s="120">
        <f t="shared" ref="F261:F324" si="58">+D261-E261</f>
        <v>-36184.380000000005</v>
      </c>
      <c r="G261" s="66" t="s">
        <v>2116</v>
      </c>
      <c r="H261" s="236"/>
      <c r="I261" s="78"/>
      <c r="K261" s="74"/>
      <c r="M261" s="78"/>
    </row>
    <row r="262" spans="1:13" ht="18.75">
      <c r="A262" s="224" t="s">
        <v>1528</v>
      </c>
      <c r="B262" s="124" t="s">
        <v>803</v>
      </c>
      <c r="C262" s="125" t="s">
        <v>1778</v>
      </c>
      <c r="D262" s="123">
        <f t="shared" ref="D262:E262" si="59">+D263+D264</f>
        <v>0</v>
      </c>
      <c r="E262" s="123">
        <f t="shared" si="59"/>
        <v>0</v>
      </c>
      <c r="F262" s="123">
        <f t="shared" si="58"/>
        <v>0</v>
      </c>
      <c r="G262" s="66" t="s">
        <v>2116</v>
      </c>
      <c r="H262" s="236"/>
      <c r="I262" s="78"/>
      <c r="K262" s="74"/>
      <c r="M262" s="78"/>
    </row>
    <row r="263" spans="1:13" ht="18.75">
      <c r="A263" s="226" t="s">
        <v>1528</v>
      </c>
      <c r="B263" s="83" t="s">
        <v>805</v>
      </c>
      <c r="C263" s="84" t="s">
        <v>1779</v>
      </c>
      <c r="D263" s="77">
        <f>+'Alimentazione CE Costi'!K237</f>
        <v>0</v>
      </c>
      <c r="E263" s="77">
        <f>+'Alimentazione CE Costi'!N237</f>
        <v>0</v>
      </c>
      <c r="F263" s="77">
        <f t="shared" si="58"/>
        <v>0</v>
      </c>
      <c r="G263" s="399"/>
      <c r="H263" s="236"/>
      <c r="I263" s="78"/>
      <c r="K263" s="74"/>
      <c r="M263" s="78"/>
    </row>
    <row r="264" spans="1:13" ht="18.75">
      <c r="A264" s="226" t="s">
        <v>1528</v>
      </c>
      <c r="B264" s="83" t="s">
        <v>807</v>
      </c>
      <c r="C264" s="84" t="s">
        <v>1780</v>
      </c>
      <c r="D264" s="77">
        <f>+'Alimentazione CE Costi'!K238</f>
        <v>0</v>
      </c>
      <c r="E264" s="77">
        <f>+'Alimentazione CE Costi'!N238</f>
        <v>0</v>
      </c>
      <c r="F264" s="77">
        <f t="shared" si="58"/>
        <v>0</v>
      </c>
      <c r="G264" s="399"/>
      <c r="H264" s="236"/>
      <c r="I264" s="78"/>
      <c r="K264" s="74"/>
      <c r="M264" s="78"/>
    </row>
    <row r="265" spans="1:13" ht="18.75">
      <c r="A265" s="224"/>
      <c r="B265" s="81" t="s">
        <v>809</v>
      </c>
      <c r="C265" s="82" t="s">
        <v>1781</v>
      </c>
      <c r="D265" s="77">
        <f>+'Alimentazione CE Costi'!K240+'Alimentazione CE Costi'!K241+'Alimentazione CE Costi'!K242+'Alimentazione CE Costi'!K243</f>
        <v>0</v>
      </c>
      <c r="E265" s="77">
        <f>+'Alimentazione CE Costi'!N240+'Alimentazione CE Costi'!N241+'Alimentazione CE Costi'!N242+'Alimentazione CE Costi'!N243</f>
        <v>0</v>
      </c>
      <c r="F265" s="77">
        <f t="shared" si="58"/>
        <v>0</v>
      </c>
      <c r="G265" s="66"/>
      <c r="H265" s="236"/>
      <c r="I265" s="78"/>
      <c r="K265" s="74"/>
      <c r="M265" s="78"/>
    </row>
    <row r="266" spans="1:13" ht="25.5">
      <c r="A266" s="224" t="s">
        <v>1573</v>
      </c>
      <c r="B266" s="81" t="s">
        <v>815</v>
      </c>
      <c r="C266" s="82" t="s">
        <v>1782</v>
      </c>
      <c r="D266" s="77">
        <f>+'Alimentazione CE Costi'!K244</f>
        <v>0</v>
      </c>
      <c r="E266" s="77">
        <f>+'Alimentazione CE Costi'!N244</f>
        <v>0</v>
      </c>
      <c r="F266" s="77">
        <f t="shared" si="58"/>
        <v>0</v>
      </c>
      <c r="G266" s="66"/>
      <c r="H266" s="236"/>
      <c r="I266" s="78"/>
      <c r="K266" s="74"/>
      <c r="M266" s="78"/>
    </row>
    <row r="267" spans="1:13" ht="18.75">
      <c r="A267" s="224" t="s">
        <v>1577</v>
      </c>
      <c r="B267" s="81" t="s">
        <v>817</v>
      </c>
      <c r="C267" s="82" t="s">
        <v>1783</v>
      </c>
      <c r="D267" s="77">
        <f>+'Alimentazione CE Costi'!K245+'Alimentazione CE Costi'!K142+'Alimentazione CE Costi'!K196</f>
        <v>463815.62</v>
      </c>
      <c r="E267" s="77">
        <f>+'Alimentazione CE Costi'!N245+'Alimentazione CE Costi'!N142+'Alimentazione CE Costi'!N196</f>
        <v>500000</v>
      </c>
      <c r="F267" s="77">
        <f t="shared" si="58"/>
        <v>-36184.380000000005</v>
      </c>
      <c r="G267" s="66"/>
      <c r="H267" s="236"/>
      <c r="I267" s="78"/>
      <c r="K267" s="74"/>
      <c r="M267" s="78"/>
    </row>
    <row r="268" spans="1:13" ht="18.75">
      <c r="A268" s="224"/>
      <c r="B268" s="81" t="s">
        <v>818</v>
      </c>
      <c r="C268" s="82" t="s">
        <v>1784</v>
      </c>
      <c r="D268" s="77">
        <f>+ROUND(SUM('Alimentazione CE Costi'!K247:K254),2)</f>
        <v>0</v>
      </c>
      <c r="E268" s="77">
        <f>+ROUND(SUM('Alimentazione CE Costi'!N247:N254),2)</f>
        <v>0</v>
      </c>
      <c r="F268" s="77">
        <f t="shared" si="58"/>
        <v>0</v>
      </c>
      <c r="G268" s="66"/>
      <c r="H268" s="236"/>
      <c r="I268" s="78"/>
      <c r="K268" s="74"/>
      <c r="M268" s="78"/>
    </row>
    <row r="269" spans="1:13" ht="18.75">
      <c r="A269" s="224"/>
      <c r="B269" s="81" t="s">
        <v>824</v>
      </c>
      <c r="C269" s="82" t="s">
        <v>1785</v>
      </c>
      <c r="D269" s="77">
        <f>+'Alimentazione CE Costi'!K256+'Alimentazione CE Costi'!K257</f>
        <v>0</v>
      </c>
      <c r="E269" s="77">
        <f>+'Alimentazione CE Costi'!N256+'Alimentazione CE Costi'!N257</f>
        <v>0</v>
      </c>
      <c r="F269" s="77">
        <f t="shared" si="58"/>
        <v>0</v>
      </c>
      <c r="G269" s="66"/>
      <c r="H269" s="236"/>
      <c r="I269" s="78"/>
      <c r="K269" s="74"/>
      <c r="M269" s="78"/>
    </row>
    <row r="270" spans="1:13" ht="18.75">
      <c r="A270" s="224"/>
      <c r="B270" s="133" t="s">
        <v>827</v>
      </c>
      <c r="C270" s="134" t="s">
        <v>1786</v>
      </c>
      <c r="D270" s="120">
        <f t="shared" ref="D270:E270" si="60">SUM(D271:D277)</f>
        <v>716364</v>
      </c>
      <c r="E270" s="120">
        <f t="shared" si="60"/>
        <v>716364</v>
      </c>
      <c r="F270" s="120">
        <f t="shared" si="58"/>
        <v>0</v>
      </c>
      <c r="G270" s="66" t="s">
        <v>2116</v>
      </c>
      <c r="H270" s="236"/>
      <c r="I270" s="78"/>
      <c r="K270" s="74"/>
      <c r="M270" s="78"/>
    </row>
    <row r="271" spans="1:13" ht="18.75">
      <c r="A271" s="224"/>
      <c r="B271" s="81" t="s">
        <v>829</v>
      </c>
      <c r="C271" s="82" t="s">
        <v>1787</v>
      </c>
      <c r="D271" s="77">
        <f>+'Alimentazione CE Costi'!K259</f>
        <v>23209</v>
      </c>
      <c r="E271" s="77">
        <f>+'Alimentazione CE Costi'!N259</f>
        <v>23209</v>
      </c>
      <c r="F271" s="77">
        <f t="shared" si="58"/>
        <v>0</v>
      </c>
      <c r="G271" s="66"/>
      <c r="H271" s="236"/>
      <c r="I271" s="78"/>
      <c r="K271" s="74"/>
      <c r="M271" s="78"/>
    </row>
    <row r="272" spans="1:13" ht="18.75">
      <c r="A272" s="224"/>
      <c r="B272" s="81" t="s">
        <v>831</v>
      </c>
      <c r="C272" s="82" t="s">
        <v>1788</v>
      </c>
      <c r="D272" s="77">
        <f>+'Alimentazione CE Costi'!K260</f>
        <v>448671</v>
      </c>
      <c r="E272" s="77">
        <f>+'Alimentazione CE Costi'!N260</f>
        <v>448671</v>
      </c>
      <c r="F272" s="77">
        <f t="shared" si="58"/>
        <v>0</v>
      </c>
      <c r="G272" s="66"/>
      <c r="H272" s="236"/>
      <c r="I272" s="78"/>
      <c r="K272" s="74"/>
      <c r="M272" s="78"/>
    </row>
    <row r="273" spans="1:13" ht="18.75">
      <c r="A273" s="224"/>
      <c r="B273" s="81" t="s">
        <v>833</v>
      </c>
      <c r="C273" s="82" t="s">
        <v>1789</v>
      </c>
      <c r="D273" s="77">
        <f>+'Alimentazione CE Costi'!K261</f>
        <v>0</v>
      </c>
      <c r="E273" s="77">
        <f>+'Alimentazione CE Costi'!N261</f>
        <v>0</v>
      </c>
      <c r="F273" s="77">
        <f t="shared" si="58"/>
        <v>0</v>
      </c>
      <c r="G273" s="66"/>
      <c r="H273" s="236"/>
      <c r="I273" s="78"/>
      <c r="K273" s="74"/>
      <c r="M273" s="78"/>
    </row>
    <row r="274" spans="1:13" ht="25.5">
      <c r="A274" s="224"/>
      <c r="B274" s="81" t="s">
        <v>835</v>
      </c>
      <c r="C274" s="82" t="s">
        <v>1790</v>
      </c>
      <c r="D274" s="77">
        <f>+'Alimentazione CE Costi'!K263+'Alimentazione CE Costi'!K264+'Alimentazione CE Costi'!K265+'Alimentazione CE Costi'!K266</f>
        <v>186648</v>
      </c>
      <c r="E274" s="77">
        <f>+'Alimentazione CE Costi'!N263+'Alimentazione CE Costi'!N264+'Alimentazione CE Costi'!N265+'Alimentazione CE Costi'!N266</f>
        <v>186648</v>
      </c>
      <c r="F274" s="77">
        <f t="shared" si="58"/>
        <v>0</v>
      </c>
      <c r="G274" s="66"/>
      <c r="H274" s="236"/>
      <c r="I274" s="78"/>
      <c r="K274" s="74"/>
      <c r="M274" s="78"/>
    </row>
    <row r="275" spans="1:13" ht="25.5">
      <c r="A275" s="224" t="s">
        <v>1528</v>
      </c>
      <c r="B275" s="81" t="s">
        <v>841</v>
      </c>
      <c r="C275" s="82" t="s">
        <v>1791</v>
      </c>
      <c r="D275" s="77">
        <f>+'Alimentazione CE Costi'!K268+'Alimentazione CE Costi'!K269+'Alimentazione CE Costi'!K270+'Alimentazione CE Costi'!K271</f>
        <v>0</v>
      </c>
      <c r="E275" s="77">
        <f>+'Alimentazione CE Costi'!N268+'Alimentazione CE Costi'!N269+'Alimentazione CE Costi'!N270+'Alimentazione CE Costi'!N271</f>
        <v>0</v>
      </c>
      <c r="F275" s="77">
        <f t="shared" si="58"/>
        <v>0</v>
      </c>
      <c r="G275" s="66"/>
      <c r="H275" s="236"/>
      <c r="I275" s="78"/>
      <c r="K275" s="74"/>
      <c r="M275" s="78"/>
    </row>
    <row r="276" spans="1:13" ht="18.75">
      <c r="A276" s="224"/>
      <c r="B276" s="81" t="s">
        <v>843</v>
      </c>
      <c r="C276" s="82" t="s">
        <v>1792</v>
      </c>
      <c r="D276" s="77">
        <f>+ROUND(SUM('Alimentazione CE Costi'!K273:K283),2)</f>
        <v>57836</v>
      </c>
      <c r="E276" s="77">
        <f>+ROUND(SUM('Alimentazione CE Costi'!N273:N283),2)</f>
        <v>57836</v>
      </c>
      <c r="F276" s="77">
        <f t="shared" si="58"/>
        <v>0</v>
      </c>
      <c r="G276" s="66"/>
      <c r="H276" s="236"/>
      <c r="I276" s="78"/>
      <c r="K276" s="74"/>
      <c r="M276" s="78"/>
    </row>
    <row r="277" spans="1:13" ht="25.5">
      <c r="A277" s="224" t="s">
        <v>1528</v>
      </c>
      <c r="B277" s="81" t="s">
        <v>854</v>
      </c>
      <c r="C277" s="82" t="s">
        <v>1793</v>
      </c>
      <c r="D277" s="77">
        <f>+ROUND(SUM('Alimentazione CE Costi'!K285:K293),2)</f>
        <v>0</v>
      </c>
      <c r="E277" s="77">
        <f>+ROUND(SUM('Alimentazione CE Costi'!N285:N293),2)</f>
        <v>0</v>
      </c>
      <c r="F277" s="77">
        <f t="shared" si="58"/>
        <v>0</v>
      </c>
      <c r="G277" s="66"/>
      <c r="H277" s="236"/>
      <c r="I277" s="78"/>
      <c r="K277" s="74"/>
      <c r="M277" s="78"/>
    </row>
    <row r="278" spans="1:13" ht="18.75">
      <c r="A278" s="224"/>
      <c r="B278" s="133" t="s">
        <v>856</v>
      </c>
      <c r="C278" s="134" t="s">
        <v>1794</v>
      </c>
      <c r="D278" s="120">
        <f t="shared" ref="D278:E278" si="61">SUM(D279:D285)</f>
        <v>2053292.56</v>
      </c>
      <c r="E278" s="120">
        <f t="shared" si="61"/>
        <v>2854417.56</v>
      </c>
      <c r="F278" s="120">
        <f t="shared" si="58"/>
        <v>-801125</v>
      </c>
      <c r="G278" s="66" t="s">
        <v>2116</v>
      </c>
      <c r="H278" s="236"/>
      <c r="I278" s="78"/>
      <c r="K278" s="74"/>
      <c r="M278" s="78"/>
    </row>
    <row r="279" spans="1:13" ht="18.75">
      <c r="A279" s="224"/>
      <c r="B279" s="81" t="s">
        <v>858</v>
      </c>
      <c r="C279" s="82" t="s">
        <v>1795</v>
      </c>
      <c r="D279" s="77">
        <f>+'Alimentazione CE Costi'!K295</f>
        <v>0</v>
      </c>
      <c r="E279" s="77">
        <f>+'Alimentazione CE Costi'!N295</f>
        <v>0</v>
      </c>
      <c r="F279" s="77">
        <f t="shared" si="58"/>
        <v>0</v>
      </c>
      <c r="G279" s="66"/>
      <c r="H279" s="236"/>
      <c r="I279" s="78"/>
      <c r="K279" s="74"/>
      <c r="M279" s="78"/>
    </row>
    <row r="280" spans="1:13" ht="18.75">
      <c r="A280" s="224"/>
      <c r="B280" s="81" t="s">
        <v>860</v>
      </c>
      <c r="C280" s="82" t="s">
        <v>1796</v>
      </c>
      <c r="D280" s="77">
        <f>+'Alimentazione CE Costi'!K296</f>
        <v>0</v>
      </c>
      <c r="E280" s="77">
        <f>+'Alimentazione CE Costi'!N296</f>
        <v>0</v>
      </c>
      <c r="F280" s="77">
        <f t="shared" si="58"/>
        <v>0</v>
      </c>
      <c r="G280" s="66"/>
      <c r="H280" s="236"/>
      <c r="I280" s="78"/>
      <c r="K280" s="74"/>
      <c r="M280" s="78"/>
    </row>
    <row r="281" spans="1:13" ht="18.75">
      <c r="A281" s="224"/>
      <c r="B281" s="81" t="s">
        <v>862</v>
      </c>
      <c r="C281" s="82" t="s">
        <v>1797</v>
      </c>
      <c r="D281" s="77">
        <f>+'Alimentazione CE Costi'!K297</f>
        <v>0</v>
      </c>
      <c r="E281" s="77">
        <f>+'Alimentazione CE Costi'!N297</f>
        <v>0</v>
      </c>
      <c r="F281" s="77">
        <f t="shared" si="58"/>
        <v>0</v>
      </c>
      <c r="G281" s="66"/>
      <c r="H281" s="236"/>
      <c r="I281" s="78"/>
      <c r="K281" s="74"/>
      <c r="M281" s="78"/>
    </row>
    <row r="282" spans="1:13" ht="18.75">
      <c r="A282" s="224"/>
      <c r="B282" s="81" t="s">
        <v>864</v>
      </c>
      <c r="C282" s="82" t="s">
        <v>1798</v>
      </c>
      <c r="D282" s="77">
        <f>+'Alimentazione CE Costi'!K298</f>
        <v>0</v>
      </c>
      <c r="E282" s="77">
        <f>+'Alimentazione CE Costi'!N298</f>
        <v>0</v>
      </c>
      <c r="F282" s="77">
        <f t="shared" si="58"/>
        <v>0</v>
      </c>
      <c r="G282" s="66"/>
      <c r="H282" s="236"/>
      <c r="I282" s="78"/>
      <c r="K282" s="74"/>
      <c r="M282" s="78"/>
    </row>
    <row r="283" spans="1:13" ht="18.75">
      <c r="A283" s="224"/>
      <c r="B283" s="81" t="s">
        <v>866</v>
      </c>
      <c r="C283" s="82" t="s">
        <v>1799</v>
      </c>
      <c r="D283" s="77">
        <f>+ROUND(SUM('Alimentazione CE Costi'!K300:K309),2)</f>
        <v>968411</v>
      </c>
      <c r="E283" s="77">
        <f>+ROUND(SUM('Alimentazione CE Costi'!N300:N309),2)</f>
        <v>1769936</v>
      </c>
      <c r="F283" s="77">
        <f t="shared" si="58"/>
        <v>-801525</v>
      </c>
      <c r="G283" s="66"/>
      <c r="H283" s="236"/>
      <c r="I283" s="78"/>
      <c r="K283" s="74"/>
      <c r="M283" s="78"/>
    </row>
    <row r="284" spans="1:13" ht="18.75">
      <c r="A284" s="224" t="s">
        <v>1528</v>
      </c>
      <c r="B284" s="81" t="s">
        <v>877</v>
      </c>
      <c r="C284" s="82" t="s">
        <v>1800</v>
      </c>
      <c r="D284" s="77">
        <f>+'Alimentazione CE Costi'!K311+'Alimentazione CE Costi'!K312</f>
        <v>1084881.56</v>
      </c>
      <c r="E284" s="77">
        <f>+'Alimentazione CE Costi'!N311+'Alimentazione CE Costi'!N312</f>
        <v>1084481.56</v>
      </c>
      <c r="F284" s="77">
        <f t="shared" si="58"/>
        <v>400</v>
      </c>
      <c r="G284" s="66"/>
      <c r="H284" s="236"/>
      <c r="I284" s="78"/>
      <c r="K284" s="74"/>
      <c r="M284" s="78"/>
    </row>
    <row r="285" spans="1:13" ht="18.75">
      <c r="A285" s="224" t="s">
        <v>1528</v>
      </c>
      <c r="B285" s="81" t="s">
        <v>881</v>
      </c>
      <c r="C285" s="82" t="s">
        <v>1801</v>
      </c>
      <c r="D285" s="77">
        <f>+'Alimentazione CE Costi'!K313</f>
        <v>0</v>
      </c>
      <c r="E285" s="77">
        <f>+'Alimentazione CE Costi'!N313</f>
        <v>0</v>
      </c>
      <c r="F285" s="77">
        <f t="shared" si="58"/>
        <v>0</v>
      </c>
      <c r="G285" s="66"/>
      <c r="H285" s="236"/>
      <c r="I285" s="91"/>
      <c r="K285" s="74"/>
      <c r="M285" s="78"/>
    </row>
    <row r="286" spans="1:13" ht="25.5">
      <c r="A286" s="224"/>
      <c r="B286" s="133" t="s">
        <v>883</v>
      </c>
      <c r="C286" s="134" t="s">
        <v>1802</v>
      </c>
      <c r="D286" s="120">
        <f t="shared" ref="D286:E286" si="62">SUM(D287:D289,D296)</f>
        <v>2307657.3099999996</v>
      </c>
      <c r="E286" s="120">
        <f t="shared" si="62"/>
        <v>2512308.38</v>
      </c>
      <c r="F286" s="120">
        <f t="shared" si="58"/>
        <v>-204651.0700000003</v>
      </c>
      <c r="G286" s="66" t="s">
        <v>2116</v>
      </c>
      <c r="H286" s="236"/>
      <c r="I286" s="78"/>
      <c r="K286" s="74"/>
      <c r="M286" s="78"/>
    </row>
    <row r="287" spans="1:13" ht="18.75">
      <c r="A287" s="226" t="s">
        <v>1528</v>
      </c>
      <c r="B287" s="81" t="s">
        <v>885</v>
      </c>
      <c r="C287" s="82" t="s">
        <v>1803</v>
      </c>
      <c r="D287" s="77">
        <f>+'Alimentazione CE Costi'!K315</f>
        <v>150000</v>
      </c>
      <c r="E287" s="77">
        <f>+'Alimentazione CE Costi'!N315</f>
        <v>150000</v>
      </c>
      <c r="F287" s="77">
        <f t="shared" si="58"/>
        <v>0</v>
      </c>
      <c r="G287" s="399"/>
      <c r="H287" s="236"/>
      <c r="I287" s="78"/>
      <c r="K287" s="74"/>
      <c r="M287" s="78"/>
    </row>
    <row r="288" spans="1:13" ht="18.75">
      <c r="A288" s="226"/>
      <c r="B288" s="81" t="s">
        <v>887</v>
      </c>
      <c r="C288" s="82" t="s">
        <v>1804</v>
      </c>
      <c r="D288" s="77">
        <f>+'Alimentazione CE Costi'!K316</f>
        <v>6493.42</v>
      </c>
      <c r="E288" s="77">
        <f>+'Alimentazione CE Costi'!N316</f>
        <v>7000</v>
      </c>
      <c r="F288" s="77">
        <f t="shared" si="58"/>
        <v>-506.57999999999993</v>
      </c>
      <c r="G288" s="399"/>
      <c r="H288" s="236"/>
      <c r="I288" s="78"/>
      <c r="K288" s="74"/>
      <c r="M288" s="78"/>
    </row>
    <row r="289" spans="1:13" ht="25.5">
      <c r="A289" s="226"/>
      <c r="B289" s="124" t="s">
        <v>889</v>
      </c>
      <c r="C289" s="125" t="s">
        <v>1805</v>
      </c>
      <c r="D289" s="123">
        <f t="shared" ref="D289:E289" si="63">SUM(D290:D295)</f>
        <v>2151163.8899999997</v>
      </c>
      <c r="E289" s="123">
        <f t="shared" si="63"/>
        <v>2355308.38</v>
      </c>
      <c r="F289" s="123">
        <f t="shared" si="58"/>
        <v>-204144.49000000022</v>
      </c>
      <c r="G289" s="66" t="s">
        <v>2116</v>
      </c>
      <c r="H289" s="236"/>
      <c r="I289" s="78"/>
      <c r="K289" s="74"/>
      <c r="M289" s="78"/>
    </row>
    <row r="290" spans="1:13" ht="18.75">
      <c r="A290" s="226"/>
      <c r="B290" s="83" t="s">
        <v>891</v>
      </c>
      <c r="C290" s="84" t="s">
        <v>1806</v>
      </c>
      <c r="D290" s="77">
        <f>+'Alimentazione CE Costi'!K318</f>
        <v>114285.71</v>
      </c>
      <c r="E290" s="77">
        <f>+'Alimentazione CE Costi'!N318</f>
        <v>66880</v>
      </c>
      <c r="F290" s="77">
        <f t="shared" si="58"/>
        <v>47405.710000000006</v>
      </c>
      <c r="G290" s="399"/>
      <c r="H290" s="236"/>
      <c r="I290" s="78"/>
      <c r="K290" s="74"/>
      <c r="M290" s="78"/>
    </row>
    <row r="291" spans="1:13" ht="18.75">
      <c r="A291" s="226"/>
      <c r="B291" s="83" t="s">
        <v>893</v>
      </c>
      <c r="C291" s="84" t="s">
        <v>1807</v>
      </c>
      <c r="D291" s="77">
        <f>+'Alimentazione CE Costi'!K320+'Alimentazione CE Costi'!K321+'Alimentazione CE Costi'!K322</f>
        <v>56801.2</v>
      </c>
      <c r="E291" s="77">
        <f>+'Alimentazione CE Costi'!N320+'Alimentazione CE Costi'!N321+'Alimentazione CE Costi'!N322</f>
        <v>54600</v>
      </c>
      <c r="F291" s="77">
        <f t="shared" si="58"/>
        <v>2201.1999999999971</v>
      </c>
      <c r="G291" s="399"/>
      <c r="H291" s="236"/>
      <c r="I291" s="78"/>
      <c r="K291" s="74"/>
      <c r="M291" s="78"/>
    </row>
    <row r="292" spans="1:13" ht="18.75">
      <c r="A292" s="226"/>
      <c r="B292" s="83" t="s">
        <v>898</v>
      </c>
      <c r="C292" s="84" t="s">
        <v>1808</v>
      </c>
      <c r="D292" s="77">
        <f>+'Alimentazione CE Costi'!K324+'Alimentazione CE Costi'!K325+'Alimentazione CE Costi'!K326+'Alimentazione CE Costi'!K327</f>
        <v>118869.33</v>
      </c>
      <c r="E292" s="77">
        <f>+'Alimentazione CE Costi'!N324+'Alimentazione CE Costi'!N325+'Alimentazione CE Costi'!N326+'Alimentazione CE Costi'!N327</f>
        <v>186150.74</v>
      </c>
      <c r="F292" s="77">
        <f t="shared" si="58"/>
        <v>-67281.409999999989</v>
      </c>
      <c r="G292" s="399"/>
      <c r="H292" s="236"/>
      <c r="I292" s="78"/>
      <c r="K292" s="74"/>
      <c r="M292" s="78"/>
    </row>
    <row r="293" spans="1:13" ht="18.75">
      <c r="A293" s="226"/>
      <c r="B293" s="83" t="s">
        <v>904</v>
      </c>
      <c r="C293" s="84" t="s">
        <v>1809</v>
      </c>
      <c r="D293" s="77">
        <f>+SUM('Alimentazione CE Costi'!K329:K339)</f>
        <v>797741.41999999993</v>
      </c>
      <c r="E293" s="77">
        <f>+SUM('Alimentazione CE Costi'!N329:N339)</f>
        <v>739416.49</v>
      </c>
      <c r="F293" s="77">
        <f t="shared" si="58"/>
        <v>58324.929999999935</v>
      </c>
      <c r="G293" s="399"/>
      <c r="H293" s="236"/>
      <c r="I293" s="78"/>
      <c r="K293" s="74"/>
      <c r="M293" s="78"/>
    </row>
    <row r="294" spans="1:13" ht="18.75">
      <c r="A294" s="226"/>
      <c r="B294" s="83" t="s">
        <v>907</v>
      </c>
      <c r="C294" s="84" t="s">
        <v>1810</v>
      </c>
      <c r="D294" s="77">
        <f>+'Alimentazione CE Costi'!K340</f>
        <v>0</v>
      </c>
      <c r="E294" s="77">
        <f>+'Alimentazione CE Costi'!N340</f>
        <v>32117.599999999999</v>
      </c>
      <c r="F294" s="77">
        <f t="shared" si="58"/>
        <v>-32117.599999999999</v>
      </c>
      <c r="G294" s="399"/>
      <c r="H294" s="236"/>
      <c r="I294" s="78"/>
      <c r="K294" s="74"/>
      <c r="M294" s="78"/>
    </row>
    <row r="295" spans="1:13" ht="18.75">
      <c r="A295" s="226"/>
      <c r="B295" s="83" t="s">
        <v>909</v>
      </c>
      <c r="C295" s="84" t="s">
        <v>1811</v>
      </c>
      <c r="D295" s="77">
        <f>+ROUND(SUM('Alimentazione CE Costi'!K342:K350),2)</f>
        <v>1063466.23</v>
      </c>
      <c r="E295" s="77">
        <f>+ROUND(SUM('Alimentazione CE Costi'!N342:N350),2)</f>
        <v>1276143.55</v>
      </c>
      <c r="F295" s="77">
        <f t="shared" si="58"/>
        <v>-212677.32000000007</v>
      </c>
      <c r="G295" s="399"/>
      <c r="H295" s="236"/>
      <c r="I295" s="78"/>
      <c r="K295" s="74"/>
      <c r="M295" s="78"/>
    </row>
    <row r="296" spans="1:13" ht="18.75">
      <c r="A296" s="226"/>
      <c r="B296" s="124" t="s">
        <v>920</v>
      </c>
      <c r="C296" s="125" t="s">
        <v>1812</v>
      </c>
      <c r="D296" s="123">
        <f t="shared" ref="D296:E296" si="64">SUM(D297:D299)</f>
        <v>0</v>
      </c>
      <c r="E296" s="123">
        <f t="shared" si="64"/>
        <v>0</v>
      </c>
      <c r="F296" s="123">
        <f t="shared" si="58"/>
        <v>0</v>
      </c>
      <c r="G296" s="66" t="s">
        <v>2116</v>
      </c>
      <c r="H296" s="236"/>
      <c r="I296" s="78"/>
      <c r="K296" s="74"/>
      <c r="M296" s="78"/>
    </row>
    <row r="297" spans="1:13" ht="25.5">
      <c r="A297" s="226" t="s">
        <v>1528</v>
      </c>
      <c r="B297" s="83" t="s">
        <v>922</v>
      </c>
      <c r="C297" s="84" t="s">
        <v>1813</v>
      </c>
      <c r="D297" s="77">
        <f>+'Alimentazione CE Costi'!K352</f>
        <v>0</v>
      </c>
      <c r="E297" s="77">
        <f>+'Alimentazione CE Costi'!N352</f>
        <v>0</v>
      </c>
      <c r="F297" s="77">
        <f t="shared" si="58"/>
        <v>0</v>
      </c>
      <c r="G297" s="399"/>
      <c r="H297" s="236"/>
      <c r="I297" s="78"/>
      <c r="K297" s="74"/>
      <c r="M297" s="78"/>
    </row>
    <row r="298" spans="1:13" ht="25.5">
      <c r="A298" s="226"/>
      <c r="B298" s="83" t="s">
        <v>924</v>
      </c>
      <c r="C298" s="84" t="s">
        <v>1814</v>
      </c>
      <c r="D298" s="77">
        <f>+'Alimentazione CE Costi'!K353</f>
        <v>0</v>
      </c>
      <c r="E298" s="77">
        <f>+'Alimentazione CE Costi'!N353</f>
        <v>0</v>
      </c>
      <c r="F298" s="77">
        <f t="shared" si="58"/>
        <v>0</v>
      </c>
      <c r="G298" s="399"/>
      <c r="H298" s="236"/>
      <c r="I298" s="78"/>
      <c r="K298" s="74"/>
      <c r="M298" s="78"/>
    </row>
    <row r="299" spans="1:13" ht="25.5">
      <c r="A299" s="226" t="s">
        <v>1577</v>
      </c>
      <c r="B299" s="83" t="s">
        <v>926</v>
      </c>
      <c r="C299" s="84" t="s">
        <v>1815</v>
      </c>
      <c r="D299" s="77">
        <f>+'Alimentazione CE Costi'!K354</f>
        <v>0</v>
      </c>
      <c r="E299" s="77">
        <f>+'Alimentazione CE Costi'!N354</f>
        <v>0</v>
      </c>
      <c r="F299" s="77">
        <f t="shared" si="58"/>
        <v>0</v>
      </c>
      <c r="G299" s="399"/>
      <c r="H299" s="236"/>
      <c r="I299" s="78"/>
      <c r="K299" s="74"/>
      <c r="M299" s="78"/>
    </row>
    <row r="300" spans="1:13" ht="18.75">
      <c r="A300" s="226"/>
      <c r="B300" s="133" t="s">
        <v>928</v>
      </c>
      <c r="C300" s="134" t="s">
        <v>1816</v>
      </c>
      <c r="D300" s="120">
        <f t="shared" ref="D300:E300" si="65">SUM(D301:D307)</f>
        <v>850368.82000000007</v>
      </c>
      <c r="E300" s="120">
        <f t="shared" si="65"/>
        <v>970870.48</v>
      </c>
      <c r="F300" s="120">
        <f t="shared" si="58"/>
        <v>-120501.65999999992</v>
      </c>
      <c r="G300" s="66" t="s">
        <v>2116</v>
      </c>
      <c r="H300" s="236"/>
      <c r="I300" s="78"/>
      <c r="K300" s="74"/>
      <c r="M300" s="78"/>
    </row>
    <row r="301" spans="1:13" ht="25.5">
      <c r="A301" s="226" t="s">
        <v>1528</v>
      </c>
      <c r="B301" s="81" t="s">
        <v>930</v>
      </c>
      <c r="C301" s="82" t="s">
        <v>1817</v>
      </c>
      <c r="D301" s="77">
        <f>+'Alimentazione CE Costi'!K356</f>
        <v>0</v>
      </c>
      <c r="E301" s="77">
        <f>+'Alimentazione CE Costi'!N356</f>
        <v>0</v>
      </c>
      <c r="F301" s="77">
        <f t="shared" si="58"/>
        <v>0</v>
      </c>
      <c r="G301" s="399"/>
      <c r="H301" s="236"/>
      <c r="I301" s="78"/>
      <c r="K301" s="74"/>
      <c r="M301" s="78"/>
    </row>
    <row r="302" spans="1:13" ht="25.5">
      <c r="A302" s="226"/>
      <c r="B302" s="81" t="s">
        <v>932</v>
      </c>
      <c r="C302" s="82" t="s">
        <v>1818</v>
      </c>
      <c r="D302" s="77">
        <f>+'Alimentazione CE Costi'!K357</f>
        <v>0</v>
      </c>
      <c r="E302" s="77">
        <f>+'Alimentazione CE Costi'!N357</f>
        <v>0</v>
      </c>
      <c r="F302" s="77">
        <f t="shared" si="58"/>
        <v>0</v>
      </c>
      <c r="G302" s="399"/>
      <c r="H302" s="236"/>
      <c r="I302" s="78"/>
      <c r="K302" s="74"/>
      <c r="M302" s="78"/>
    </row>
    <row r="303" spans="1:13" ht="18.75">
      <c r="A303" s="226" t="s">
        <v>1577</v>
      </c>
      <c r="B303" s="81" t="s">
        <v>934</v>
      </c>
      <c r="C303" s="82" t="s">
        <v>1819</v>
      </c>
      <c r="D303" s="77">
        <f>+'Alimentazione CE Costi'!K358</f>
        <v>0</v>
      </c>
      <c r="E303" s="77">
        <f>+'Alimentazione CE Costi'!N358</f>
        <v>0</v>
      </c>
      <c r="F303" s="77">
        <f t="shared" si="58"/>
        <v>0</v>
      </c>
      <c r="G303" s="399"/>
      <c r="H303" s="236"/>
      <c r="I303" s="78"/>
      <c r="K303" s="74"/>
      <c r="M303" s="78"/>
    </row>
    <row r="304" spans="1:13" ht="18.75">
      <c r="A304" s="226"/>
      <c r="B304" s="81" t="s">
        <v>936</v>
      </c>
      <c r="C304" s="82" t="s">
        <v>1820</v>
      </c>
      <c r="D304" s="77">
        <f>+'Alimentazione CE Costi'!K360+'Alimentazione CE Costi'!K361+'Alimentazione CE Costi'!K180</f>
        <v>850368.82000000007</v>
      </c>
      <c r="E304" s="77">
        <f>+'Alimentazione CE Costi'!N360+'Alimentazione CE Costi'!N361+'Alimentazione CE Costi'!N180</f>
        <v>970870.48</v>
      </c>
      <c r="F304" s="77">
        <f t="shared" si="58"/>
        <v>-120501.65999999992</v>
      </c>
      <c r="G304" s="399" t="s">
        <v>3460</v>
      </c>
      <c r="H304" s="236"/>
      <c r="I304" s="78"/>
      <c r="K304" s="74"/>
      <c r="M304" s="78"/>
    </row>
    <row r="305" spans="1:13" ht="18.75">
      <c r="A305" s="224"/>
      <c r="B305" s="81" t="s">
        <v>939</v>
      </c>
      <c r="C305" s="82" t="s">
        <v>1821</v>
      </c>
      <c r="D305" s="77">
        <f>+'Alimentazione CE Costi'!K362</f>
        <v>0</v>
      </c>
      <c r="E305" s="77">
        <f>+'Alimentazione CE Costi'!N362</f>
        <v>0</v>
      </c>
      <c r="F305" s="77">
        <f t="shared" si="58"/>
        <v>0</v>
      </c>
      <c r="G305" s="66"/>
      <c r="H305" s="236"/>
      <c r="I305" s="78"/>
      <c r="K305" s="74"/>
      <c r="M305" s="78"/>
    </row>
    <row r="306" spans="1:13" ht="18.75">
      <c r="A306" s="224" t="s">
        <v>1528</v>
      </c>
      <c r="B306" s="81" t="s">
        <v>941</v>
      </c>
      <c r="C306" s="82" t="s">
        <v>1822</v>
      </c>
      <c r="D306" s="77">
        <f>+'Alimentazione CE Costi'!K363</f>
        <v>0</v>
      </c>
      <c r="E306" s="77">
        <f>+'Alimentazione CE Costi'!N363</f>
        <v>0</v>
      </c>
      <c r="F306" s="77">
        <f t="shared" si="58"/>
        <v>0</v>
      </c>
      <c r="G306" s="66"/>
      <c r="H306" s="236"/>
      <c r="I306" s="78"/>
      <c r="K306" s="74"/>
      <c r="M306" s="78"/>
    </row>
    <row r="307" spans="1:13" ht="18.75">
      <c r="A307" s="224" t="s">
        <v>1577</v>
      </c>
      <c r="B307" s="81" t="s">
        <v>943</v>
      </c>
      <c r="C307" s="82" t="s">
        <v>1823</v>
      </c>
      <c r="D307" s="77">
        <f>+'Alimentazione CE Costi'!K364</f>
        <v>0</v>
      </c>
      <c r="E307" s="77">
        <f>+'Alimentazione CE Costi'!N364</f>
        <v>0</v>
      </c>
      <c r="F307" s="77">
        <f t="shared" si="58"/>
        <v>0</v>
      </c>
      <c r="G307" s="66"/>
      <c r="H307" s="236"/>
      <c r="I307" s="78"/>
      <c r="K307" s="74"/>
      <c r="M307" s="78"/>
    </row>
    <row r="308" spans="1:13" ht="18.75">
      <c r="A308" s="227" t="s">
        <v>1573</v>
      </c>
      <c r="B308" s="79" t="s">
        <v>944</v>
      </c>
      <c r="C308" s="80" t="s">
        <v>1824</v>
      </c>
      <c r="D308" s="77">
        <f>+'Alimentazione CE Costi'!K365</f>
        <v>0</v>
      </c>
      <c r="E308" s="77">
        <f>+'Alimentazione CE Costi'!N365</f>
        <v>0</v>
      </c>
      <c r="F308" s="77">
        <f t="shared" si="58"/>
        <v>0</v>
      </c>
      <c r="G308" s="66"/>
      <c r="H308" s="236"/>
      <c r="I308" s="78"/>
      <c r="K308" s="74"/>
      <c r="M308" s="78"/>
    </row>
    <row r="309" spans="1:13" ht="18.75">
      <c r="A309" s="224"/>
      <c r="B309" s="107" t="s">
        <v>946</v>
      </c>
      <c r="C309" s="108" t="s">
        <v>1825</v>
      </c>
      <c r="D309" s="106">
        <f t="shared" ref="D309:E309" si="66">+D310+D330+D344</f>
        <v>10983509.42</v>
      </c>
      <c r="E309" s="106">
        <f t="shared" si="66"/>
        <v>11553785.93</v>
      </c>
      <c r="F309" s="106">
        <f t="shared" si="58"/>
        <v>-570276.50999999978</v>
      </c>
      <c r="G309" s="66" t="s">
        <v>2116</v>
      </c>
      <c r="H309" s="236"/>
      <c r="I309" s="78"/>
      <c r="K309" s="74"/>
      <c r="M309" s="78"/>
    </row>
    <row r="310" spans="1:13" ht="18.75">
      <c r="A310" s="224"/>
      <c r="B310" s="133" t="s">
        <v>948</v>
      </c>
      <c r="C310" s="134" t="s">
        <v>1826</v>
      </c>
      <c r="D310" s="120">
        <f t="shared" ref="D310:E310" si="67">+D311+D312+D313+D316+D317+D318+D319+D320+D321+D322+D323+D326</f>
        <v>10456280.32</v>
      </c>
      <c r="E310" s="120">
        <f t="shared" si="67"/>
        <v>11115527.449999999</v>
      </c>
      <c r="F310" s="120">
        <f t="shared" si="58"/>
        <v>-659247.12999999896</v>
      </c>
      <c r="G310" s="66" t="s">
        <v>2116</v>
      </c>
      <c r="H310" s="236"/>
      <c r="I310" s="78"/>
      <c r="K310" s="74"/>
      <c r="M310" s="78"/>
    </row>
    <row r="311" spans="1:13" ht="18.75">
      <c r="A311" s="224"/>
      <c r="B311" s="81" t="s">
        <v>950</v>
      </c>
      <c r="C311" s="82" t="s">
        <v>1827</v>
      </c>
      <c r="D311" s="77">
        <f>+'Alimentazione CE Costi'!K368</f>
        <v>598882.47</v>
      </c>
      <c r="E311" s="77">
        <f>+'Alimentazione CE Costi'!N368</f>
        <v>643061.94999999995</v>
      </c>
      <c r="F311" s="77">
        <f t="shared" si="58"/>
        <v>-44179.479999999981</v>
      </c>
      <c r="G311" s="66"/>
      <c r="H311" s="236"/>
      <c r="I311" s="78"/>
      <c r="K311" s="74"/>
      <c r="M311" s="78"/>
    </row>
    <row r="312" spans="1:13" ht="18.75">
      <c r="A312" s="224"/>
      <c r="B312" s="81" t="s">
        <v>952</v>
      </c>
      <c r="C312" s="82" t="s">
        <v>1828</v>
      </c>
      <c r="D312" s="77">
        <f>+'Alimentazione CE Costi'!K369</f>
        <v>1739560.42</v>
      </c>
      <c r="E312" s="77">
        <f>+'Alimentazione CE Costi'!N369</f>
        <v>1718998.36</v>
      </c>
      <c r="F312" s="77">
        <f t="shared" si="58"/>
        <v>20562.059999999823</v>
      </c>
      <c r="G312" s="66"/>
      <c r="H312" s="236"/>
      <c r="I312" s="78"/>
      <c r="K312" s="74"/>
      <c r="M312" s="78"/>
    </row>
    <row r="313" spans="1:13" ht="18.75">
      <c r="A313" s="224"/>
      <c r="B313" s="124" t="s">
        <v>954</v>
      </c>
      <c r="C313" s="125" t="s">
        <v>1829</v>
      </c>
      <c r="D313" s="123">
        <f t="shared" ref="D313:E313" si="68">+D314+D315</f>
        <v>821614.16999999993</v>
      </c>
      <c r="E313" s="123">
        <f t="shared" si="68"/>
        <v>919417.54999999993</v>
      </c>
      <c r="F313" s="123">
        <f t="shared" si="58"/>
        <v>-97803.38</v>
      </c>
      <c r="G313" s="66" t="s">
        <v>2116</v>
      </c>
      <c r="H313" s="236"/>
      <c r="I313" s="78"/>
      <c r="K313" s="74"/>
      <c r="M313" s="78"/>
    </row>
    <row r="314" spans="1:13" ht="18.75">
      <c r="A314" s="224"/>
      <c r="B314" s="81" t="s">
        <v>956</v>
      </c>
      <c r="C314" s="82" t="s">
        <v>1830</v>
      </c>
      <c r="D314" s="77">
        <f>+'Alimentazione CE Costi'!K371</f>
        <v>158407.83000000002</v>
      </c>
      <c r="E314" s="77">
        <f>+'Alimentazione CE Costi'!N371</f>
        <v>176452.98</v>
      </c>
      <c r="F314" s="77">
        <f t="shared" si="58"/>
        <v>-18045.149999999994</v>
      </c>
      <c r="G314" s="66"/>
      <c r="H314" s="236"/>
      <c r="I314" s="78"/>
      <c r="K314" s="74"/>
      <c r="M314" s="78"/>
    </row>
    <row r="315" spans="1:13" ht="18.75">
      <c r="A315" s="224"/>
      <c r="B315" s="81" t="s">
        <v>958</v>
      </c>
      <c r="C315" s="82" t="s">
        <v>1831</v>
      </c>
      <c r="D315" s="77">
        <f>+'Alimentazione CE Costi'!K372</f>
        <v>663206.34</v>
      </c>
      <c r="E315" s="77">
        <f>+'Alimentazione CE Costi'!N372</f>
        <v>742964.57</v>
      </c>
      <c r="F315" s="77">
        <f t="shared" si="58"/>
        <v>-79758.229999999981</v>
      </c>
      <c r="G315" s="66"/>
      <c r="H315" s="236"/>
      <c r="I315" s="78"/>
      <c r="K315" s="74"/>
      <c r="M315" s="78"/>
    </row>
    <row r="316" spans="1:13" ht="18.75">
      <c r="A316" s="224"/>
      <c r="B316" s="81" t="s">
        <v>960</v>
      </c>
      <c r="C316" s="82" t="s">
        <v>1832</v>
      </c>
      <c r="D316" s="77">
        <f>+'Alimentazione CE Costi'!K373</f>
        <v>2031664.1300000001</v>
      </c>
      <c r="E316" s="77">
        <f>+'Alimentazione CE Costi'!N373</f>
        <v>2266837.98</v>
      </c>
      <c r="F316" s="77">
        <f t="shared" si="58"/>
        <v>-235173.84999999986</v>
      </c>
      <c r="G316" s="66"/>
      <c r="H316" s="236"/>
      <c r="I316" s="78"/>
      <c r="K316" s="74"/>
      <c r="M316" s="78"/>
    </row>
    <row r="317" spans="1:13" ht="18.75">
      <c r="A317" s="224"/>
      <c r="B317" s="81" t="s">
        <v>962</v>
      </c>
      <c r="C317" s="82" t="s">
        <v>1833</v>
      </c>
      <c r="D317" s="77">
        <f>+'Alimentazione CE Costi'!K375+'Alimentazione CE Costi'!K376+'Alimentazione CE Costi'!K377</f>
        <v>0</v>
      </c>
      <c r="E317" s="77">
        <f>+'Alimentazione CE Costi'!N375+'Alimentazione CE Costi'!N376+'Alimentazione CE Costi'!N377</f>
        <v>0</v>
      </c>
      <c r="F317" s="77">
        <f t="shared" si="58"/>
        <v>0</v>
      </c>
      <c r="G317" s="66"/>
      <c r="H317" s="236"/>
      <c r="I317" s="78"/>
      <c r="K317" s="74"/>
      <c r="M317" s="78"/>
    </row>
    <row r="318" spans="1:13" ht="18.75">
      <c r="A318" s="224"/>
      <c r="B318" s="81" t="s">
        <v>967</v>
      </c>
      <c r="C318" s="82" t="s">
        <v>1834</v>
      </c>
      <c r="D318" s="77">
        <f>+'Alimentazione CE Costi'!K378</f>
        <v>308653.54000000004</v>
      </c>
      <c r="E318" s="77">
        <f>+'Alimentazione CE Costi'!N378</f>
        <v>319543.43</v>
      </c>
      <c r="F318" s="77">
        <f t="shared" si="58"/>
        <v>-10889.889999999956</v>
      </c>
      <c r="G318" s="66"/>
      <c r="H318" s="236"/>
      <c r="I318" s="78"/>
      <c r="K318" s="74"/>
      <c r="M318" s="78"/>
    </row>
    <row r="319" spans="1:13" ht="18.75">
      <c r="A319" s="224"/>
      <c r="B319" s="81" t="s">
        <v>969</v>
      </c>
      <c r="C319" s="82" t="s">
        <v>1835</v>
      </c>
      <c r="D319" s="77">
        <f>+'Alimentazione CE Costi'!K379</f>
        <v>321239.5</v>
      </c>
      <c r="E319" s="77">
        <f>+'Alimentazione CE Costi'!N379</f>
        <v>448780.87</v>
      </c>
      <c r="F319" s="77">
        <f t="shared" si="58"/>
        <v>-127541.37</v>
      </c>
      <c r="G319" s="66"/>
      <c r="H319" s="236"/>
      <c r="I319" s="78"/>
      <c r="K319" s="74"/>
      <c r="M319" s="78"/>
    </row>
    <row r="320" spans="1:13" ht="18.75">
      <c r="A320" s="224"/>
      <c r="B320" s="81" t="s">
        <v>971</v>
      </c>
      <c r="C320" s="82" t="s">
        <v>1836</v>
      </c>
      <c r="D320" s="77">
        <f>+'Alimentazione CE Costi'!K381+'Alimentazione CE Costi'!K382</f>
        <v>96162.45</v>
      </c>
      <c r="E320" s="77">
        <f>+'Alimentazione CE Costi'!N381+'Alimentazione CE Costi'!N382</f>
        <v>103664.52</v>
      </c>
      <c r="F320" s="77">
        <f t="shared" si="58"/>
        <v>-7502.070000000007</v>
      </c>
      <c r="G320" s="66"/>
      <c r="H320" s="236"/>
      <c r="I320" s="78"/>
      <c r="K320" s="74"/>
      <c r="M320" s="78"/>
    </row>
    <row r="321" spans="1:13" ht="18.75">
      <c r="A321" s="224"/>
      <c r="B321" s="81" t="s">
        <v>975</v>
      </c>
      <c r="C321" s="82" t="s">
        <v>1837</v>
      </c>
      <c r="D321" s="77">
        <f>+'Alimentazione CE Costi'!K383</f>
        <v>837701.04999999993</v>
      </c>
      <c r="E321" s="77">
        <f>+'Alimentazione CE Costi'!N383</f>
        <v>829798.66</v>
      </c>
      <c r="F321" s="77">
        <f t="shared" si="58"/>
        <v>7902.3899999998976</v>
      </c>
      <c r="G321" s="66"/>
      <c r="H321" s="236"/>
      <c r="I321" s="78"/>
      <c r="K321" s="74"/>
      <c r="M321" s="78"/>
    </row>
    <row r="322" spans="1:13" ht="18.75">
      <c r="A322" s="224"/>
      <c r="B322" s="81" t="s">
        <v>977</v>
      </c>
      <c r="C322" s="82" t="s">
        <v>1838</v>
      </c>
      <c r="D322" s="77">
        <f>+ROUND(SUM('Alimentazione CE Costi'!K385:K389),2)</f>
        <v>187344.5</v>
      </c>
      <c r="E322" s="77">
        <f>+ROUND(SUM('Alimentazione CE Costi'!N385:N389),2)</f>
        <v>184159.7</v>
      </c>
      <c r="F322" s="77">
        <f t="shared" si="58"/>
        <v>3184.7999999999884</v>
      </c>
      <c r="G322" s="66"/>
      <c r="H322" s="236"/>
      <c r="I322" s="78"/>
      <c r="K322" s="74"/>
      <c r="M322" s="78"/>
    </row>
    <row r="323" spans="1:13" ht="18.75">
      <c r="A323" s="224"/>
      <c r="B323" s="124" t="s">
        <v>983</v>
      </c>
      <c r="C323" s="125" t="s">
        <v>1839</v>
      </c>
      <c r="D323" s="123">
        <f t="shared" ref="D323:E323" si="69">+D324+D325</f>
        <v>88601.73000000001</v>
      </c>
      <c r="E323" s="123">
        <f t="shared" si="69"/>
        <v>85513.96</v>
      </c>
      <c r="F323" s="123">
        <f t="shared" si="58"/>
        <v>3087.7700000000041</v>
      </c>
      <c r="G323" s="66" t="s">
        <v>2116</v>
      </c>
      <c r="H323" s="236"/>
      <c r="I323" s="78"/>
      <c r="K323" s="74"/>
      <c r="M323" s="78"/>
    </row>
    <row r="324" spans="1:13" ht="18.75">
      <c r="A324" s="224"/>
      <c r="B324" s="83" t="s">
        <v>985</v>
      </c>
      <c r="C324" s="84" t="s">
        <v>1840</v>
      </c>
      <c r="D324" s="77">
        <f>+'Alimentazione CE Costi'!K391</f>
        <v>0</v>
      </c>
      <c r="E324" s="77">
        <f>+'Alimentazione CE Costi'!N391</f>
        <v>0</v>
      </c>
      <c r="F324" s="77">
        <f t="shared" si="58"/>
        <v>0</v>
      </c>
      <c r="G324" s="66"/>
      <c r="H324" s="236"/>
      <c r="I324" s="91"/>
      <c r="K324" s="74"/>
      <c r="M324" s="78"/>
    </row>
    <row r="325" spans="1:13" ht="18.75">
      <c r="A325" s="224"/>
      <c r="B325" s="83" t="s">
        <v>987</v>
      </c>
      <c r="C325" s="84" t="s">
        <v>1841</v>
      </c>
      <c r="D325" s="77">
        <f>+'Alimentazione CE Costi'!K392</f>
        <v>88601.73000000001</v>
      </c>
      <c r="E325" s="77">
        <f>+'Alimentazione CE Costi'!N392</f>
        <v>85513.96</v>
      </c>
      <c r="F325" s="77">
        <f t="shared" ref="F325:F388" si="70">+D325-E325</f>
        <v>3087.7700000000041</v>
      </c>
      <c r="G325" s="66"/>
      <c r="H325" s="236"/>
      <c r="I325" s="78"/>
      <c r="K325" s="74"/>
      <c r="M325" s="78"/>
    </row>
    <row r="326" spans="1:13" ht="18.75">
      <c r="A326" s="224"/>
      <c r="B326" s="124" t="s">
        <v>989</v>
      </c>
      <c r="C326" s="125" t="s">
        <v>1842</v>
      </c>
      <c r="D326" s="123">
        <f t="shared" ref="D326:E326" si="71">+D327+D328+D329</f>
        <v>3424856.36</v>
      </c>
      <c r="E326" s="123">
        <f t="shared" si="71"/>
        <v>3595750.47</v>
      </c>
      <c r="F326" s="123">
        <f t="shared" si="70"/>
        <v>-170894.11000000034</v>
      </c>
      <c r="G326" s="66" t="s">
        <v>2116</v>
      </c>
      <c r="H326" s="236"/>
      <c r="I326" s="78"/>
      <c r="K326" s="74"/>
      <c r="M326" s="78"/>
    </row>
    <row r="327" spans="1:13" ht="18.75">
      <c r="A327" s="224" t="s">
        <v>1528</v>
      </c>
      <c r="B327" s="83" t="s">
        <v>991</v>
      </c>
      <c r="C327" s="84" t="s">
        <v>1843</v>
      </c>
      <c r="D327" s="77">
        <f>+'Alimentazione CE Costi'!K394</f>
        <v>454637</v>
      </c>
      <c r="E327" s="77">
        <f>+'Alimentazione CE Costi'!N394</f>
        <v>443700.33</v>
      </c>
      <c r="F327" s="77">
        <f t="shared" si="70"/>
        <v>10936.669999999984</v>
      </c>
      <c r="G327" s="66"/>
      <c r="H327" s="236"/>
      <c r="I327" s="78"/>
      <c r="K327" s="74"/>
      <c r="M327" s="78"/>
    </row>
    <row r="328" spans="1:13" ht="18.75">
      <c r="A328" s="224"/>
      <c r="B328" s="83" t="s">
        <v>993</v>
      </c>
      <c r="C328" s="84" t="s">
        <v>1844</v>
      </c>
      <c r="D328" s="77">
        <f>+'Alimentazione CE Costi'!K396+'Alimentazione CE Costi'!K397</f>
        <v>0</v>
      </c>
      <c r="E328" s="77">
        <f>+'Alimentazione CE Costi'!N396+'Alimentazione CE Costi'!N397</f>
        <v>0</v>
      </c>
      <c r="F328" s="77">
        <f t="shared" si="70"/>
        <v>0</v>
      </c>
      <c r="G328" s="66"/>
      <c r="H328" s="236"/>
      <c r="I328" s="78"/>
      <c r="K328" s="74"/>
      <c r="M328" s="78"/>
    </row>
    <row r="329" spans="1:13" ht="18.75">
      <c r="A329" s="224"/>
      <c r="B329" s="83" t="s">
        <v>997</v>
      </c>
      <c r="C329" s="84" t="s">
        <v>1845</v>
      </c>
      <c r="D329" s="77">
        <f>+ROUND(SUM('Alimentazione CE Costi'!K399:K413),2)</f>
        <v>2970219.36</v>
      </c>
      <c r="E329" s="77">
        <f>+ROUND(SUM('Alimentazione CE Costi'!N399:N413),2)</f>
        <v>3152050.14</v>
      </c>
      <c r="F329" s="77">
        <f t="shared" si="70"/>
        <v>-181830.78000000026</v>
      </c>
      <c r="G329" s="66"/>
      <c r="H329" s="236"/>
      <c r="I329" s="78"/>
      <c r="K329" s="74"/>
      <c r="M329" s="78"/>
    </row>
    <row r="330" spans="1:13" ht="18.75">
      <c r="A330" s="224"/>
      <c r="B330" s="133" t="s">
        <v>1013</v>
      </c>
      <c r="C330" s="134" t="s">
        <v>1846</v>
      </c>
      <c r="D330" s="120">
        <f t="shared" ref="D330:E330" si="72">+D331+D332+D333+D340</f>
        <v>315158.77</v>
      </c>
      <c r="E330" s="120">
        <f t="shared" si="72"/>
        <v>345258.48</v>
      </c>
      <c r="F330" s="120">
        <f t="shared" si="70"/>
        <v>-30099.709999999963</v>
      </c>
      <c r="G330" s="66" t="s">
        <v>2116</v>
      </c>
      <c r="H330" s="236"/>
      <c r="I330" s="78"/>
      <c r="K330" s="74"/>
      <c r="M330" s="78"/>
    </row>
    <row r="331" spans="1:13" ht="18.75">
      <c r="A331" s="224" t="s">
        <v>1528</v>
      </c>
      <c r="B331" s="81" t="s">
        <v>1015</v>
      </c>
      <c r="C331" s="82" t="s">
        <v>1847</v>
      </c>
      <c r="D331" s="77">
        <f>+'Alimentazione CE Costi'!K415</f>
        <v>17000</v>
      </c>
      <c r="E331" s="77">
        <f>+'Alimentazione CE Costi'!N415</f>
        <v>17000</v>
      </c>
      <c r="F331" s="77">
        <f t="shared" si="70"/>
        <v>0</v>
      </c>
      <c r="G331" s="66"/>
      <c r="H331" s="236"/>
      <c r="I331" s="78"/>
      <c r="K331" s="74"/>
      <c r="M331" s="78"/>
    </row>
    <row r="332" spans="1:13" ht="18.75">
      <c r="A332" s="224"/>
      <c r="B332" s="81" t="s">
        <v>1017</v>
      </c>
      <c r="C332" s="82" t="s">
        <v>1848</v>
      </c>
      <c r="D332" s="77">
        <f>+'Alimentazione CE Costi'!K416</f>
        <v>0</v>
      </c>
      <c r="E332" s="77">
        <f>+'Alimentazione CE Costi'!N416</f>
        <v>0</v>
      </c>
      <c r="F332" s="77">
        <f t="shared" si="70"/>
        <v>0</v>
      </c>
      <c r="G332" s="66"/>
      <c r="H332" s="236"/>
      <c r="I332" s="78"/>
      <c r="K332" s="74"/>
      <c r="M332" s="78"/>
    </row>
    <row r="333" spans="1:13" ht="18.75">
      <c r="A333" s="224"/>
      <c r="B333" s="124" t="s">
        <v>1019</v>
      </c>
      <c r="C333" s="125" t="s">
        <v>1849</v>
      </c>
      <c r="D333" s="123">
        <f t="shared" ref="D333:E333" si="73">SUM(D334:D339)</f>
        <v>298158.77</v>
      </c>
      <c r="E333" s="123">
        <f t="shared" si="73"/>
        <v>328258.48</v>
      </c>
      <c r="F333" s="123">
        <f t="shared" si="70"/>
        <v>-30099.709999999963</v>
      </c>
      <c r="G333" s="66" t="s">
        <v>2116</v>
      </c>
      <c r="H333" s="236"/>
      <c r="I333" s="78"/>
      <c r="K333" s="74"/>
      <c r="M333" s="78"/>
    </row>
    <row r="334" spans="1:13" ht="18.75">
      <c r="A334" s="224"/>
      <c r="B334" s="83" t="s">
        <v>1021</v>
      </c>
      <c r="C334" s="84" t="s">
        <v>1850</v>
      </c>
      <c r="D334" s="77">
        <f>+'Alimentazione CE Costi'!K419+'Alimentazione CE Costi'!K420+'Alimentazione CE Costi'!K421+'Alimentazione CE Costi'!K422+'Alimentazione CE Costi'!K423</f>
        <v>7884.87</v>
      </c>
      <c r="E334" s="77">
        <f>+'Alimentazione CE Costi'!N419+'Alimentazione CE Costi'!N420+'Alimentazione CE Costi'!N421+'Alimentazione CE Costi'!N422+'Alimentazione CE Costi'!N423</f>
        <v>8500</v>
      </c>
      <c r="F334" s="77">
        <f t="shared" si="70"/>
        <v>-615.13000000000011</v>
      </c>
      <c r="G334" s="66"/>
      <c r="H334" s="236"/>
      <c r="I334" s="78"/>
      <c r="K334" s="74"/>
      <c r="M334" s="78"/>
    </row>
    <row r="335" spans="1:13" ht="18.75">
      <c r="A335" s="224"/>
      <c r="B335" s="83" t="s">
        <v>1028</v>
      </c>
      <c r="C335" s="84" t="s">
        <v>1851</v>
      </c>
      <c r="D335" s="77">
        <f>+'Alimentazione CE Costi'!K424</f>
        <v>0</v>
      </c>
      <c r="E335" s="77">
        <f>+'Alimentazione CE Costi'!N424</f>
        <v>0</v>
      </c>
      <c r="F335" s="77">
        <f t="shared" si="70"/>
        <v>0</v>
      </c>
      <c r="G335" s="66"/>
      <c r="H335" s="236"/>
      <c r="I335" s="78"/>
      <c r="K335" s="74"/>
      <c r="M335" s="78"/>
    </row>
    <row r="336" spans="1:13" ht="18.75">
      <c r="A336" s="224"/>
      <c r="B336" s="83" t="s">
        <v>1030</v>
      </c>
      <c r="C336" s="84" t="s">
        <v>1852</v>
      </c>
      <c r="D336" s="77">
        <f>+'Alimentazione CE Costi'!K425</f>
        <v>0</v>
      </c>
      <c r="E336" s="77">
        <f>+'Alimentazione CE Costi'!N425</f>
        <v>0</v>
      </c>
      <c r="F336" s="77">
        <f t="shared" si="70"/>
        <v>0</v>
      </c>
      <c r="G336" s="66"/>
      <c r="H336" s="236"/>
      <c r="I336" s="78"/>
      <c r="K336" s="74"/>
      <c r="M336" s="78"/>
    </row>
    <row r="337" spans="1:13" ht="18.75">
      <c r="A337" s="224"/>
      <c r="B337" s="83" t="s">
        <v>1032</v>
      </c>
      <c r="C337" s="84" t="s">
        <v>1853</v>
      </c>
      <c r="D337" s="77">
        <f>+'Alimentazione CE Costi'!K426</f>
        <v>257773.90000000002</v>
      </c>
      <c r="E337" s="77">
        <f>+'Alimentazione CE Costi'!N426</f>
        <v>287258.48</v>
      </c>
      <c r="F337" s="77">
        <f t="shared" si="70"/>
        <v>-29484.579999999958</v>
      </c>
      <c r="G337" s="66"/>
      <c r="H337" s="236"/>
      <c r="I337" s="78"/>
      <c r="K337" s="74"/>
      <c r="M337" s="78"/>
    </row>
    <row r="338" spans="1:13" ht="18.75">
      <c r="A338" s="224"/>
      <c r="B338" s="83" t="s">
        <v>1034</v>
      </c>
      <c r="C338" s="84" t="s">
        <v>1854</v>
      </c>
      <c r="D338" s="87">
        <f>+SUM('Alimentazione CE Costi'!K428:K432)</f>
        <v>32500</v>
      </c>
      <c r="E338" s="87">
        <f>+SUM('Alimentazione CE Costi'!N428:N432)</f>
        <v>32500</v>
      </c>
      <c r="F338" s="87">
        <f t="shared" si="70"/>
        <v>0</v>
      </c>
      <c r="G338" s="66"/>
      <c r="H338" s="236"/>
      <c r="I338" s="78"/>
      <c r="K338" s="74"/>
      <c r="M338" s="78"/>
    </row>
    <row r="339" spans="1:13" ht="25.5">
      <c r="A339" s="224"/>
      <c r="B339" s="83" t="s">
        <v>1040</v>
      </c>
      <c r="C339" s="84" t="s">
        <v>1855</v>
      </c>
      <c r="D339" s="77">
        <f>+'Alimentazione CE Costi'!K433</f>
        <v>0</v>
      </c>
      <c r="E339" s="77">
        <f>+'Alimentazione CE Costi'!N433</f>
        <v>0</v>
      </c>
      <c r="F339" s="77">
        <f t="shared" si="70"/>
        <v>0</v>
      </c>
      <c r="G339" s="66"/>
      <c r="H339" s="236"/>
      <c r="I339" s="78"/>
      <c r="K339" s="74"/>
      <c r="M339" s="78"/>
    </row>
    <row r="340" spans="1:13" ht="18.75">
      <c r="A340" s="224"/>
      <c r="B340" s="124" t="s">
        <v>1042</v>
      </c>
      <c r="C340" s="125" t="s">
        <v>1856</v>
      </c>
      <c r="D340" s="123">
        <f t="shared" ref="D340:E340" si="74">SUM(D341:D343)</f>
        <v>0</v>
      </c>
      <c r="E340" s="123">
        <f t="shared" si="74"/>
        <v>0</v>
      </c>
      <c r="F340" s="123">
        <f t="shared" si="70"/>
        <v>0</v>
      </c>
      <c r="G340" s="66" t="s">
        <v>2116</v>
      </c>
      <c r="H340" s="236"/>
      <c r="I340" s="78"/>
      <c r="K340" s="74"/>
      <c r="M340" s="78"/>
    </row>
    <row r="341" spans="1:13" ht="25.5">
      <c r="A341" s="224" t="s">
        <v>1528</v>
      </c>
      <c r="B341" s="83" t="s">
        <v>1044</v>
      </c>
      <c r="C341" s="84" t="s">
        <v>1857</v>
      </c>
      <c r="D341" s="77">
        <f>+'Alimentazione CE Costi'!K435</f>
        <v>0</v>
      </c>
      <c r="E341" s="77">
        <f>+'Alimentazione CE Costi'!N435</f>
        <v>0</v>
      </c>
      <c r="F341" s="77">
        <f t="shared" si="70"/>
        <v>0</v>
      </c>
      <c r="G341" s="66"/>
      <c r="H341" s="236"/>
      <c r="I341" s="78"/>
      <c r="K341" s="74"/>
      <c r="M341" s="78"/>
    </row>
    <row r="342" spans="1:13" ht="25.5">
      <c r="A342" s="224"/>
      <c r="B342" s="83" t="s">
        <v>1046</v>
      </c>
      <c r="C342" s="84" t="s">
        <v>1858</v>
      </c>
      <c r="D342" s="77">
        <f>+'Alimentazione CE Costi'!K436</f>
        <v>0</v>
      </c>
      <c r="E342" s="77">
        <f>+'Alimentazione CE Costi'!N436</f>
        <v>0</v>
      </c>
      <c r="F342" s="77">
        <f t="shared" si="70"/>
        <v>0</v>
      </c>
      <c r="G342" s="66"/>
      <c r="H342" s="236"/>
      <c r="I342" s="78"/>
      <c r="K342" s="74"/>
      <c r="M342" s="78"/>
    </row>
    <row r="343" spans="1:13" ht="25.5">
      <c r="A343" s="224" t="s">
        <v>1577</v>
      </c>
      <c r="B343" s="83" t="s">
        <v>1048</v>
      </c>
      <c r="C343" s="84" t="s">
        <v>1859</v>
      </c>
      <c r="D343" s="77">
        <f>+'Alimentazione CE Costi'!K437</f>
        <v>0</v>
      </c>
      <c r="E343" s="77">
        <f>+'Alimentazione CE Costi'!N437</f>
        <v>0</v>
      </c>
      <c r="F343" s="77">
        <f t="shared" si="70"/>
        <v>0</v>
      </c>
      <c r="G343" s="66"/>
      <c r="H343" s="236"/>
      <c r="I343" s="78"/>
      <c r="K343" s="74"/>
      <c r="M343" s="78"/>
    </row>
    <row r="344" spans="1:13" ht="18.75">
      <c r="A344" s="224"/>
      <c r="B344" s="133" t="s">
        <v>1050</v>
      </c>
      <c r="C344" s="134" t="s">
        <v>1860</v>
      </c>
      <c r="D344" s="120">
        <f t="shared" ref="D344:E344" si="75">+D345+D346</f>
        <v>212070.33000000002</v>
      </c>
      <c r="E344" s="120">
        <f t="shared" si="75"/>
        <v>93000</v>
      </c>
      <c r="F344" s="120">
        <f t="shared" si="70"/>
        <v>119070.33000000002</v>
      </c>
      <c r="G344" s="66" t="s">
        <v>2116</v>
      </c>
      <c r="H344" s="236"/>
      <c r="I344" s="78"/>
      <c r="K344" s="74"/>
      <c r="M344" s="78"/>
    </row>
    <row r="345" spans="1:13" ht="18.75">
      <c r="A345" s="224"/>
      <c r="B345" s="81" t="s">
        <v>1052</v>
      </c>
      <c r="C345" s="82" t="s">
        <v>1861</v>
      </c>
      <c r="D345" s="77">
        <f>+'Alimentazione CE Costi'!K439</f>
        <v>17625</v>
      </c>
      <c r="E345" s="77">
        <f>+'Alimentazione CE Costi'!N439</f>
        <v>19000</v>
      </c>
      <c r="F345" s="77">
        <f t="shared" si="70"/>
        <v>-1375</v>
      </c>
      <c r="G345" s="66"/>
      <c r="H345" s="236"/>
      <c r="I345" s="78"/>
      <c r="K345" s="74"/>
      <c r="M345" s="78"/>
    </row>
    <row r="346" spans="1:13" ht="18.75">
      <c r="A346" s="224"/>
      <c r="B346" s="81" t="s">
        <v>1054</v>
      </c>
      <c r="C346" s="82" t="s">
        <v>1862</v>
      </c>
      <c r="D346" s="77">
        <f>+'Alimentazione CE Costi'!K440</f>
        <v>194445.33000000002</v>
      </c>
      <c r="E346" s="77">
        <f>+'Alimentazione CE Costi'!N440</f>
        <v>74000</v>
      </c>
      <c r="F346" s="77">
        <f t="shared" si="70"/>
        <v>120445.33000000002</v>
      </c>
      <c r="G346" s="66"/>
      <c r="H346" s="236"/>
      <c r="I346" s="78"/>
      <c r="K346" s="74"/>
      <c r="M346" s="78"/>
    </row>
    <row r="347" spans="1:13" ht="18.75">
      <c r="A347" s="224"/>
      <c r="B347" s="112" t="s">
        <v>1863</v>
      </c>
      <c r="C347" s="113" t="s">
        <v>1864</v>
      </c>
      <c r="D347" s="114">
        <f t="shared" ref="D347:E347" si="76">SUM(D348:D354)</f>
        <v>1966212.09</v>
      </c>
      <c r="E347" s="114">
        <f t="shared" si="76"/>
        <v>1927352.65</v>
      </c>
      <c r="F347" s="114">
        <f t="shared" si="70"/>
        <v>38859.440000000177</v>
      </c>
      <c r="G347" s="66" t="s">
        <v>2116</v>
      </c>
      <c r="H347" s="236"/>
      <c r="I347" s="78"/>
      <c r="K347" s="74"/>
      <c r="M347" s="78"/>
    </row>
    <row r="348" spans="1:13" ht="18.75">
      <c r="A348" s="224"/>
      <c r="B348" s="79" t="s">
        <v>1057</v>
      </c>
      <c r="C348" s="80" t="s">
        <v>1865</v>
      </c>
      <c r="D348" s="77">
        <f>+'Alimentazione CE Costi'!K442</f>
        <v>55657.87</v>
      </c>
      <c r="E348" s="77">
        <f>+'Alimentazione CE Costi'!N442</f>
        <v>60270</v>
      </c>
      <c r="F348" s="77">
        <f t="shared" si="70"/>
        <v>-4612.1299999999974</v>
      </c>
      <c r="G348" s="66"/>
      <c r="H348" s="236"/>
      <c r="I348" s="78"/>
      <c r="K348" s="74"/>
      <c r="M348" s="78"/>
    </row>
    <row r="349" spans="1:13" ht="18.75">
      <c r="A349" s="224"/>
      <c r="B349" s="79" t="s">
        <v>1059</v>
      </c>
      <c r="C349" s="80" t="s">
        <v>1866</v>
      </c>
      <c r="D349" s="77">
        <f>+'Alimentazione CE Costi'!K444+'Alimentazione CE Costi'!K445+'Alimentazione CE Costi'!K446</f>
        <v>197347.98</v>
      </c>
      <c r="E349" s="77">
        <f>+'Alimentazione CE Costi'!N444+'Alimentazione CE Costi'!N445+'Alimentazione CE Costi'!N446</f>
        <v>212474</v>
      </c>
      <c r="F349" s="77">
        <f t="shared" si="70"/>
        <v>-15126.01999999999</v>
      </c>
      <c r="G349" s="66"/>
      <c r="H349" s="236"/>
      <c r="I349" s="78"/>
      <c r="K349" s="74"/>
      <c r="M349" s="78"/>
    </row>
    <row r="350" spans="1:13" ht="18.75">
      <c r="A350" s="224"/>
      <c r="B350" s="79" t="s">
        <v>1064</v>
      </c>
      <c r="C350" s="80" t="s">
        <v>1867</v>
      </c>
      <c r="D350" s="77">
        <f>+'Alimentazione CE Costi'!K447</f>
        <v>1469044.52</v>
      </c>
      <c r="E350" s="77">
        <f>+'Alimentazione CE Costi'!N447</f>
        <v>1528000.98</v>
      </c>
      <c r="F350" s="77">
        <f t="shared" si="70"/>
        <v>-58956.459999999963</v>
      </c>
      <c r="G350" s="66"/>
      <c r="H350" s="236"/>
      <c r="I350" s="78"/>
      <c r="K350" s="74"/>
      <c r="M350" s="78"/>
    </row>
    <row r="351" spans="1:13" ht="18.75">
      <c r="A351" s="224"/>
      <c r="B351" s="79" t="s">
        <v>1066</v>
      </c>
      <c r="C351" s="80" t="s">
        <v>1868</v>
      </c>
      <c r="D351" s="77">
        <f>+'Alimentazione CE Costi'!K448</f>
        <v>0</v>
      </c>
      <c r="E351" s="77">
        <f>+'Alimentazione CE Costi'!N448</f>
        <v>0</v>
      </c>
      <c r="F351" s="77">
        <f t="shared" si="70"/>
        <v>0</v>
      </c>
      <c r="G351" s="66"/>
      <c r="H351" s="236"/>
      <c r="I351" s="78"/>
      <c r="K351" s="74"/>
      <c r="M351" s="78"/>
    </row>
    <row r="352" spans="1:13" ht="18.75">
      <c r="A352" s="224"/>
      <c r="B352" s="79" t="s">
        <v>1068</v>
      </c>
      <c r="C352" s="80" t="s">
        <v>1869</v>
      </c>
      <c r="D352" s="77">
        <f>+'Alimentazione CE Costi'!K449</f>
        <v>1447.79</v>
      </c>
      <c r="E352" s="77">
        <f>+'Alimentazione CE Costi'!N449</f>
        <v>1560.79</v>
      </c>
      <c r="F352" s="77">
        <f t="shared" si="70"/>
        <v>-113</v>
      </c>
      <c r="G352" s="66"/>
      <c r="H352" s="236"/>
      <c r="I352" s="78"/>
      <c r="K352" s="74"/>
      <c r="M352" s="78"/>
    </row>
    <row r="353" spans="1:13" ht="18.75">
      <c r="A353" s="224"/>
      <c r="B353" s="79" t="s">
        <v>1070</v>
      </c>
      <c r="C353" s="80" t="s">
        <v>1870</v>
      </c>
      <c r="D353" s="77">
        <f>+'Alimentazione CE Costi'!K451+'Alimentazione CE Costi'!K452+'Alimentazione CE Costi'!K453</f>
        <v>242713.93</v>
      </c>
      <c r="E353" s="77">
        <f>+'Alimentazione CE Costi'!N451+'Alimentazione CE Costi'!N452+'Alimentazione CE Costi'!N453</f>
        <v>125046.87999999999</v>
      </c>
      <c r="F353" s="77">
        <f t="shared" si="70"/>
        <v>117667.05</v>
      </c>
      <c r="G353" s="66"/>
      <c r="H353" s="236"/>
      <c r="I353" s="78"/>
      <c r="K353" s="74"/>
      <c r="M353" s="78"/>
    </row>
    <row r="354" spans="1:13" ht="18.75">
      <c r="A354" s="230" t="s">
        <v>1528</v>
      </c>
      <c r="B354" s="79" t="s">
        <v>1074</v>
      </c>
      <c r="C354" s="80" t="s">
        <v>1871</v>
      </c>
      <c r="D354" s="77">
        <f>+'Alimentazione CE Costi'!K454</f>
        <v>0</v>
      </c>
      <c r="E354" s="77">
        <f>+'Alimentazione CE Costi'!N454</f>
        <v>0</v>
      </c>
      <c r="F354" s="77">
        <f t="shared" si="70"/>
        <v>0</v>
      </c>
      <c r="G354" s="66"/>
      <c r="H354" s="236"/>
      <c r="I354" s="78"/>
      <c r="K354" s="74"/>
      <c r="M354" s="78"/>
    </row>
    <row r="355" spans="1:13" ht="18.75">
      <c r="A355" s="224"/>
      <c r="B355" s="112" t="s">
        <v>1075</v>
      </c>
      <c r="C355" s="113" t="s">
        <v>1872</v>
      </c>
      <c r="D355" s="114">
        <f t="shared" ref="D355:E355" si="77">+D356+D357+D360+D363+D364</f>
        <v>1917702.47</v>
      </c>
      <c r="E355" s="114">
        <f t="shared" si="77"/>
        <v>1111979.55</v>
      </c>
      <c r="F355" s="114">
        <f t="shared" si="70"/>
        <v>805722.91999999993</v>
      </c>
      <c r="G355" s="66" t="s">
        <v>2116</v>
      </c>
      <c r="H355" s="236"/>
      <c r="I355" s="78"/>
      <c r="K355" s="74"/>
      <c r="M355" s="78"/>
    </row>
    <row r="356" spans="1:13" ht="18.75">
      <c r="A356" s="224"/>
      <c r="B356" s="79" t="s">
        <v>1077</v>
      </c>
      <c r="C356" s="80" t="s">
        <v>1873</v>
      </c>
      <c r="D356" s="77">
        <f>+'Alimentazione CE Costi'!K457+'Alimentazione CE Costi'!K458</f>
        <v>32725.119999999999</v>
      </c>
      <c r="E356" s="77">
        <f>+'Alimentazione CE Costi'!N457+'Alimentazione CE Costi'!N458</f>
        <v>35278.160000000003</v>
      </c>
      <c r="F356" s="77">
        <f t="shared" si="70"/>
        <v>-2553.0400000000045</v>
      </c>
      <c r="G356" s="66"/>
      <c r="H356" s="236"/>
      <c r="I356" s="78"/>
      <c r="K356" s="74"/>
      <c r="M356" s="78"/>
    </row>
    <row r="357" spans="1:13" ht="18.75">
      <c r="A357" s="224"/>
      <c r="B357" s="107" t="s">
        <v>1081</v>
      </c>
      <c r="C357" s="108" t="s">
        <v>1874</v>
      </c>
      <c r="D357" s="106">
        <f t="shared" ref="D357:E357" si="78">+D358+D359</f>
        <v>1551377.17</v>
      </c>
      <c r="E357" s="106">
        <f t="shared" si="78"/>
        <v>936486.62</v>
      </c>
      <c r="F357" s="106">
        <f t="shared" si="70"/>
        <v>614890.54999999993</v>
      </c>
      <c r="G357" s="66" t="s">
        <v>2116</v>
      </c>
      <c r="H357" s="236"/>
      <c r="I357" s="78"/>
      <c r="K357" s="74"/>
      <c r="M357" s="78"/>
    </row>
    <row r="358" spans="1:13" ht="18.75">
      <c r="A358" s="224"/>
      <c r="B358" s="81" t="s">
        <v>1083</v>
      </c>
      <c r="C358" s="82" t="s">
        <v>1875</v>
      </c>
      <c r="D358" s="77">
        <f>+'Alimentazione CE Costi'!K460</f>
        <v>1355670.79</v>
      </c>
      <c r="E358" s="77">
        <f>+'Alimentazione CE Costi'!N460</f>
        <v>723931.77</v>
      </c>
      <c r="F358" s="77">
        <f t="shared" si="70"/>
        <v>631739.02</v>
      </c>
      <c r="G358" s="66"/>
      <c r="H358" s="236"/>
      <c r="I358" s="78"/>
      <c r="K358" s="74"/>
      <c r="M358" s="78"/>
    </row>
    <row r="359" spans="1:13" ht="18.75">
      <c r="A359" s="224"/>
      <c r="B359" s="81" t="s">
        <v>1085</v>
      </c>
      <c r="C359" s="82" t="s">
        <v>1876</v>
      </c>
      <c r="D359" s="77">
        <f>+ROUND(SUM('Alimentazione CE Costi'!K462:K465),2)</f>
        <v>195706.38</v>
      </c>
      <c r="E359" s="77">
        <f>+ROUND(SUM('Alimentazione CE Costi'!N462:N465),2)</f>
        <v>212554.85</v>
      </c>
      <c r="F359" s="77">
        <f t="shared" si="70"/>
        <v>-16848.47</v>
      </c>
      <c r="G359" s="66"/>
      <c r="H359" s="236"/>
      <c r="I359" s="78"/>
      <c r="K359" s="74"/>
      <c r="M359" s="78"/>
    </row>
    <row r="360" spans="1:13" ht="18.75">
      <c r="A360" s="224"/>
      <c r="B360" s="107" t="s">
        <v>1091</v>
      </c>
      <c r="C360" s="108" t="s">
        <v>1877</v>
      </c>
      <c r="D360" s="106">
        <f t="shared" ref="D360:E360" si="79">+D361+D362</f>
        <v>100000</v>
      </c>
      <c r="E360" s="106">
        <f t="shared" si="79"/>
        <v>14302.55</v>
      </c>
      <c r="F360" s="106">
        <f t="shared" si="70"/>
        <v>85697.45</v>
      </c>
      <c r="G360" s="66" t="s">
        <v>2116</v>
      </c>
      <c r="H360" s="236"/>
      <c r="I360" s="78"/>
      <c r="K360" s="74"/>
      <c r="M360" s="78"/>
    </row>
    <row r="361" spans="1:13" ht="18.75">
      <c r="A361" s="224"/>
      <c r="B361" s="81" t="s">
        <v>1093</v>
      </c>
      <c r="C361" s="82" t="s">
        <v>1878</v>
      </c>
      <c r="D361" s="77">
        <f>+'Alimentazione CE Costi'!K468+'Alimentazione CE Costi'!K469</f>
        <v>100000</v>
      </c>
      <c r="E361" s="77">
        <f>+'Alimentazione CE Costi'!N468+'Alimentazione CE Costi'!N469</f>
        <v>14302.55</v>
      </c>
      <c r="F361" s="77">
        <f t="shared" si="70"/>
        <v>85697.45</v>
      </c>
      <c r="G361" s="66"/>
      <c r="H361" s="236"/>
      <c r="I361" s="78"/>
      <c r="K361" s="74"/>
      <c r="M361" s="78"/>
    </row>
    <row r="362" spans="1:13" ht="18.75">
      <c r="A362" s="224"/>
      <c r="B362" s="81" t="s">
        <v>1097</v>
      </c>
      <c r="C362" s="82" t="s">
        <v>1879</v>
      </c>
      <c r="D362" s="77">
        <f>+'Alimentazione CE Costi'!K471+'Alimentazione CE Costi'!K472</f>
        <v>0</v>
      </c>
      <c r="E362" s="77">
        <f>+'Alimentazione CE Costi'!N471+'Alimentazione CE Costi'!N472</f>
        <v>0</v>
      </c>
      <c r="F362" s="77">
        <f t="shared" si="70"/>
        <v>0</v>
      </c>
      <c r="G362" s="66"/>
      <c r="H362" s="236"/>
      <c r="I362" s="78"/>
      <c r="K362" s="74"/>
      <c r="M362" s="78"/>
    </row>
    <row r="363" spans="1:13" ht="18.75">
      <c r="A363" s="226"/>
      <c r="B363" s="79" t="s">
        <v>1099</v>
      </c>
      <c r="C363" s="80" t="s">
        <v>1880</v>
      </c>
      <c r="D363" s="77">
        <f>+'Alimentazione CE Costi'!K473</f>
        <v>233600.18</v>
      </c>
      <c r="E363" s="77">
        <f>+'Alimentazione CE Costi'!N473</f>
        <v>125912.22</v>
      </c>
      <c r="F363" s="77">
        <f t="shared" si="70"/>
        <v>107687.95999999999</v>
      </c>
      <c r="G363" s="399"/>
      <c r="H363" s="236"/>
      <c r="I363" s="78"/>
      <c r="K363" s="74"/>
      <c r="M363" s="78"/>
    </row>
    <row r="364" spans="1:13" ht="18.75">
      <c r="A364" s="231" t="s">
        <v>1528</v>
      </c>
      <c r="B364" s="79" t="s">
        <v>1101</v>
      </c>
      <c r="C364" s="80" t="s">
        <v>1881</v>
      </c>
      <c r="D364" s="77">
        <f>+'Alimentazione CE Costi'!K474</f>
        <v>0</v>
      </c>
      <c r="E364" s="77">
        <f>+'Alimentazione CE Costi'!N474</f>
        <v>0</v>
      </c>
      <c r="F364" s="77">
        <f t="shared" si="70"/>
        <v>0</v>
      </c>
      <c r="G364" s="399"/>
      <c r="H364" s="236"/>
      <c r="I364" s="78"/>
      <c r="K364" s="74"/>
      <c r="M364" s="78"/>
    </row>
    <row r="365" spans="1:13" ht="18.75">
      <c r="A365" s="224"/>
      <c r="B365" s="135" t="s">
        <v>1882</v>
      </c>
      <c r="C365" s="136" t="s">
        <v>1883</v>
      </c>
      <c r="D365" s="137">
        <f t="shared" ref="D365:E365" si="80">+D366+D380+D389+D398</f>
        <v>45926368.940000013</v>
      </c>
      <c r="E365" s="137">
        <f t="shared" si="80"/>
        <v>43017827.20000001</v>
      </c>
      <c r="F365" s="137">
        <f t="shared" si="70"/>
        <v>2908541.7400000021</v>
      </c>
      <c r="G365" s="66" t="s">
        <v>2116</v>
      </c>
      <c r="H365" s="236"/>
      <c r="I365" s="78"/>
      <c r="K365" s="74"/>
      <c r="M365" s="78"/>
    </row>
    <row r="366" spans="1:13" ht="18.75">
      <c r="A366" s="224"/>
      <c r="B366" s="112" t="s">
        <v>1103</v>
      </c>
      <c r="C366" s="113" t="s">
        <v>1884</v>
      </c>
      <c r="D366" s="114">
        <f t="shared" ref="D366:E366" si="81">+D367+D376</f>
        <v>36916966.560000002</v>
      </c>
      <c r="E366" s="114">
        <f t="shared" si="81"/>
        <v>35174361.980000004</v>
      </c>
      <c r="F366" s="114">
        <f t="shared" si="70"/>
        <v>1742604.5799999982</v>
      </c>
      <c r="G366" s="66" t="s">
        <v>2116</v>
      </c>
      <c r="H366" s="236"/>
      <c r="I366" s="78"/>
      <c r="K366" s="74"/>
      <c r="M366" s="78"/>
    </row>
    <row r="367" spans="1:13" ht="18.75">
      <c r="A367" s="224"/>
      <c r="B367" s="107" t="s">
        <v>1105</v>
      </c>
      <c r="C367" s="108" t="s">
        <v>1885</v>
      </c>
      <c r="D367" s="106">
        <f t="shared" ref="D367:E367" si="82">+D368+D372</f>
        <v>17875206.84</v>
      </c>
      <c r="E367" s="106">
        <f t="shared" si="82"/>
        <v>16658954.65</v>
      </c>
      <c r="F367" s="106">
        <f t="shared" si="70"/>
        <v>1216252.1899999995</v>
      </c>
      <c r="G367" s="66" t="s">
        <v>2116</v>
      </c>
      <c r="H367" s="236"/>
      <c r="I367" s="78"/>
      <c r="K367" s="74"/>
      <c r="M367" s="78"/>
    </row>
    <row r="368" spans="1:13" ht="18.75">
      <c r="A368" s="224"/>
      <c r="B368" s="118" t="s">
        <v>1107</v>
      </c>
      <c r="C368" s="119" t="s">
        <v>1886</v>
      </c>
      <c r="D368" s="120">
        <f t="shared" ref="D368:E368" si="83">SUM(D369:D371)</f>
        <v>15358014.279999999</v>
      </c>
      <c r="E368" s="120">
        <f t="shared" si="83"/>
        <v>14763244.98</v>
      </c>
      <c r="F368" s="120">
        <f t="shared" si="70"/>
        <v>594769.29999999888</v>
      </c>
      <c r="G368" s="66" t="s">
        <v>2116</v>
      </c>
      <c r="H368" s="236"/>
      <c r="I368" s="78"/>
      <c r="K368" s="74"/>
      <c r="M368" s="78"/>
    </row>
    <row r="369" spans="1:13" ht="18.75">
      <c r="A369" s="224"/>
      <c r="B369" s="81" t="s">
        <v>1109</v>
      </c>
      <c r="C369" s="82" t="s">
        <v>1887</v>
      </c>
      <c r="D369" s="77">
        <f>+ROUND(SUM('Alimentazione CE Costi'!K479:K490),2)</f>
        <v>13053518.01</v>
      </c>
      <c r="E369" s="77">
        <f>+ROUND(SUM('Alimentazione CE Costi'!N479:N490),2)</f>
        <v>13333786.550000001</v>
      </c>
      <c r="F369" s="77">
        <f t="shared" si="70"/>
        <v>-280268.54000000097</v>
      </c>
      <c r="G369" s="66"/>
      <c r="H369" s="236"/>
      <c r="I369" s="78"/>
      <c r="K369" s="74"/>
      <c r="M369" s="78"/>
    </row>
    <row r="370" spans="1:13" ht="18.75">
      <c r="A370" s="224"/>
      <c r="B370" s="81" t="s">
        <v>1127</v>
      </c>
      <c r="C370" s="82" t="s">
        <v>1888</v>
      </c>
      <c r="D370" s="77">
        <f>+ROUND(SUM('Alimentazione CE Costi'!K492:K503),2)</f>
        <v>2304496.27</v>
      </c>
      <c r="E370" s="77">
        <f>+ROUND(SUM('Alimentazione CE Costi'!N492:N503),2)</f>
        <v>1429458.43</v>
      </c>
      <c r="F370" s="77">
        <f t="shared" si="70"/>
        <v>875037.84000000008</v>
      </c>
      <c r="G370" s="66"/>
      <c r="H370" s="236"/>
      <c r="I370" s="78"/>
      <c r="K370" s="74"/>
      <c r="M370" s="78"/>
    </row>
    <row r="371" spans="1:13" ht="18.75">
      <c r="A371" s="224"/>
      <c r="B371" s="81" t="s">
        <v>1129</v>
      </c>
      <c r="C371" s="82" t="s">
        <v>1889</v>
      </c>
      <c r="D371" s="77">
        <f>+'Alimentazione CE Costi'!K504</f>
        <v>0</v>
      </c>
      <c r="E371" s="77">
        <f>+'Alimentazione CE Costi'!N504</f>
        <v>0</v>
      </c>
      <c r="F371" s="77">
        <f t="shared" si="70"/>
        <v>0</v>
      </c>
      <c r="G371" s="66"/>
      <c r="H371" s="236"/>
      <c r="I371" s="78"/>
      <c r="K371" s="74"/>
      <c r="M371" s="78"/>
    </row>
    <row r="372" spans="1:13" ht="18.75">
      <c r="A372" s="224"/>
      <c r="B372" s="118" t="s">
        <v>1131</v>
      </c>
      <c r="C372" s="119" t="s">
        <v>1890</v>
      </c>
      <c r="D372" s="120">
        <f t="shared" ref="D372:E372" si="84">SUM(D373:D375)</f>
        <v>2517192.56</v>
      </c>
      <c r="E372" s="120">
        <f t="shared" si="84"/>
        <v>1895709.67</v>
      </c>
      <c r="F372" s="120">
        <f t="shared" si="70"/>
        <v>621482.89000000013</v>
      </c>
      <c r="G372" s="66" t="s">
        <v>2116</v>
      </c>
      <c r="H372" s="236"/>
      <c r="I372" s="78"/>
      <c r="K372" s="74"/>
      <c r="M372" s="78"/>
    </row>
    <row r="373" spans="1:13" ht="18.75">
      <c r="A373" s="224"/>
      <c r="B373" s="81" t="s">
        <v>1133</v>
      </c>
      <c r="C373" s="82" t="s">
        <v>1891</v>
      </c>
      <c r="D373" s="77">
        <f>+ROUND(SUM('Alimentazione CE Costi'!K507:K515),2)</f>
        <v>2210583.79</v>
      </c>
      <c r="E373" s="77">
        <f>+ROUND(SUM('Alimentazione CE Costi'!N507:N515),2)</f>
        <v>1784944.42</v>
      </c>
      <c r="F373" s="77">
        <f t="shared" si="70"/>
        <v>425639.37000000011</v>
      </c>
      <c r="G373" s="66"/>
      <c r="H373" s="236"/>
      <c r="I373" s="78"/>
      <c r="K373" s="74"/>
      <c r="M373" s="78"/>
    </row>
    <row r="374" spans="1:13" ht="18.75">
      <c r="A374" s="224"/>
      <c r="B374" s="81" t="s">
        <v>1140</v>
      </c>
      <c r="C374" s="82" t="s">
        <v>1892</v>
      </c>
      <c r="D374" s="77">
        <f>+ROUND(SUM('Alimentazione CE Costi'!K517:K525),2)</f>
        <v>306608.77</v>
      </c>
      <c r="E374" s="77">
        <f>+ROUND(SUM('Alimentazione CE Costi'!N517:N525),2)</f>
        <v>110765.25</v>
      </c>
      <c r="F374" s="77">
        <f t="shared" si="70"/>
        <v>195843.52000000002</v>
      </c>
      <c r="G374" s="66"/>
      <c r="H374" s="236"/>
      <c r="I374" s="78"/>
      <c r="K374" s="74"/>
      <c r="M374" s="78"/>
    </row>
    <row r="375" spans="1:13" ht="18.75">
      <c r="A375" s="224"/>
      <c r="B375" s="81" t="s">
        <v>1141</v>
      </c>
      <c r="C375" s="82" t="s">
        <v>1893</v>
      </c>
      <c r="D375" s="77">
        <f>+'Alimentazione CE Costi'!K526</f>
        <v>0</v>
      </c>
      <c r="E375" s="77">
        <f>+'Alimentazione CE Costi'!N526</f>
        <v>0</v>
      </c>
      <c r="F375" s="77">
        <f t="shared" si="70"/>
        <v>0</v>
      </c>
      <c r="G375" s="66"/>
      <c r="H375" s="236"/>
      <c r="I375" s="78"/>
      <c r="K375" s="74"/>
      <c r="M375" s="78"/>
    </row>
    <row r="376" spans="1:13" ht="18.75">
      <c r="A376" s="224"/>
      <c r="B376" s="133" t="s">
        <v>1143</v>
      </c>
      <c r="C376" s="134" t="s">
        <v>1894</v>
      </c>
      <c r="D376" s="120">
        <f t="shared" ref="D376:E376" si="85">SUM(D377:D379)</f>
        <v>19041759.719999999</v>
      </c>
      <c r="E376" s="120">
        <f t="shared" si="85"/>
        <v>18515407.330000002</v>
      </c>
      <c r="F376" s="120">
        <f t="shared" si="70"/>
        <v>526352.38999999687</v>
      </c>
      <c r="G376" s="66" t="s">
        <v>2116</v>
      </c>
      <c r="H376" s="236"/>
      <c r="I376" s="78"/>
      <c r="K376" s="74"/>
      <c r="M376" s="78"/>
    </row>
    <row r="377" spans="1:13" ht="18.75">
      <c r="A377" s="224"/>
      <c r="B377" s="81" t="s">
        <v>1145</v>
      </c>
      <c r="C377" s="82" t="s">
        <v>1895</v>
      </c>
      <c r="D377" s="77">
        <f>+ROUND(SUM('Alimentazione CE Costi'!K529:K540),2)</f>
        <v>15536964.189999999</v>
      </c>
      <c r="E377" s="77">
        <f>+ROUND(SUM('Alimentazione CE Costi'!N529:N540),2)</f>
        <v>15634710.720000001</v>
      </c>
      <c r="F377" s="77">
        <f t="shared" si="70"/>
        <v>-97746.530000001192</v>
      </c>
      <c r="G377" s="66"/>
      <c r="H377" s="236"/>
      <c r="I377" s="78"/>
      <c r="K377" s="74"/>
      <c r="M377" s="78"/>
    </row>
    <row r="378" spans="1:13" ht="18.75">
      <c r="A378" s="224"/>
      <c r="B378" s="81" t="s">
        <v>1151</v>
      </c>
      <c r="C378" s="82" t="s">
        <v>1896</v>
      </c>
      <c r="D378" s="77">
        <f>+ROUND(SUM('Alimentazione CE Costi'!K542:K553)+SUM('Alimentazione CE Costi'!K554:K579),2)</f>
        <v>3504795.53</v>
      </c>
      <c r="E378" s="77">
        <f>+ROUND(SUM('Alimentazione CE Costi'!N542:N553)+SUM('Alimentazione CE Costi'!N554:N579),2)</f>
        <v>2880696.61</v>
      </c>
      <c r="F378" s="77">
        <f t="shared" si="70"/>
        <v>624098.91999999993</v>
      </c>
      <c r="G378" s="66"/>
      <c r="H378" s="236"/>
      <c r="I378" s="78"/>
      <c r="K378" s="74"/>
      <c r="M378" s="78"/>
    </row>
    <row r="379" spans="1:13" ht="18.75">
      <c r="A379" s="224"/>
      <c r="B379" s="81" t="s">
        <v>1153</v>
      </c>
      <c r="C379" s="82" t="s">
        <v>1897</v>
      </c>
      <c r="D379" s="77">
        <f>+'Alimentazione CE Costi'!K580</f>
        <v>0</v>
      </c>
      <c r="E379" s="77">
        <f>+'Alimentazione CE Costi'!N580</f>
        <v>0</v>
      </c>
      <c r="F379" s="77">
        <f t="shared" si="70"/>
        <v>0</v>
      </c>
      <c r="G379" s="66"/>
      <c r="H379" s="236"/>
      <c r="I379" s="78"/>
      <c r="K379" s="74"/>
      <c r="M379" s="78"/>
    </row>
    <row r="380" spans="1:13" ht="18.75">
      <c r="A380" s="224"/>
      <c r="B380" s="112" t="s">
        <v>1155</v>
      </c>
      <c r="C380" s="113" t="s">
        <v>1898</v>
      </c>
      <c r="D380" s="114">
        <f t="shared" ref="D380:E380" si="86">+D381+D385</f>
        <v>165835.63</v>
      </c>
      <c r="E380" s="114">
        <f t="shared" si="86"/>
        <v>173655.93</v>
      </c>
      <c r="F380" s="114">
        <f t="shared" si="70"/>
        <v>-7820.2999999999884</v>
      </c>
      <c r="G380" s="66" t="s">
        <v>2116</v>
      </c>
      <c r="H380" s="236"/>
      <c r="I380" s="78"/>
      <c r="K380" s="74"/>
      <c r="M380" s="78"/>
    </row>
    <row r="381" spans="1:13" ht="18.75">
      <c r="A381" s="224"/>
      <c r="B381" s="107" t="s">
        <v>1157</v>
      </c>
      <c r="C381" s="108" t="s">
        <v>1899</v>
      </c>
      <c r="D381" s="106">
        <f t="shared" ref="D381:E381" si="87">SUM(D382:D384)</f>
        <v>165835.63</v>
      </c>
      <c r="E381" s="106">
        <f t="shared" si="87"/>
        <v>173655.93</v>
      </c>
      <c r="F381" s="106">
        <f t="shared" si="70"/>
        <v>-7820.2999999999884</v>
      </c>
      <c r="G381" s="66" t="s">
        <v>2116</v>
      </c>
      <c r="H381" s="236"/>
      <c r="I381" s="78"/>
      <c r="K381" s="74"/>
      <c r="M381" s="78"/>
    </row>
    <row r="382" spans="1:13" ht="18.75">
      <c r="A382" s="224"/>
      <c r="B382" s="81" t="s">
        <v>1159</v>
      </c>
      <c r="C382" s="82" t="s">
        <v>1900</v>
      </c>
      <c r="D382" s="77">
        <f>+ROUND(SUM('Alimentazione CE Costi'!K584:K592),2)</f>
        <v>165835.63</v>
      </c>
      <c r="E382" s="77">
        <f>+ROUND(SUM('Alimentazione CE Costi'!N584:N592),2)</f>
        <v>143218.53</v>
      </c>
      <c r="F382" s="77">
        <f t="shared" si="70"/>
        <v>22617.100000000006</v>
      </c>
      <c r="G382" s="66"/>
      <c r="H382" s="236"/>
      <c r="I382" s="78"/>
      <c r="K382" s="74"/>
      <c r="M382" s="78"/>
    </row>
    <row r="383" spans="1:13" ht="18.75">
      <c r="A383" s="224"/>
      <c r="B383" s="81" t="s">
        <v>1162</v>
      </c>
      <c r="C383" s="82" t="s">
        <v>1901</v>
      </c>
      <c r="D383" s="77">
        <f>+ROUND(SUM('Alimentazione CE Costi'!K594:K602),2)</f>
        <v>0</v>
      </c>
      <c r="E383" s="77">
        <f>+ROUND(SUM('Alimentazione CE Costi'!N594:N602),2)</f>
        <v>30437.4</v>
      </c>
      <c r="F383" s="77">
        <f t="shared" si="70"/>
        <v>-30437.4</v>
      </c>
      <c r="G383" s="66"/>
      <c r="H383" s="236"/>
      <c r="I383" s="78"/>
      <c r="K383" s="74"/>
      <c r="M383" s="78"/>
    </row>
    <row r="384" spans="1:13" ht="18.75">
      <c r="A384" s="224"/>
      <c r="B384" s="81" t="s">
        <v>1164</v>
      </c>
      <c r="C384" s="82" t="s">
        <v>1902</v>
      </c>
      <c r="D384" s="77">
        <f>+'Alimentazione CE Costi'!K603</f>
        <v>0</v>
      </c>
      <c r="E384" s="77">
        <f>+'Alimentazione CE Costi'!N603</f>
        <v>0</v>
      </c>
      <c r="F384" s="77">
        <f t="shared" si="70"/>
        <v>0</v>
      </c>
      <c r="G384" s="66"/>
      <c r="H384" s="236"/>
      <c r="I384" s="78"/>
      <c r="K384" s="74"/>
      <c r="M384" s="78"/>
    </row>
    <row r="385" spans="1:13" ht="18.75">
      <c r="A385" s="224"/>
      <c r="B385" s="107" t="s">
        <v>1166</v>
      </c>
      <c r="C385" s="108" t="s">
        <v>1903</v>
      </c>
      <c r="D385" s="106">
        <f t="shared" ref="D385:E385" si="88">SUM(D386:D388)</f>
        <v>0</v>
      </c>
      <c r="E385" s="106">
        <f t="shared" si="88"/>
        <v>0</v>
      </c>
      <c r="F385" s="106">
        <f t="shared" si="70"/>
        <v>0</v>
      </c>
      <c r="G385" s="66" t="s">
        <v>2116</v>
      </c>
      <c r="H385" s="236"/>
      <c r="I385" s="78"/>
      <c r="K385" s="74"/>
      <c r="M385" s="78"/>
    </row>
    <row r="386" spans="1:13" ht="18.75">
      <c r="A386" s="224"/>
      <c r="B386" s="81" t="s">
        <v>1168</v>
      </c>
      <c r="C386" s="82" t="s">
        <v>1904</v>
      </c>
      <c r="D386" s="77">
        <f>+ROUND(SUM('Alimentazione CE Costi'!K606:K617),2)</f>
        <v>0</v>
      </c>
      <c r="E386" s="77">
        <f>+ROUND(SUM('Alimentazione CE Costi'!N606:N617),2)</f>
        <v>0</v>
      </c>
      <c r="F386" s="77">
        <f t="shared" si="70"/>
        <v>0</v>
      </c>
      <c r="G386" s="66"/>
      <c r="H386" s="236"/>
      <c r="I386" s="78"/>
      <c r="K386" s="74"/>
      <c r="M386" s="78"/>
    </row>
    <row r="387" spans="1:13" ht="18.75">
      <c r="A387" s="224"/>
      <c r="B387" s="81" t="s">
        <v>1170</v>
      </c>
      <c r="C387" s="82" t="s">
        <v>1905</v>
      </c>
      <c r="D387" s="77">
        <f>+ROUND(SUM('Alimentazione CE Costi'!K619:K630),2)</f>
        <v>0</v>
      </c>
      <c r="E387" s="77">
        <f>+ROUND(SUM('Alimentazione CE Costi'!N619:N630),2)</f>
        <v>0</v>
      </c>
      <c r="F387" s="77">
        <f t="shared" si="70"/>
        <v>0</v>
      </c>
      <c r="G387" s="66"/>
      <c r="H387" s="236"/>
      <c r="I387" s="78"/>
      <c r="K387" s="74"/>
      <c r="M387" s="78"/>
    </row>
    <row r="388" spans="1:13" ht="18.75">
      <c r="A388" s="224"/>
      <c r="B388" s="81" t="s">
        <v>1172</v>
      </c>
      <c r="C388" s="82" t="s">
        <v>1906</v>
      </c>
      <c r="D388" s="77">
        <f>+'Alimentazione CE Costi'!K631</f>
        <v>0</v>
      </c>
      <c r="E388" s="77">
        <f>+'Alimentazione CE Costi'!N631</f>
        <v>0</v>
      </c>
      <c r="F388" s="77">
        <f t="shared" si="70"/>
        <v>0</v>
      </c>
      <c r="G388" s="66"/>
      <c r="H388" s="236"/>
      <c r="I388" s="78"/>
      <c r="K388" s="74"/>
      <c r="M388" s="78"/>
    </row>
    <row r="389" spans="1:13" ht="18.75">
      <c r="A389" s="224"/>
      <c r="B389" s="112" t="s">
        <v>1174</v>
      </c>
      <c r="C389" s="113" t="s">
        <v>1907</v>
      </c>
      <c r="D389" s="114">
        <f t="shared" ref="D389:E389" si="89">+D390+D394</f>
        <v>5054397.5200000005</v>
      </c>
      <c r="E389" s="114">
        <f t="shared" si="89"/>
        <v>4284713.8000000007</v>
      </c>
      <c r="F389" s="114">
        <f t="shared" ref="F389:F452" si="90">+D389-E389</f>
        <v>769683.71999999974</v>
      </c>
      <c r="G389" s="66" t="s">
        <v>2116</v>
      </c>
      <c r="H389" s="236"/>
      <c r="I389" s="78"/>
      <c r="K389" s="74"/>
      <c r="M389" s="78"/>
    </row>
    <row r="390" spans="1:13" ht="18.75">
      <c r="A390" s="224"/>
      <c r="B390" s="107" t="s">
        <v>1176</v>
      </c>
      <c r="C390" s="108" t="s">
        <v>1908</v>
      </c>
      <c r="D390" s="106">
        <f t="shared" ref="D390:E390" si="91">SUM(D391:D393)</f>
        <v>301006.67</v>
      </c>
      <c r="E390" s="106">
        <f t="shared" si="91"/>
        <v>250915.69</v>
      </c>
      <c r="F390" s="106">
        <f t="shared" si="90"/>
        <v>50090.979999999981</v>
      </c>
      <c r="G390" s="66" t="s">
        <v>2116</v>
      </c>
      <c r="H390" s="236"/>
      <c r="I390" s="78"/>
      <c r="K390" s="74"/>
      <c r="M390" s="78"/>
    </row>
    <row r="391" spans="1:13" ht="18.75">
      <c r="A391" s="224"/>
      <c r="B391" s="81" t="s">
        <v>1178</v>
      </c>
      <c r="C391" s="82" t="s">
        <v>1909</v>
      </c>
      <c r="D391" s="77">
        <f>+ROUND(SUM('Alimentazione CE Costi'!K635:K643),2)</f>
        <v>240208.32</v>
      </c>
      <c r="E391" s="77">
        <f>+ROUND(SUM('Alimentazione CE Costi'!N635:N643),2)</f>
        <v>218060.31</v>
      </c>
      <c r="F391" s="77">
        <f t="shared" si="90"/>
        <v>22148.010000000009</v>
      </c>
      <c r="G391" s="66"/>
      <c r="H391" s="236"/>
      <c r="I391" s="78"/>
      <c r="K391" s="74"/>
      <c r="M391" s="78"/>
    </row>
    <row r="392" spans="1:13" ht="18.75">
      <c r="A392" s="224"/>
      <c r="B392" s="81" t="s">
        <v>1181</v>
      </c>
      <c r="C392" s="82" t="s">
        <v>1910</v>
      </c>
      <c r="D392" s="77">
        <f>+ROUND(SUM('Alimentazione CE Costi'!K645:K653),2)</f>
        <v>60798.35</v>
      </c>
      <c r="E392" s="77">
        <f>+ROUND(SUM('Alimentazione CE Costi'!N645:N653),2)</f>
        <v>32855.379999999997</v>
      </c>
      <c r="F392" s="77">
        <f t="shared" si="90"/>
        <v>27942.97</v>
      </c>
      <c r="G392" s="66"/>
      <c r="H392" s="236"/>
      <c r="I392" s="78"/>
      <c r="K392" s="74"/>
      <c r="M392" s="78"/>
    </row>
    <row r="393" spans="1:13" ht="18.75">
      <c r="A393" s="224"/>
      <c r="B393" s="81" t="s">
        <v>1183</v>
      </c>
      <c r="C393" s="82" t="s">
        <v>1911</v>
      </c>
      <c r="D393" s="77">
        <f>+'Alimentazione CE Costi'!K654</f>
        <v>0</v>
      </c>
      <c r="E393" s="77">
        <f>+'Alimentazione CE Costi'!N654</f>
        <v>0</v>
      </c>
      <c r="F393" s="77">
        <f t="shared" si="90"/>
        <v>0</v>
      </c>
      <c r="G393" s="66"/>
      <c r="H393" s="236"/>
      <c r="I393" s="78"/>
      <c r="K393" s="74"/>
      <c r="M393" s="78"/>
    </row>
    <row r="394" spans="1:13" ht="18.75">
      <c r="A394" s="224"/>
      <c r="B394" s="107" t="s">
        <v>1185</v>
      </c>
      <c r="C394" s="108" t="s">
        <v>1912</v>
      </c>
      <c r="D394" s="106">
        <f t="shared" ref="D394:E394" si="92">SUM(D395:D397)</f>
        <v>4753390.8500000006</v>
      </c>
      <c r="E394" s="106">
        <f t="shared" si="92"/>
        <v>4033798.1100000003</v>
      </c>
      <c r="F394" s="106">
        <f t="shared" si="90"/>
        <v>719592.74000000022</v>
      </c>
      <c r="G394" s="66" t="s">
        <v>2116</v>
      </c>
      <c r="H394" s="236"/>
      <c r="I394" s="78"/>
      <c r="K394" s="74"/>
      <c r="M394" s="78"/>
    </row>
    <row r="395" spans="1:13" ht="18.75">
      <c r="A395" s="224"/>
      <c r="B395" s="81" t="s">
        <v>1187</v>
      </c>
      <c r="C395" s="82" t="s">
        <v>1913</v>
      </c>
      <c r="D395" s="77">
        <f>+ROUND(SUM('Alimentazione CE Costi'!K657:K681),2)</f>
        <v>4535080.41</v>
      </c>
      <c r="E395" s="77">
        <f>+ROUND(SUM('Alimentazione CE Costi'!N657:N681),2)</f>
        <v>3912937.87</v>
      </c>
      <c r="F395" s="77">
        <f t="shared" si="90"/>
        <v>622142.54</v>
      </c>
      <c r="G395" s="66"/>
      <c r="H395" s="236"/>
      <c r="I395" s="78"/>
      <c r="K395" s="74"/>
      <c r="M395" s="78"/>
    </row>
    <row r="396" spans="1:13" ht="18.75">
      <c r="A396" s="224"/>
      <c r="B396" s="81" t="s">
        <v>1189</v>
      </c>
      <c r="C396" s="82" t="s">
        <v>1914</v>
      </c>
      <c r="D396" s="77">
        <f>+ROUND(SUM('Alimentazione CE Costi'!K683:K707),2)</f>
        <v>218310.44</v>
      </c>
      <c r="E396" s="77">
        <f>+ROUND(SUM('Alimentazione CE Costi'!N683:N707),2)</f>
        <v>120860.24</v>
      </c>
      <c r="F396" s="77">
        <f t="shared" si="90"/>
        <v>97450.2</v>
      </c>
      <c r="G396" s="66"/>
      <c r="H396" s="236"/>
      <c r="I396" s="78"/>
      <c r="K396" s="74"/>
      <c r="M396" s="78"/>
    </row>
    <row r="397" spans="1:13" ht="18.75">
      <c r="A397" s="224"/>
      <c r="B397" s="81" t="s">
        <v>1191</v>
      </c>
      <c r="C397" s="82" t="s">
        <v>1915</v>
      </c>
      <c r="D397" s="77">
        <f>+'Alimentazione CE Costi'!K708</f>
        <v>0</v>
      </c>
      <c r="E397" s="77">
        <f>+'Alimentazione CE Costi'!N708</f>
        <v>0</v>
      </c>
      <c r="F397" s="77">
        <f t="shared" si="90"/>
        <v>0</v>
      </c>
      <c r="G397" s="66"/>
      <c r="H397" s="236"/>
      <c r="I397" s="78"/>
      <c r="K397" s="74"/>
      <c r="M397" s="78"/>
    </row>
    <row r="398" spans="1:13" ht="18.75">
      <c r="A398" s="224"/>
      <c r="B398" s="112" t="s">
        <v>1193</v>
      </c>
      <c r="C398" s="113" t="s">
        <v>1916</v>
      </c>
      <c r="D398" s="114">
        <f t="shared" ref="D398:E398" si="93">+D399+D403</f>
        <v>3789169.2300000004</v>
      </c>
      <c r="E398" s="114">
        <f t="shared" si="93"/>
        <v>3385095.49</v>
      </c>
      <c r="F398" s="114">
        <f t="shared" si="90"/>
        <v>404073.74000000022</v>
      </c>
      <c r="G398" s="66" t="s">
        <v>2116</v>
      </c>
      <c r="H398" s="236"/>
      <c r="I398" s="78"/>
      <c r="K398" s="74"/>
      <c r="M398" s="78"/>
    </row>
    <row r="399" spans="1:13" ht="18.75">
      <c r="A399" s="224"/>
      <c r="B399" s="107" t="s">
        <v>1195</v>
      </c>
      <c r="C399" s="108" t="s">
        <v>1917</v>
      </c>
      <c r="D399" s="106">
        <f t="shared" ref="D399:E399" si="94">SUM(D400:D402)</f>
        <v>657607.19999999995</v>
      </c>
      <c r="E399" s="106">
        <f t="shared" si="94"/>
        <v>601332.70000000007</v>
      </c>
      <c r="F399" s="106">
        <f t="shared" si="90"/>
        <v>56274.499999999884</v>
      </c>
      <c r="G399" s="66" t="s">
        <v>2116</v>
      </c>
      <c r="H399" s="236"/>
      <c r="I399" s="78"/>
      <c r="K399" s="74"/>
      <c r="M399" s="78"/>
    </row>
    <row r="400" spans="1:13" ht="18.75">
      <c r="A400" s="224"/>
      <c r="B400" s="81" t="s">
        <v>1197</v>
      </c>
      <c r="C400" s="82" t="s">
        <v>1918</v>
      </c>
      <c r="D400" s="77">
        <f>+ROUND(SUM('Alimentazione CE Costi'!K712:K720),2)</f>
        <v>657607.19999999995</v>
      </c>
      <c r="E400" s="77">
        <f>+ROUND(SUM('Alimentazione CE Costi'!N712:N720),2)</f>
        <v>601318.77</v>
      </c>
      <c r="F400" s="77">
        <f t="shared" si="90"/>
        <v>56288.429999999935</v>
      </c>
      <c r="G400" s="66"/>
      <c r="H400" s="236"/>
      <c r="I400" s="78"/>
      <c r="K400" s="74"/>
      <c r="M400" s="78"/>
    </row>
    <row r="401" spans="1:13" ht="18.75">
      <c r="A401" s="224"/>
      <c r="B401" s="81" t="s">
        <v>1200</v>
      </c>
      <c r="C401" s="82" t="s">
        <v>1919</v>
      </c>
      <c r="D401" s="77">
        <f>+ROUND(SUM('Alimentazione CE Costi'!K722:K730),2)</f>
        <v>0</v>
      </c>
      <c r="E401" s="77">
        <f>+ROUND(SUM('Alimentazione CE Costi'!N722:N730),2)</f>
        <v>13.93</v>
      </c>
      <c r="F401" s="77">
        <f t="shared" si="90"/>
        <v>-13.93</v>
      </c>
      <c r="G401" s="66"/>
      <c r="H401" s="236"/>
      <c r="I401" s="78"/>
      <c r="K401" s="74"/>
      <c r="M401" s="78"/>
    </row>
    <row r="402" spans="1:13" ht="18.75">
      <c r="A402" s="224"/>
      <c r="B402" s="81" t="s">
        <v>1202</v>
      </c>
      <c r="C402" s="82" t="s">
        <v>1920</v>
      </c>
      <c r="D402" s="77">
        <f>+'Alimentazione CE Costi'!K731</f>
        <v>0</v>
      </c>
      <c r="E402" s="77">
        <f>+'Alimentazione CE Costi'!N731</f>
        <v>0</v>
      </c>
      <c r="F402" s="77">
        <f t="shared" si="90"/>
        <v>0</v>
      </c>
      <c r="G402" s="66"/>
      <c r="H402" s="236"/>
      <c r="I402" s="78"/>
      <c r="K402" s="74"/>
      <c r="M402" s="78"/>
    </row>
    <row r="403" spans="1:13" ht="18.75">
      <c r="A403" s="224"/>
      <c r="B403" s="107" t="s">
        <v>1204</v>
      </c>
      <c r="C403" s="108" t="s">
        <v>1921</v>
      </c>
      <c r="D403" s="106">
        <f t="shared" ref="D403:E403" si="95">SUM(D404:D406)</f>
        <v>3131562.0300000003</v>
      </c>
      <c r="E403" s="106">
        <f t="shared" si="95"/>
        <v>2783762.79</v>
      </c>
      <c r="F403" s="106">
        <f t="shared" si="90"/>
        <v>347799.24000000022</v>
      </c>
      <c r="G403" s="66" t="s">
        <v>2116</v>
      </c>
      <c r="H403" s="236"/>
      <c r="I403" s="78"/>
      <c r="K403" s="74"/>
      <c r="M403" s="78"/>
    </row>
    <row r="404" spans="1:13" ht="18.75">
      <c r="A404" s="224"/>
      <c r="B404" s="81" t="s">
        <v>1206</v>
      </c>
      <c r="C404" s="82" t="s">
        <v>1922</v>
      </c>
      <c r="D404" s="77">
        <f>+ROUND(SUM('Alimentazione CE Costi'!K734:K745),2)</f>
        <v>2446450.91</v>
      </c>
      <c r="E404" s="77">
        <f>+ROUND(SUM('Alimentazione CE Costi'!N734:N745),2)</f>
        <v>2106774.92</v>
      </c>
      <c r="F404" s="77">
        <f t="shared" si="90"/>
        <v>339675.99000000022</v>
      </c>
      <c r="G404" s="66"/>
      <c r="H404" s="236"/>
      <c r="I404" s="78"/>
      <c r="K404" s="74"/>
      <c r="M404" s="78"/>
    </row>
    <row r="405" spans="1:13" ht="18.75">
      <c r="A405" s="224"/>
      <c r="B405" s="81" t="s">
        <v>1208</v>
      </c>
      <c r="C405" s="82" t="s">
        <v>1923</v>
      </c>
      <c r="D405" s="77">
        <f>+ROUND(SUM('Alimentazione CE Costi'!K747:K758),2)</f>
        <v>685111.12</v>
      </c>
      <c r="E405" s="77">
        <f>+ROUND(SUM('Alimentazione CE Costi'!N747:N758),2)</f>
        <v>676987.87</v>
      </c>
      <c r="F405" s="77">
        <f t="shared" si="90"/>
        <v>8123.25</v>
      </c>
      <c r="G405" s="66"/>
      <c r="H405" s="236"/>
      <c r="I405" s="78"/>
      <c r="K405" s="74"/>
      <c r="M405" s="78"/>
    </row>
    <row r="406" spans="1:13" ht="18.75">
      <c r="A406" s="224"/>
      <c r="B406" s="81" t="s">
        <v>1210</v>
      </c>
      <c r="C406" s="82" t="s">
        <v>1924</v>
      </c>
      <c r="D406" s="77">
        <f>+'Alimentazione CE Costi'!K759</f>
        <v>0</v>
      </c>
      <c r="E406" s="77">
        <f>+'Alimentazione CE Costi'!N759</f>
        <v>0</v>
      </c>
      <c r="F406" s="77">
        <f t="shared" si="90"/>
        <v>0</v>
      </c>
      <c r="G406" s="66"/>
      <c r="H406" s="236"/>
      <c r="I406" s="78"/>
      <c r="K406" s="74"/>
      <c r="M406" s="78"/>
    </row>
    <row r="407" spans="1:13" ht="18.75">
      <c r="A407" s="224"/>
      <c r="B407" s="112" t="s">
        <v>1211</v>
      </c>
      <c r="C407" s="113" t="s">
        <v>1925</v>
      </c>
      <c r="D407" s="114">
        <f t="shared" ref="D407:E407" si="96">+D408+D409+D410</f>
        <v>941243</v>
      </c>
      <c r="E407" s="114">
        <f t="shared" si="96"/>
        <v>941243</v>
      </c>
      <c r="F407" s="114">
        <f t="shared" si="90"/>
        <v>0</v>
      </c>
      <c r="G407" s="66" t="s">
        <v>2116</v>
      </c>
      <c r="H407" s="236"/>
      <c r="I407" s="78"/>
      <c r="K407" s="74"/>
      <c r="M407" s="78"/>
    </row>
    <row r="408" spans="1:13" ht="18.75">
      <c r="A408" s="224"/>
      <c r="B408" s="79" t="s">
        <v>1213</v>
      </c>
      <c r="C408" s="80" t="s">
        <v>1926</v>
      </c>
      <c r="D408" s="87">
        <f>+ROUND(SUM('Alimentazione CE Costi'!K762:K768),2)</f>
        <v>136231</v>
      </c>
      <c r="E408" s="87">
        <f>+ROUND(SUM('Alimentazione CE Costi'!N762:N768),2)</f>
        <v>136231</v>
      </c>
      <c r="F408" s="87">
        <f t="shared" si="90"/>
        <v>0</v>
      </c>
      <c r="G408" s="66"/>
      <c r="H408" s="236"/>
      <c r="I408" s="78"/>
      <c r="K408" s="74"/>
      <c r="M408" s="78"/>
    </row>
    <row r="409" spans="1:13" ht="18.75">
      <c r="A409" s="224"/>
      <c r="B409" s="79" t="s">
        <v>1222</v>
      </c>
      <c r="C409" s="80" t="s">
        <v>1927</v>
      </c>
      <c r="D409" s="87">
        <f>+'Alimentazione CE Costi'!K769</f>
        <v>0</v>
      </c>
      <c r="E409" s="87">
        <f>+'Alimentazione CE Costi'!N769</f>
        <v>0</v>
      </c>
      <c r="F409" s="87">
        <f t="shared" si="90"/>
        <v>0</v>
      </c>
      <c r="G409" s="66"/>
      <c r="H409" s="236"/>
      <c r="I409" s="78"/>
      <c r="K409" s="74"/>
      <c r="M409" s="78"/>
    </row>
    <row r="410" spans="1:13" ht="18.75">
      <c r="A410" s="224"/>
      <c r="B410" s="107" t="s">
        <v>1224</v>
      </c>
      <c r="C410" s="108" t="s">
        <v>1928</v>
      </c>
      <c r="D410" s="106">
        <f t="shared" ref="D410:E410" si="97">+D411+D412+D413+D414</f>
        <v>805012</v>
      </c>
      <c r="E410" s="106">
        <f t="shared" si="97"/>
        <v>805012</v>
      </c>
      <c r="F410" s="106">
        <f t="shared" si="90"/>
        <v>0</v>
      </c>
      <c r="G410" s="66" t="s">
        <v>2116</v>
      </c>
      <c r="H410" s="236"/>
      <c r="I410" s="78"/>
      <c r="K410" s="74"/>
      <c r="M410" s="78"/>
    </row>
    <row r="411" spans="1:13" ht="18.75">
      <c r="A411" s="224"/>
      <c r="B411" s="81" t="s">
        <v>1226</v>
      </c>
      <c r="C411" s="82" t="s">
        <v>1929</v>
      </c>
      <c r="D411" s="77">
        <f>+ROUND(SUM('Alimentazione CE Costi'!K773:K783),2)</f>
        <v>805012</v>
      </c>
      <c r="E411" s="77">
        <f>+ROUND(SUM('Alimentazione CE Costi'!N773:N783),2)</f>
        <v>805012</v>
      </c>
      <c r="F411" s="77">
        <f t="shared" si="90"/>
        <v>0</v>
      </c>
      <c r="G411" s="66"/>
      <c r="H411" s="236"/>
      <c r="I411" s="78"/>
      <c r="K411" s="74"/>
      <c r="M411" s="78"/>
    </row>
    <row r="412" spans="1:13" ht="18.75">
      <c r="A412" s="224"/>
      <c r="B412" s="81" t="s">
        <v>1234</v>
      </c>
      <c r="C412" s="82" t="s">
        <v>1930</v>
      </c>
      <c r="D412" s="77">
        <f>+'Alimentazione CE Costi'!K785+'Alimentazione CE Costi'!K786+'Alimentazione CE Costi'!K787</f>
        <v>0</v>
      </c>
      <c r="E412" s="77">
        <f>+'Alimentazione CE Costi'!N785+'Alimentazione CE Costi'!N786+'Alimentazione CE Costi'!N787</f>
        <v>0</v>
      </c>
      <c r="F412" s="77">
        <f t="shared" si="90"/>
        <v>0</v>
      </c>
      <c r="G412" s="66"/>
      <c r="H412" s="236"/>
      <c r="I412" s="78"/>
      <c r="K412" s="74"/>
      <c r="M412" s="78"/>
    </row>
    <row r="413" spans="1:13" ht="18.75">
      <c r="A413" s="224" t="s">
        <v>1528</v>
      </c>
      <c r="B413" s="81" t="s">
        <v>1238</v>
      </c>
      <c r="C413" s="82" t="s">
        <v>1931</v>
      </c>
      <c r="D413" s="77">
        <f>+'Alimentazione CE Costi'!K788</f>
        <v>0</v>
      </c>
      <c r="E413" s="77">
        <f>+'Alimentazione CE Costi'!N788</f>
        <v>0</v>
      </c>
      <c r="F413" s="77">
        <f t="shared" si="90"/>
        <v>0</v>
      </c>
      <c r="G413" s="66"/>
      <c r="H413" s="236"/>
      <c r="I413" s="78"/>
      <c r="K413" s="74"/>
      <c r="M413" s="78"/>
    </row>
    <row r="414" spans="1:13" ht="18.75">
      <c r="A414" s="224"/>
      <c r="B414" s="81" t="s">
        <v>1240</v>
      </c>
      <c r="C414" s="82" t="s">
        <v>1932</v>
      </c>
      <c r="D414" s="77">
        <f>+'Alimentazione CE Costi'!K789</f>
        <v>0</v>
      </c>
      <c r="E414" s="77">
        <f>+'Alimentazione CE Costi'!N789</f>
        <v>0</v>
      </c>
      <c r="F414" s="77">
        <f t="shared" si="90"/>
        <v>0</v>
      </c>
      <c r="G414" s="66"/>
      <c r="H414" s="236"/>
      <c r="I414" s="78"/>
      <c r="K414" s="74"/>
      <c r="M414" s="78"/>
    </row>
    <row r="415" spans="1:13" ht="18.75">
      <c r="A415" s="224"/>
      <c r="B415" s="138" t="s">
        <v>1933</v>
      </c>
      <c r="C415" s="139" t="s">
        <v>1934</v>
      </c>
      <c r="D415" s="127">
        <f t="shared" ref="D415:E415" si="98">+D416+D417</f>
        <v>2076164</v>
      </c>
      <c r="E415" s="127">
        <f t="shared" si="98"/>
        <v>2076164</v>
      </c>
      <c r="F415" s="127">
        <f t="shared" si="90"/>
        <v>0</v>
      </c>
      <c r="G415" s="66" t="s">
        <v>2116</v>
      </c>
      <c r="H415" s="236"/>
      <c r="I415" s="78"/>
      <c r="K415" s="74"/>
      <c r="M415" s="78"/>
    </row>
    <row r="416" spans="1:13" ht="18.75">
      <c r="A416" s="224"/>
      <c r="B416" s="75" t="s">
        <v>1242</v>
      </c>
      <c r="C416" s="76" t="s">
        <v>1935</v>
      </c>
      <c r="D416" s="77">
        <f>+ROUND(SUM('Alimentazione CE Costi'!K791:K798),2)</f>
        <v>6506</v>
      </c>
      <c r="E416" s="77">
        <f>+ROUND(SUM('Alimentazione CE Costi'!N791:N798),2)</f>
        <v>6506</v>
      </c>
      <c r="F416" s="77">
        <f t="shared" si="90"/>
        <v>0</v>
      </c>
      <c r="G416" s="66"/>
      <c r="H416" s="236"/>
      <c r="I416" s="78"/>
      <c r="K416" s="74"/>
      <c r="M416" s="78"/>
    </row>
    <row r="417" spans="1:13" ht="18.75">
      <c r="A417" s="224"/>
      <c r="B417" s="112" t="s">
        <v>1252</v>
      </c>
      <c r="C417" s="113" t="s">
        <v>1936</v>
      </c>
      <c r="D417" s="114">
        <f t="shared" ref="D417:E417" si="99">+D418+D421</f>
        <v>2069658</v>
      </c>
      <c r="E417" s="114">
        <f t="shared" si="99"/>
        <v>2069658</v>
      </c>
      <c r="F417" s="114">
        <f t="shared" si="90"/>
        <v>0</v>
      </c>
      <c r="G417" s="66" t="s">
        <v>2116</v>
      </c>
      <c r="H417" s="236"/>
      <c r="I417" s="78"/>
      <c r="K417" s="74"/>
      <c r="M417" s="78"/>
    </row>
    <row r="418" spans="1:13" ht="18.75">
      <c r="A418" s="226"/>
      <c r="B418" s="107" t="s">
        <v>1254</v>
      </c>
      <c r="C418" s="108" t="s">
        <v>1937</v>
      </c>
      <c r="D418" s="106">
        <f t="shared" ref="D418:E418" si="100">+D419+D420</f>
        <v>420804</v>
      </c>
      <c r="E418" s="106">
        <f t="shared" si="100"/>
        <v>420804</v>
      </c>
      <c r="F418" s="106">
        <f t="shared" si="90"/>
        <v>0</v>
      </c>
      <c r="G418" s="66" t="s">
        <v>2116</v>
      </c>
      <c r="H418" s="236"/>
      <c r="I418" s="78"/>
      <c r="K418" s="74"/>
      <c r="M418" s="78"/>
    </row>
    <row r="419" spans="1:13" ht="18.75">
      <c r="A419" s="226"/>
      <c r="B419" s="81" t="s">
        <v>1256</v>
      </c>
      <c r="C419" s="82" t="s">
        <v>1938</v>
      </c>
      <c r="D419" s="77">
        <f>+'Alimentazione CE Costi'!K801</f>
        <v>45272</v>
      </c>
      <c r="E419" s="77">
        <f>+'Alimentazione CE Costi'!N801</f>
        <v>45272</v>
      </c>
      <c r="F419" s="77">
        <f t="shared" si="90"/>
        <v>0</v>
      </c>
      <c r="G419" s="399"/>
      <c r="H419" s="236"/>
      <c r="I419" s="78"/>
      <c r="K419" s="74"/>
      <c r="M419" s="78"/>
    </row>
    <row r="420" spans="1:13" ht="18.75">
      <c r="A420" s="226"/>
      <c r="B420" s="81" t="s">
        <v>1258</v>
      </c>
      <c r="C420" s="82" t="s">
        <v>1939</v>
      </c>
      <c r="D420" s="77">
        <f>+'Alimentazione CE Costi'!K802</f>
        <v>375532</v>
      </c>
      <c r="E420" s="77">
        <f>+'Alimentazione CE Costi'!N802</f>
        <v>375532</v>
      </c>
      <c r="F420" s="77">
        <f t="shared" si="90"/>
        <v>0</v>
      </c>
      <c r="G420" s="399"/>
      <c r="H420" s="236"/>
      <c r="I420" s="78"/>
      <c r="K420" s="74"/>
      <c r="M420" s="78"/>
    </row>
    <row r="421" spans="1:13" ht="18.75">
      <c r="A421" s="226"/>
      <c r="B421" s="75" t="s">
        <v>1260</v>
      </c>
      <c r="C421" s="76" t="s">
        <v>1940</v>
      </c>
      <c r="D421" s="77">
        <f>+ROUND(SUM('Alimentazione CE Costi'!K804:K808),2)</f>
        <v>1648854</v>
      </c>
      <c r="E421" s="77">
        <f>+ROUND(SUM('Alimentazione CE Costi'!N804:N808),2)</f>
        <v>1648854</v>
      </c>
      <c r="F421" s="77">
        <f t="shared" si="90"/>
        <v>0</v>
      </c>
      <c r="G421" s="399"/>
      <c r="H421" s="236"/>
      <c r="I421" s="78"/>
      <c r="K421" s="74"/>
      <c r="M421" s="78"/>
    </row>
    <row r="422" spans="1:13" ht="18.75">
      <c r="A422" s="226"/>
      <c r="B422" s="112" t="s">
        <v>1267</v>
      </c>
      <c r="C422" s="113" t="s">
        <v>1941</v>
      </c>
      <c r="D422" s="114">
        <f t="shared" ref="D422:E422" si="101">+D423+D424</f>
        <v>0</v>
      </c>
      <c r="E422" s="114">
        <f t="shared" si="101"/>
        <v>210463.4</v>
      </c>
      <c r="F422" s="114">
        <f t="shared" si="90"/>
        <v>-210463.4</v>
      </c>
      <c r="G422" s="66" t="s">
        <v>2116</v>
      </c>
      <c r="H422" s="236"/>
      <c r="I422" s="78"/>
      <c r="K422" s="74"/>
      <c r="M422" s="78"/>
    </row>
    <row r="423" spans="1:13" ht="18.75">
      <c r="A423" s="226"/>
      <c r="B423" s="79" t="s">
        <v>1269</v>
      </c>
      <c r="C423" s="80" t="s">
        <v>1942</v>
      </c>
      <c r="D423" s="87">
        <f>+ROUND(SUM('Alimentazione CE Costi'!K812:K826),2)</f>
        <v>0</v>
      </c>
      <c r="E423" s="87">
        <f>+ROUND(SUM('Alimentazione CE Costi'!N812:N826),2)</f>
        <v>0</v>
      </c>
      <c r="F423" s="87">
        <f t="shared" si="90"/>
        <v>0</v>
      </c>
      <c r="G423" s="399"/>
      <c r="H423" s="236"/>
      <c r="I423" s="78"/>
      <c r="K423" s="74"/>
      <c r="M423" s="78"/>
    </row>
    <row r="424" spans="1:13" ht="18.75">
      <c r="A424" s="226"/>
      <c r="B424" s="79" t="s">
        <v>1287</v>
      </c>
      <c r="C424" s="80" t="s">
        <v>1943</v>
      </c>
      <c r="D424" s="77">
        <f>+ROUND(SUM('Alimentazione CE Costi'!K828:K874),2)</f>
        <v>0</v>
      </c>
      <c r="E424" s="77">
        <f>+ROUND(SUM('Alimentazione CE Costi'!N828:N874),2)</f>
        <v>210463.4</v>
      </c>
      <c r="F424" s="77">
        <f t="shared" si="90"/>
        <v>-210463.4</v>
      </c>
      <c r="G424" s="399"/>
      <c r="H424" s="236"/>
      <c r="I424" s="78"/>
      <c r="K424" s="74"/>
      <c r="M424" s="78"/>
    </row>
    <row r="425" spans="1:13" ht="18.75">
      <c r="A425" s="226"/>
      <c r="B425" s="112" t="s">
        <v>1335</v>
      </c>
      <c r="C425" s="113" t="s">
        <v>1944</v>
      </c>
      <c r="D425" s="114">
        <f t="shared" ref="D425:E425" si="102">+D426+D435</f>
        <v>0</v>
      </c>
      <c r="E425" s="114">
        <f t="shared" si="102"/>
        <v>0</v>
      </c>
      <c r="F425" s="114">
        <f t="shared" si="90"/>
        <v>0</v>
      </c>
      <c r="G425" s="66" t="s">
        <v>2116</v>
      </c>
      <c r="H425" s="236"/>
      <c r="I425" s="78"/>
      <c r="K425" s="74"/>
      <c r="M425" s="78"/>
    </row>
    <row r="426" spans="1:13" ht="18.75">
      <c r="A426" s="226"/>
      <c r="B426" s="107" t="s">
        <v>1337</v>
      </c>
      <c r="C426" s="108" t="s">
        <v>1945</v>
      </c>
      <c r="D426" s="106">
        <f t="shared" ref="D426:E426" si="103">SUM(D427:D434)</f>
        <v>0</v>
      </c>
      <c r="E426" s="106">
        <f t="shared" si="103"/>
        <v>0</v>
      </c>
      <c r="F426" s="106">
        <f t="shared" si="90"/>
        <v>0</v>
      </c>
      <c r="G426" s="66" t="s">
        <v>2116</v>
      </c>
      <c r="H426" s="236"/>
      <c r="I426" s="78"/>
      <c r="K426" s="74"/>
      <c r="M426" s="78"/>
    </row>
    <row r="427" spans="1:13" ht="18.75">
      <c r="A427" s="226"/>
      <c r="B427" s="81" t="s">
        <v>1338</v>
      </c>
      <c r="C427" s="82" t="s">
        <v>1946</v>
      </c>
      <c r="D427" s="77">
        <f>+'Alimentazione CE Costi'!K877</f>
        <v>0</v>
      </c>
      <c r="E427" s="77">
        <f>+'Alimentazione CE Costi'!N877</f>
        <v>0</v>
      </c>
      <c r="F427" s="77">
        <f t="shared" si="90"/>
        <v>0</v>
      </c>
      <c r="G427" s="399"/>
      <c r="H427" s="236"/>
      <c r="I427" s="78"/>
      <c r="K427" s="74"/>
      <c r="M427" s="78"/>
    </row>
    <row r="428" spans="1:13" ht="18.75">
      <c r="A428" s="226"/>
      <c r="B428" s="81" t="s">
        <v>1339</v>
      </c>
      <c r="C428" s="82" t="s">
        <v>1947</v>
      </c>
      <c r="D428" s="77">
        <f>+'Alimentazione CE Costi'!K878</f>
        <v>0</v>
      </c>
      <c r="E428" s="77">
        <f>+'Alimentazione CE Costi'!N878</f>
        <v>0</v>
      </c>
      <c r="F428" s="77">
        <f t="shared" si="90"/>
        <v>0</v>
      </c>
      <c r="G428" s="399"/>
      <c r="H428" s="236"/>
      <c r="I428" s="78"/>
      <c r="K428" s="74"/>
      <c r="M428" s="78"/>
    </row>
    <row r="429" spans="1:13" ht="18.75">
      <c r="A429" s="226"/>
      <c r="B429" s="81" t="s">
        <v>1340</v>
      </c>
      <c r="C429" s="82" t="s">
        <v>1948</v>
      </c>
      <c r="D429" s="77">
        <f>+'Alimentazione CE Costi'!K879</f>
        <v>0</v>
      </c>
      <c r="E429" s="77">
        <f>+'Alimentazione CE Costi'!N879</f>
        <v>0</v>
      </c>
      <c r="F429" s="77">
        <f t="shared" si="90"/>
        <v>0</v>
      </c>
      <c r="G429" s="399"/>
      <c r="H429" s="236"/>
      <c r="I429" s="78"/>
      <c r="K429" s="74"/>
      <c r="M429" s="78"/>
    </row>
    <row r="430" spans="1:13" ht="18.75">
      <c r="A430" s="226"/>
      <c r="B430" s="81" t="s">
        <v>1341</v>
      </c>
      <c r="C430" s="82" t="s">
        <v>1949</v>
      </c>
      <c r="D430" s="77">
        <f>+'Alimentazione CE Costi'!K880</f>
        <v>0</v>
      </c>
      <c r="E430" s="77">
        <f>+'Alimentazione CE Costi'!N880</f>
        <v>0</v>
      </c>
      <c r="F430" s="77">
        <f t="shared" si="90"/>
        <v>0</v>
      </c>
      <c r="G430" s="399"/>
      <c r="H430" s="236"/>
      <c r="I430" s="78"/>
      <c r="K430" s="74"/>
      <c r="M430" s="78"/>
    </row>
    <row r="431" spans="1:13" ht="18.75">
      <c r="A431" s="226"/>
      <c r="B431" s="81" t="s">
        <v>1342</v>
      </c>
      <c r="C431" s="82" t="s">
        <v>1950</v>
      </c>
      <c r="D431" s="77">
        <f>+'Alimentazione CE Costi'!K881</f>
        <v>0</v>
      </c>
      <c r="E431" s="77">
        <f>+'Alimentazione CE Costi'!N881</f>
        <v>0</v>
      </c>
      <c r="F431" s="77">
        <f t="shared" si="90"/>
        <v>0</v>
      </c>
      <c r="G431" s="399"/>
      <c r="H431" s="236"/>
      <c r="I431" s="78"/>
      <c r="K431" s="74"/>
      <c r="M431" s="78"/>
    </row>
    <row r="432" spans="1:13" ht="18.75">
      <c r="A432" s="226"/>
      <c r="B432" s="81" t="s">
        <v>1343</v>
      </c>
      <c r="C432" s="82" t="s">
        <v>1951</v>
      </c>
      <c r="D432" s="77">
        <f>+'Alimentazione CE Costi'!K882</f>
        <v>0</v>
      </c>
      <c r="E432" s="77">
        <f>+'Alimentazione CE Costi'!N882</f>
        <v>0</v>
      </c>
      <c r="F432" s="77">
        <f t="shared" si="90"/>
        <v>0</v>
      </c>
      <c r="G432" s="399"/>
      <c r="H432" s="236"/>
      <c r="I432" s="78"/>
      <c r="K432" s="74"/>
      <c r="M432" s="78"/>
    </row>
    <row r="433" spans="1:13" ht="18.75">
      <c r="A433" s="226"/>
      <c r="B433" s="81" t="s">
        <v>1344</v>
      </c>
      <c r="C433" s="82" t="s">
        <v>1952</v>
      </c>
      <c r="D433" s="77">
        <f>+'Alimentazione CE Costi'!K883</f>
        <v>0</v>
      </c>
      <c r="E433" s="77">
        <f>+'Alimentazione CE Costi'!N883</f>
        <v>0</v>
      </c>
      <c r="F433" s="77">
        <f t="shared" si="90"/>
        <v>0</v>
      </c>
      <c r="G433" s="399"/>
      <c r="H433" s="236"/>
      <c r="I433" s="78"/>
      <c r="K433" s="74"/>
      <c r="M433" s="78"/>
    </row>
    <row r="434" spans="1:13" ht="18.75">
      <c r="A434" s="226"/>
      <c r="B434" s="81" t="s">
        <v>1345</v>
      </c>
      <c r="C434" s="82" t="s">
        <v>1953</v>
      </c>
      <c r="D434" s="77">
        <f>+'Alimentazione CE Costi'!K884</f>
        <v>0</v>
      </c>
      <c r="E434" s="77">
        <f>+'Alimentazione CE Costi'!N884</f>
        <v>0</v>
      </c>
      <c r="F434" s="77">
        <f t="shared" si="90"/>
        <v>0</v>
      </c>
      <c r="G434" s="399"/>
      <c r="H434" s="236"/>
      <c r="I434" s="78"/>
      <c r="K434" s="74"/>
      <c r="M434" s="78"/>
    </row>
    <row r="435" spans="1:13" ht="18.75">
      <c r="A435" s="226"/>
      <c r="B435" s="107" t="s">
        <v>1347</v>
      </c>
      <c r="C435" s="108" t="s">
        <v>1954</v>
      </c>
      <c r="D435" s="106">
        <f t="shared" ref="D435:E435" si="104">SUM(D436:D441)</f>
        <v>0</v>
      </c>
      <c r="E435" s="106">
        <f t="shared" si="104"/>
        <v>0</v>
      </c>
      <c r="F435" s="106">
        <f t="shared" si="90"/>
        <v>0</v>
      </c>
      <c r="G435" s="66" t="s">
        <v>2116</v>
      </c>
      <c r="H435" s="236"/>
      <c r="I435" s="78"/>
      <c r="K435" s="74"/>
      <c r="M435" s="78"/>
    </row>
    <row r="436" spans="1:13" ht="18.75">
      <c r="A436" s="226"/>
      <c r="B436" s="81" t="s">
        <v>1348</v>
      </c>
      <c r="C436" s="82" t="s">
        <v>1955</v>
      </c>
      <c r="D436" s="77">
        <f>+'Alimentazione CE Costi'!K886</f>
        <v>0</v>
      </c>
      <c r="E436" s="77">
        <f>+'Alimentazione CE Costi'!N886</f>
        <v>0</v>
      </c>
      <c r="F436" s="77">
        <f t="shared" si="90"/>
        <v>0</v>
      </c>
      <c r="G436" s="399"/>
      <c r="H436" s="236"/>
      <c r="I436" s="78"/>
      <c r="K436" s="74"/>
      <c r="M436" s="78"/>
    </row>
    <row r="437" spans="1:13" ht="18.75">
      <c r="A437" s="226"/>
      <c r="B437" s="81" t="s">
        <v>1349</v>
      </c>
      <c r="C437" s="82" t="s">
        <v>1956</v>
      </c>
      <c r="D437" s="77">
        <f>+'Alimentazione CE Costi'!K887</f>
        <v>0</v>
      </c>
      <c r="E437" s="77">
        <f>+'Alimentazione CE Costi'!N887</f>
        <v>0</v>
      </c>
      <c r="F437" s="77">
        <f t="shared" si="90"/>
        <v>0</v>
      </c>
      <c r="G437" s="399"/>
      <c r="H437" s="236"/>
      <c r="I437" s="78"/>
      <c r="K437" s="74"/>
      <c r="M437" s="78"/>
    </row>
    <row r="438" spans="1:13" ht="18.75">
      <c r="A438" s="226"/>
      <c r="B438" s="81" t="s">
        <v>1350</v>
      </c>
      <c r="C438" s="82" t="s">
        <v>1957</v>
      </c>
      <c r="D438" s="77">
        <f>+'Alimentazione CE Costi'!K888</f>
        <v>0</v>
      </c>
      <c r="E438" s="77">
        <f>+'Alimentazione CE Costi'!N888</f>
        <v>0</v>
      </c>
      <c r="F438" s="77">
        <f t="shared" si="90"/>
        <v>0</v>
      </c>
      <c r="G438" s="399"/>
      <c r="H438" s="236"/>
      <c r="I438" s="78"/>
      <c r="K438" s="74"/>
      <c r="M438" s="78"/>
    </row>
    <row r="439" spans="1:13" ht="18.75">
      <c r="A439" s="226"/>
      <c r="B439" s="81" t="s">
        <v>1351</v>
      </c>
      <c r="C439" s="82" t="s">
        <v>1958</v>
      </c>
      <c r="D439" s="77">
        <f>+'Alimentazione CE Costi'!K889</f>
        <v>0</v>
      </c>
      <c r="E439" s="77">
        <f>+'Alimentazione CE Costi'!N889</f>
        <v>0</v>
      </c>
      <c r="F439" s="77">
        <f t="shared" si="90"/>
        <v>0</v>
      </c>
      <c r="G439" s="399"/>
      <c r="H439" s="236"/>
      <c r="I439" s="78"/>
      <c r="K439" s="74"/>
      <c r="M439" s="78"/>
    </row>
    <row r="440" spans="1:13" ht="18.75">
      <c r="A440" s="226"/>
      <c r="B440" s="81" t="s">
        <v>1352</v>
      </c>
      <c r="C440" s="82" t="s">
        <v>1959</v>
      </c>
      <c r="D440" s="77">
        <f>+'Alimentazione CE Costi'!K890</f>
        <v>0</v>
      </c>
      <c r="E440" s="77">
        <f>+'Alimentazione CE Costi'!N890</f>
        <v>0</v>
      </c>
      <c r="F440" s="77">
        <f t="shared" si="90"/>
        <v>0</v>
      </c>
      <c r="G440" s="399"/>
      <c r="H440" s="236"/>
      <c r="I440" s="78"/>
      <c r="K440" s="74"/>
      <c r="M440" s="78"/>
    </row>
    <row r="441" spans="1:13" ht="18.75">
      <c r="A441" s="226"/>
      <c r="B441" s="81" t="s">
        <v>1353</v>
      </c>
      <c r="C441" s="82" t="s">
        <v>1960</v>
      </c>
      <c r="D441" s="77">
        <f>+'Alimentazione CE Costi'!K891</f>
        <v>0</v>
      </c>
      <c r="E441" s="77">
        <f>+'Alimentazione CE Costi'!N891</f>
        <v>0</v>
      </c>
      <c r="F441" s="77">
        <f t="shared" si="90"/>
        <v>0</v>
      </c>
      <c r="G441" s="399"/>
      <c r="H441" s="236"/>
      <c r="I441" s="78"/>
      <c r="K441" s="74"/>
      <c r="M441" s="78"/>
    </row>
    <row r="442" spans="1:13" ht="18.75">
      <c r="A442" s="226"/>
      <c r="B442" s="112" t="s">
        <v>1355</v>
      </c>
      <c r="C442" s="113" t="s">
        <v>1961</v>
      </c>
      <c r="D442" s="114">
        <f t="shared" ref="D442:E442" si="105">+D443+D451+D452+D459</f>
        <v>595961.91</v>
      </c>
      <c r="E442" s="114">
        <f t="shared" si="105"/>
        <v>1233344.26</v>
      </c>
      <c r="F442" s="114">
        <f t="shared" si="90"/>
        <v>-637382.35</v>
      </c>
      <c r="G442" s="66" t="s">
        <v>2116</v>
      </c>
      <c r="H442" s="236"/>
      <c r="I442" s="78"/>
      <c r="K442" s="74"/>
      <c r="M442" s="78"/>
    </row>
    <row r="443" spans="1:13" ht="18.75">
      <c r="A443" s="226"/>
      <c r="B443" s="107" t="s">
        <v>1357</v>
      </c>
      <c r="C443" s="108" t="s">
        <v>1962</v>
      </c>
      <c r="D443" s="106">
        <f t="shared" ref="D443:E443" si="106">SUM(D444:D450)</f>
        <v>0</v>
      </c>
      <c r="E443" s="106">
        <f t="shared" si="106"/>
        <v>0</v>
      </c>
      <c r="F443" s="106">
        <f t="shared" si="90"/>
        <v>0</v>
      </c>
      <c r="G443" s="66" t="s">
        <v>2116</v>
      </c>
      <c r="H443" s="236"/>
      <c r="I443" s="78"/>
      <c r="K443" s="74"/>
      <c r="M443" s="78"/>
    </row>
    <row r="444" spans="1:13" ht="18.75">
      <c r="A444" s="226"/>
      <c r="B444" s="81" t="s">
        <v>1359</v>
      </c>
      <c r="C444" s="82" t="s">
        <v>1963</v>
      </c>
      <c r="D444" s="77">
        <f>+'Alimentazione CE Costi'!K894</f>
        <v>0</v>
      </c>
      <c r="E444" s="77">
        <f>+'Alimentazione CE Costi'!N894</f>
        <v>0</v>
      </c>
      <c r="F444" s="77">
        <f t="shared" si="90"/>
        <v>0</v>
      </c>
      <c r="G444" s="399"/>
      <c r="H444" s="236"/>
      <c r="I444" s="78"/>
      <c r="K444" s="74"/>
      <c r="M444" s="78"/>
    </row>
    <row r="445" spans="1:13" ht="18.75">
      <c r="A445" s="226"/>
      <c r="B445" s="81" t="s">
        <v>1361</v>
      </c>
      <c r="C445" s="82" t="s">
        <v>1964</v>
      </c>
      <c r="D445" s="77">
        <f>+'Alimentazione CE Costi'!K895</f>
        <v>0</v>
      </c>
      <c r="E445" s="77">
        <f>+'Alimentazione CE Costi'!N895</f>
        <v>0</v>
      </c>
      <c r="F445" s="77">
        <f t="shared" si="90"/>
        <v>0</v>
      </c>
      <c r="G445" s="399"/>
      <c r="H445" s="236"/>
      <c r="I445" s="78"/>
      <c r="K445" s="74"/>
      <c r="M445" s="78"/>
    </row>
    <row r="446" spans="1:13" ht="18.75">
      <c r="A446" s="226"/>
      <c r="B446" s="81" t="s">
        <v>1363</v>
      </c>
      <c r="C446" s="82" t="s">
        <v>1965</v>
      </c>
      <c r="D446" s="77">
        <f>+'Alimentazione CE Costi'!K896</f>
        <v>0</v>
      </c>
      <c r="E446" s="77">
        <f>+'Alimentazione CE Costi'!N896</f>
        <v>0</v>
      </c>
      <c r="F446" s="77">
        <f t="shared" si="90"/>
        <v>0</v>
      </c>
      <c r="G446" s="399"/>
      <c r="H446" s="236"/>
      <c r="I446" s="78"/>
      <c r="K446" s="74"/>
      <c r="M446" s="78"/>
    </row>
    <row r="447" spans="1:13" ht="18.75">
      <c r="A447" s="226"/>
      <c r="B447" s="81" t="s">
        <v>1365</v>
      </c>
      <c r="C447" s="82" t="s">
        <v>1966</v>
      </c>
      <c r="D447" s="77">
        <f>+'Alimentazione CE Costi'!K897</f>
        <v>0</v>
      </c>
      <c r="E447" s="77">
        <f>+'Alimentazione CE Costi'!N897</f>
        <v>0</v>
      </c>
      <c r="F447" s="77">
        <f t="shared" si="90"/>
        <v>0</v>
      </c>
      <c r="G447" s="399"/>
      <c r="H447" s="236"/>
      <c r="I447" s="78"/>
      <c r="K447" s="74"/>
      <c r="M447" s="78"/>
    </row>
    <row r="448" spans="1:13" ht="18.75">
      <c r="A448" s="226"/>
      <c r="B448" s="81" t="s">
        <v>1367</v>
      </c>
      <c r="C448" s="82" t="s">
        <v>1967</v>
      </c>
      <c r="D448" s="77">
        <f>+'Alimentazione CE Costi'!K898</f>
        <v>0</v>
      </c>
      <c r="E448" s="77">
        <f>+'Alimentazione CE Costi'!N898</f>
        <v>0</v>
      </c>
      <c r="F448" s="77">
        <f t="shared" si="90"/>
        <v>0</v>
      </c>
      <c r="G448" s="399"/>
      <c r="H448" s="236"/>
      <c r="I448" s="78"/>
      <c r="K448" s="74"/>
      <c r="M448" s="78"/>
    </row>
    <row r="449" spans="1:13" ht="18.75">
      <c r="A449" s="226"/>
      <c r="B449" s="81" t="s">
        <v>1369</v>
      </c>
      <c r="C449" s="82" t="s">
        <v>1968</v>
      </c>
      <c r="D449" s="77">
        <f>+'Alimentazione CE Costi'!K900+'Alimentazione CE Costi'!K901+'Alimentazione CE Costi'!K902</f>
        <v>0</v>
      </c>
      <c r="E449" s="77">
        <f>+'Alimentazione CE Costi'!N900+'Alimentazione CE Costi'!N901+'Alimentazione CE Costi'!N902</f>
        <v>0</v>
      </c>
      <c r="F449" s="77">
        <f t="shared" si="90"/>
        <v>0</v>
      </c>
      <c r="G449" s="399"/>
      <c r="H449" s="236"/>
      <c r="I449" s="78"/>
      <c r="K449" s="74"/>
      <c r="M449" s="78"/>
    </row>
    <row r="450" spans="1:13" ht="18.75">
      <c r="A450" s="226"/>
      <c r="B450" s="81" t="s">
        <v>1373</v>
      </c>
      <c r="C450" s="82" t="s">
        <v>1969</v>
      </c>
      <c r="D450" s="77">
        <f>+'Alimentazione CE Costi'!K903</f>
        <v>0</v>
      </c>
      <c r="E450" s="77">
        <f>+'Alimentazione CE Costi'!N903</f>
        <v>0</v>
      </c>
      <c r="F450" s="77">
        <f t="shared" si="90"/>
        <v>0</v>
      </c>
      <c r="G450" s="399"/>
      <c r="H450" s="236"/>
      <c r="I450" s="78"/>
      <c r="K450" s="74"/>
      <c r="M450" s="78"/>
    </row>
    <row r="451" spans="1:13" ht="18.75">
      <c r="A451" s="226"/>
      <c r="B451" s="79" t="s">
        <v>1375</v>
      </c>
      <c r="C451" s="80" t="s">
        <v>1970</v>
      </c>
      <c r="D451" s="77">
        <f>+'Alimentazione CE Costi'!K905+'Alimentazione CE Costi'!K906</f>
        <v>0</v>
      </c>
      <c r="E451" s="77">
        <f>+'Alimentazione CE Costi'!N905+'Alimentazione CE Costi'!N906</f>
        <v>0</v>
      </c>
      <c r="F451" s="77">
        <f t="shared" si="90"/>
        <v>0</v>
      </c>
      <c r="G451" s="399"/>
      <c r="H451" s="236"/>
      <c r="I451" s="78"/>
      <c r="K451" s="74"/>
      <c r="M451" s="78"/>
    </row>
    <row r="452" spans="1:13" ht="18.75">
      <c r="A452" s="226"/>
      <c r="B452" s="107" t="s">
        <v>1379</v>
      </c>
      <c r="C452" s="108" t="s">
        <v>1971</v>
      </c>
      <c r="D452" s="106">
        <f t="shared" ref="D452:E452" si="107">SUM(D453:D458)</f>
        <v>30000</v>
      </c>
      <c r="E452" s="106">
        <f t="shared" si="107"/>
        <v>706329.13</v>
      </c>
      <c r="F452" s="106">
        <f t="shared" si="90"/>
        <v>-676329.13</v>
      </c>
      <c r="G452" s="66" t="s">
        <v>2116</v>
      </c>
      <c r="H452" s="236"/>
      <c r="I452" s="78"/>
      <c r="K452" s="74"/>
      <c r="M452" s="78"/>
    </row>
    <row r="453" spans="1:13" ht="25.5">
      <c r="A453" s="226"/>
      <c r="B453" s="81" t="s">
        <v>1381</v>
      </c>
      <c r="C453" s="82" t="s">
        <v>1972</v>
      </c>
      <c r="D453" s="77">
        <f>+'Alimentazione CE Costi'!K908</f>
        <v>0</v>
      </c>
      <c r="E453" s="77">
        <f>+'Alimentazione CE Costi'!N908</f>
        <v>0</v>
      </c>
      <c r="F453" s="77">
        <f t="shared" ref="F453:F516" si="108">+D453-E453</f>
        <v>0</v>
      </c>
      <c r="G453" s="399"/>
      <c r="H453" s="236"/>
      <c r="I453" s="78"/>
      <c r="K453" s="74"/>
      <c r="M453" s="78"/>
    </row>
    <row r="454" spans="1:13" ht="18.75">
      <c r="A454" s="226"/>
      <c r="B454" s="81" t="s">
        <v>1383</v>
      </c>
      <c r="C454" s="82" t="s">
        <v>1973</v>
      </c>
      <c r="D454" s="77">
        <f>+'Alimentazione CE Costi'!K909</f>
        <v>0</v>
      </c>
      <c r="E454" s="77">
        <f>+'Alimentazione CE Costi'!N909</f>
        <v>80000</v>
      </c>
      <c r="F454" s="77">
        <f t="shared" si="108"/>
        <v>-80000</v>
      </c>
      <c r="G454" s="399"/>
      <c r="H454" s="236"/>
      <c r="I454" s="78"/>
      <c r="K454" s="74"/>
      <c r="M454" s="78"/>
    </row>
    <row r="455" spans="1:13" ht="18.75">
      <c r="A455" s="226"/>
      <c r="B455" s="81" t="s">
        <v>1385</v>
      </c>
      <c r="C455" s="82" t="s">
        <v>1974</v>
      </c>
      <c r="D455" s="77">
        <f>+'Alimentazione CE Costi'!K910</f>
        <v>0</v>
      </c>
      <c r="E455" s="77">
        <f>+'Alimentazione CE Costi'!N910</f>
        <v>596329.13</v>
      </c>
      <c r="F455" s="77">
        <f t="shared" si="108"/>
        <v>-596329.13</v>
      </c>
      <c r="G455" s="399"/>
      <c r="H455" s="236"/>
      <c r="I455" s="78"/>
      <c r="K455" s="74"/>
      <c r="M455" s="78"/>
    </row>
    <row r="456" spans="1:13" ht="18.75">
      <c r="A456" s="226"/>
      <c r="B456" s="81" t="s">
        <v>1387</v>
      </c>
      <c r="C456" s="82" t="s">
        <v>1975</v>
      </c>
      <c r="D456" s="77">
        <f>+'Alimentazione CE Costi'!K911</f>
        <v>0</v>
      </c>
      <c r="E456" s="77">
        <f>+'Alimentazione CE Costi'!N911</f>
        <v>0</v>
      </c>
      <c r="F456" s="77">
        <f t="shared" si="108"/>
        <v>0</v>
      </c>
      <c r="G456" s="399"/>
      <c r="H456" s="236"/>
      <c r="I456" s="78"/>
      <c r="K456" s="74"/>
      <c r="M456" s="78"/>
    </row>
    <row r="457" spans="1:13" ht="18.75">
      <c r="A457" s="226"/>
      <c r="B457" s="81" t="s">
        <v>1389</v>
      </c>
      <c r="C457" s="82" t="s">
        <v>1976</v>
      </c>
      <c r="D457" s="77">
        <f>+'Alimentazione CE Costi'!K913+'Alimentazione CE Costi'!K914</f>
        <v>30000</v>
      </c>
      <c r="E457" s="77">
        <f>+'Alimentazione CE Costi'!N913+'Alimentazione CE Costi'!N914</f>
        <v>30000</v>
      </c>
      <c r="F457" s="77">
        <f t="shared" si="108"/>
        <v>0</v>
      </c>
      <c r="G457" s="399"/>
      <c r="H457" s="236"/>
      <c r="I457" s="78"/>
      <c r="K457" s="74"/>
      <c r="M457" s="78"/>
    </row>
    <row r="458" spans="1:13" ht="18.75">
      <c r="A458" s="226"/>
      <c r="B458" s="81" t="s">
        <v>1393</v>
      </c>
      <c r="C458" s="82" t="s">
        <v>1977</v>
      </c>
      <c r="D458" s="77">
        <f>+'Alimentazione CE Costi'!K915</f>
        <v>0</v>
      </c>
      <c r="E458" s="77">
        <f>+'Alimentazione CE Costi'!N915</f>
        <v>0</v>
      </c>
      <c r="F458" s="77">
        <f t="shared" si="108"/>
        <v>0</v>
      </c>
      <c r="G458" s="399"/>
      <c r="H458" s="236"/>
      <c r="I458" s="78"/>
      <c r="K458" s="74"/>
      <c r="M458" s="78"/>
    </row>
    <row r="459" spans="1:13" ht="18.75">
      <c r="A459" s="226"/>
      <c r="B459" s="107" t="s">
        <v>1395</v>
      </c>
      <c r="C459" s="108" t="s">
        <v>1978</v>
      </c>
      <c r="D459" s="106">
        <f t="shared" ref="D459:E459" si="109">SUM(D460:D469)</f>
        <v>565961.91</v>
      </c>
      <c r="E459" s="106">
        <f t="shared" si="109"/>
        <v>527015.13</v>
      </c>
      <c r="F459" s="106">
        <f t="shared" si="108"/>
        <v>38946.780000000028</v>
      </c>
      <c r="G459" s="66" t="s">
        <v>2116</v>
      </c>
      <c r="H459" s="236"/>
      <c r="I459" s="78"/>
      <c r="K459" s="74"/>
      <c r="M459" s="78"/>
    </row>
    <row r="460" spans="1:13" ht="18.75">
      <c r="A460" s="226"/>
      <c r="B460" s="92" t="s">
        <v>1397</v>
      </c>
      <c r="C460" s="93" t="s">
        <v>1979</v>
      </c>
      <c r="D460" s="77">
        <f>+'Alimentazione CE Costi'!K917</f>
        <v>0</v>
      </c>
      <c r="E460" s="77">
        <f>+'Alimentazione CE Costi'!N917</f>
        <v>0</v>
      </c>
      <c r="F460" s="77">
        <f t="shared" si="108"/>
        <v>0</v>
      </c>
      <c r="G460" s="399"/>
      <c r="H460" s="236"/>
      <c r="I460" s="78"/>
      <c r="K460" s="74"/>
      <c r="M460" s="78"/>
    </row>
    <row r="461" spans="1:13" ht="18.75">
      <c r="A461" s="226"/>
      <c r="B461" s="92" t="s">
        <v>1399</v>
      </c>
      <c r="C461" s="93" t="s">
        <v>1980</v>
      </c>
      <c r="D461" s="77">
        <f>+'Alimentazione CE Costi'!K918</f>
        <v>0</v>
      </c>
      <c r="E461" s="77">
        <f>+'Alimentazione CE Costi'!N918</f>
        <v>0</v>
      </c>
      <c r="F461" s="77">
        <f t="shared" si="108"/>
        <v>0</v>
      </c>
      <c r="G461" s="399"/>
      <c r="H461" s="236"/>
      <c r="I461" s="78"/>
      <c r="K461" s="74"/>
      <c r="M461" s="78"/>
    </row>
    <row r="462" spans="1:13" ht="18.75">
      <c r="A462" s="226"/>
      <c r="B462" s="92" t="s">
        <v>1401</v>
      </c>
      <c r="C462" s="93" t="s">
        <v>1981</v>
      </c>
      <c r="D462" s="77">
        <f>+'Alimentazione CE Costi'!K919</f>
        <v>525547.93000000005</v>
      </c>
      <c r="E462" s="77">
        <f>+'Alimentazione CE Costi'!N919</f>
        <v>454237.29</v>
      </c>
      <c r="F462" s="77">
        <f t="shared" si="108"/>
        <v>71310.640000000072</v>
      </c>
      <c r="G462" s="399"/>
      <c r="H462" s="236"/>
      <c r="I462" s="78"/>
      <c r="K462" s="74"/>
      <c r="M462" s="78"/>
    </row>
    <row r="463" spans="1:13" ht="18.75">
      <c r="A463" s="226"/>
      <c r="B463" s="81" t="s">
        <v>1403</v>
      </c>
      <c r="C463" s="82" t="s">
        <v>1982</v>
      </c>
      <c r="D463" s="77">
        <f>+'Alimentazione CE Costi'!K920</f>
        <v>40413.980000000003</v>
      </c>
      <c r="E463" s="77">
        <f>+'Alimentazione CE Costi'!N920</f>
        <v>72777.84</v>
      </c>
      <c r="F463" s="77">
        <f t="shared" si="108"/>
        <v>-32363.859999999993</v>
      </c>
      <c r="G463" s="399"/>
      <c r="H463" s="236"/>
      <c r="I463" s="78"/>
      <c r="K463" s="74"/>
      <c r="M463" s="78"/>
    </row>
    <row r="464" spans="1:13" ht="18.75">
      <c r="A464" s="226"/>
      <c r="B464" s="81" t="s">
        <v>1405</v>
      </c>
      <c r="C464" s="82" t="s">
        <v>1983</v>
      </c>
      <c r="D464" s="77">
        <f>+'Alimentazione CE Costi'!K921</f>
        <v>0</v>
      </c>
      <c r="E464" s="77">
        <f>+'Alimentazione CE Costi'!N921</f>
        <v>0</v>
      </c>
      <c r="F464" s="77">
        <f t="shared" si="108"/>
        <v>0</v>
      </c>
      <c r="G464" s="399"/>
      <c r="H464" s="236"/>
      <c r="I464" s="78"/>
      <c r="K464" s="74"/>
      <c r="M464" s="78"/>
    </row>
    <row r="465" spans="1:13" ht="18.75">
      <c r="A465" s="226"/>
      <c r="B465" s="81" t="s">
        <v>1407</v>
      </c>
      <c r="C465" s="82" t="s">
        <v>1984</v>
      </c>
      <c r="D465" s="77">
        <f>+'Alimentazione CE Costi'!K922</f>
        <v>0</v>
      </c>
      <c r="E465" s="77">
        <f>+'Alimentazione CE Costi'!N922</f>
        <v>0</v>
      </c>
      <c r="F465" s="77">
        <f t="shared" si="108"/>
        <v>0</v>
      </c>
      <c r="G465" s="399"/>
      <c r="H465" s="236"/>
      <c r="I465" s="78"/>
      <c r="K465" s="74"/>
      <c r="M465" s="78"/>
    </row>
    <row r="466" spans="1:13" ht="18.75">
      <c r="A466" s="226"/>
      <c r="B466" s="81" t="s">
        <v>1409</v>
      </c>
      <c r="C466" s="82" t="s">
        <v>1985</v>
      </c>
      <c r="D466" s="77">
        <f>+'Alimentazione CE Costi'!K923</f>
        <v>0</v>
      </c>
      <c r="E466" s="77">
        <f>+'Alimentazione CE Costi'!N923</f>
        <v>0</v>
      </c>
      <c r="F466" s="77">
        <f t="shared" si="108"/>
        <v>0</v>
      </c>
      <c r="G466" s="399"/>
      <c r="H466" s="236"/>
      <c r="I466" s="78"/>
      <c r="K466" s="74"/>
      <c r="M466" s="78"/>
    </row>
    <row r="467" spans="1:13" ht="18.75">
      <c r="A467" s="226"/>
      <c r="B467" s="81" t="s">
        <v>1411</v>
      </c>
      <c r="C467" s="82" t="s">
        <v>1986</v>
      </c>
      <c r="D467" s="77">
        <f>+'Alimentazione CE Costi'!K924</f>
        <v>0</v>
      </c>
      <c r="E467" s="77">
        <f>+'Alimentazione CE Costi'!N924</f>
        <v>0</v>
      </c>
      <c r="F467" s="77">
        <f t="shared" si="108"/>
        <v>0</v>
      </c>
      <c r="G467" s="399"/>
      <c r="H467" s="236"/>
      <c r="I467" s="78"/>
      <c r="K467" s="74"/>
      <c r="M467" s="78"/>
    </row>
    <row r="468" spans="1:13" ht="18.75">
      <c r="A468" s="226"/>
      <c r="B468" s="81" t="s">
        <v>1413</v>
      </c>
      <c r="C468" s="82" t="s">
        <v>1987</v>
      </c>
      <c r="D468" s="77">
        <f>+'Alimentazione CE Costi'!K925</f>
        <v>0</v>
      </c>
      <c r="E468" s="77">
        <f>+'Alimentazione CE Costi'!N925</f>
        <v>0</v>
      </c>
      <c r="F468" s="77">
        <f t="shared" si="108"/>
        <v>0</v>
      </c>
      <c r="G468" s="399"/>
      <c r="H468" s="236"/>
      <c r="I468" s="78"/>
      <c r="K468" s="74"/>
      <c r="M468" s="78"/>
    </row>
    <row r="469" spans="1:13" ht="18.75">
      <c r="A469" s="226"/>
      <c r="B469" s="92" t="s">
        <v>1414</v>
      </c>
      <c r="C469" s="94" t="s">
        <v>1988</v>
      </c>
      <c r="D469" s="77">
        <f>+'Alimentazione CE Costi'!K926</f>
        <v>0</v>
      </c>
      <c r="E469" s="77">
        <f>+'Alimentazione CE Costi'!N926</f>
        <v>0</v>
      </c>
      <c r="F469" s="77">
        <f t="shared" si="108"/>
        <v>0</v>
      </c>
      <c r="G469" s="399"/>
      <c r="H469" s="236"/>
      <c r="I469" s="78"/>
      <c r="K469" s="74"/>
      <c r="M469" s="78"/>
    </row>
    <row r="470" spans="1:13" ht="18.75">
      <c r="A470" s="224"/>
      <c r="B470" s="115" t="s">
        <v>1989</v>
      </c>
      <c r="C470" s="116" t="s">
        <v>1990</v>
      </c>
      <c r="D470" s="117">
        <f t="shared" ref="D470:E470" si="110">+D442+D425+D415+D407+D365+D355+D347+D178+D138+D422</f>
        <v>85092861.420000017</v>
      </c>
      <c r="E470" s="117">
        <f t="shared" si="110"/>
        <v>84881980.76000002</v>
      </c>
      <c r="F470" s="117">
        <f t="shared" si="108"/>
        <v>210880.65999999642</v>
      </c>
      <c r="G470" s="66"/>
      <c r="H470" s="236"/>
      <c r="I470" s="78"/>
      <c r="K470" s="74"/>
      <c r="M470" s="78"/>
    </row>
    <row r="471" spans="1:13" ht="18.75">
      <c r="A471" s="224"/>
      <c r="B471" s="128"/>
      <c r="C471" s="129" t="s">
        <v>1991</v>
      </c>
      <c r="D471" s="130"/>
      <c r="E471" s="130"/>
      <c r="F471" s="130">
        <f t="shared" si="108"/>
        <v>0</v>
      </c>
      <c r="G471" s="66"/>
      <c r="H471" s="236"/>
      <c r="I471" s="78"/>
      <c r="K471" s="74"/>
      <c r="M471" s="78"/>
    </row>
    <row r="472" spans="1:13" ht="18.75">
      <c r="A472" s="224"/>
      <c r="B472" s="112" t="s">
        <v>460</v>
      </c>
      <c r="C472" s="113" t="s">
        <v>1992</v>
      </c>
      <c r="D472" s="114">
        <f t="shared" ref="D472:E472" si="111">+D473+D474+D475</f>
        <v>0</v>
      </c>
      <c r="E472" s="114">
        <f t="shared" si="111"/>
        <v>0</v>
      </c>
      <c r="F472" s="114">
        <f t="shared" si="108"/>
        <v>0</v>
      </c>
      <c r="G472" s="66" t="s">
        <v>2116</v>
      </c>
      <c r="H472" s="236"/>
      <c r="I472" s="78"/>
      <c r="K472" s="74"/>
      <c r="M472" s="78"/>
    </row>
    <row r="473" spans="1:13" ht="18.75">
      <c r="A473" s="224"/>
      <c r="B473" s="79" t="s">
        <v>462</v>
      </c>
      <c r="C473" s="80" t="s">
        <v>1993</v>
      </c>
      <c r="D473" s="77">
        <f>+'Alimentazione CE Ricavi'!K230</f>
        <v>0</v>
      </c>
      <c r="E473" s="77">
        <f>+'Alimentazione CE Ricavi'!N230</f>
        <v>0</v>
      </c>
      <c r="F473" s="77">
        <f t="shared" si="108"/>
        <v>0</v>
      </c>
      <c r="G473" s="66"/>
      <c r="H473" s="236"/>
      <c r="I473" s="78"/>
      <c r="K473" s="74"/>
      <c r="M473" s="78"/>
    </row>
    <row r="474" spans="1:13" ht="18.75">
      <c r="A474" s="224"/>
      <c r="B474" s="79" t="s">
        <v>464</v>
      </c>
      <c r="C474" s="80" t="s">
        <v>1994</v>
      </c>
      <c r="D474" s="77">
        <f>+'Alimentazione CE Ricavi'!K232+'Alimentazione CE Ricavi'!K233</f>
        <v>0</v>
      </c>
      <c r="E474" s="77">
        <f>+'Alimentazione CE Ricavi'!N232+'Alimentazione CE Ricavi'!N233</f>
        <v>0</v>
      </c>
      <c r="F474" s="77">
        <f t="shared" si="108"/>
        <v>0</v>
      </c>
      <c r="G474" s="66"/>
      <c r="H474" s="236"/>
      <c r="I474" s="78"/>
      <c r="K474" s="74"/>
      <c r="M474" s="78"/>
    </row>
    <row r="475" spans="1:13" ht="18.75">
      <c r="A475" s="224"/>
      <c r="B475" s="79" t="s">
        <v>468</v>
      </c>
      <c r="C475" s="80" t="s">
        <v>1995</v>
      </c>
      <c r="D475" s="77">
        <f>+'Alimentazione CE Ricavi'!K235+'Alimentazione CE Ricavi'!K236+'Alimentazione CE Ricavi'!K237</f>
        <v>0</v>
      </c>
      <c r="E475" s="77">
        <f>+'Alimentazione CE Ricavi'!N235+'Alimentazione CE Ricavi'!N236+'Alimentazione CE Ricavi'!N237</f>
        <v>0</v>
      </c>
      <c r="F475" s="77">
        <f t="shared" si="108"/>
        <v>0</v>
      </c>
      <c r="G475" s="66"/>
      <c r="H475" s="236"/>
      <c r="I475" s="78"/>
      <c r="K475" s="74"/>
      <c r="M475" s="78"/>
    </row>
    <row r="476" spans="1:13" ht="18.75">
      <c r="A476" s="224"/>
      <c r="B476" s="112" t="s">
        <v>472</v>
      </c>
      <c r="C476" s="113" t="s">
        <v>1996</v>
      </c>
      <c r="D476" s="114">
        <f t="shared" ref="D476:E476" si="112">SUM(D477:D481)</f>
        <v>0</v>
      </c>
      <c r="E476" s="114">
        <f t="shared" si="112"/>
        <v>0</v>
      </c>
      <c r="F476" s="114">
        <f t="shared" si="108"/>
        <v>0</v>
      </c>
      <c r="G476" s="66" t="s">
        <v>2116</v>
      </c>
      <c r="H476" s="236"/>
      <c r="I476" s="78"/>
      <c r="K476" s="74"/>
      <c r="M476" s="78"/>
    </row>
    <row r="477" spans="1:13" ht="18.75">
      <c r="A477" s="224"/>
      <c r="B477" s="79" t="s">
        <v>474</v>
      </c>
      <c r="C477" s="80" t="s">
        <v>1997</v>
      </c>
      <c r="D477" s="77">
        <f>+'Alimentazione CE Ricavi'!K239</f>
        <v>0</v>
      </c>
      <c r="E477" s="77">
        <f>+'Alimentazione CE Ricavi'!N239</f>
        <v>0</v>
      </c>
      <c r="F477" s="77">
        <f t="shared" si="108"/>
        <v>0</v>
      </c>
      <c r="G477" s="66"/>
      <c r="H477" s="236"/>
      <c r="I477" s="78"/>
      <c r="K477" s="74"/>
      <c r="M477" s="78"/>
    </row>
    <row r="478" spans="1:13" ht="18.75">
      <c r="A478" s="224"/>
      <c r="B478" s="79" t="s">
        <v>476</v>
      </c>
      <c r="C478" s="80" t="s">
        <v>1998</v>
      </c>
      <c r="D478" s="77">
        <f>+'Alimentazione CE Ricavi'!K240</f>
        <v>0</v>
      </c>
      <c r="E478" s="77">
        <f>+'Alimentazione CE Ricavi'!N240</f>
        <v>0</v>
      </c>
      <c r="F478" s="77">
        <f t="shared" si="108"/>
        <v>0</v>
      </c>
      <c r="G478" s="66"/>
      <c r="H478" s="236"/>
      <c r="I478" s="78"/>
      <c r="K478" s="74"/>
      <c r="M478" s="78"/>
    </row>
    <row r="479" spans="1:13" ht="18.75">
      <c r="A479" s="224"/>
      <c r="B479" s="79" t="s">
        <v>478</v>
      </c>
      <c r="C479" s="80" t="s">
        <v>1999</v>
      </c>
      <c r="D479" s="77">
        <f>+'Alimentazione CE Ricavi'!K241</f>
        <v>0</v>
      </c>
      <c r="E479" s="77">
        <f>+'Alimentazione CE Ricavi'!N241</f>
        <v>0</v>
      </c>
      <c r="F479" s="77">
        <f t="shared" si="108"/>
        <v>0</v>
      </c>
      <c r="G479" s="66"/>
      <c r="H479" s="236"/>
      <c r="I479" s="78"/>
      <c r="K479" s="74"/>
      <c r="M479" s="78"/>
    </row>
    <row r="480" spans="1:13" ht="18.75">
      <c r="A480" s="224"/>
      <c r="B480" s="79" t="s">
        <v>480</v>
      </c>
      <c r="C480" s="80" t="s">
        <v>2000</v>
      </c>
      <c r="D480" s="77">
        <f>+'Alimentazione CE Ricavi'!K242</f>
        <v>0</v>
      </c>
      <c r="E480" s="77">
        <f>+'Alimentazione CE Ricavi'!N242</f>
        <v>0</v>
      </c>
      <c r="F480" s="77">
        <f t="shared" si="108"/>
        <v>0</v>
      </c>
      <c r="G480" s="66"/>
      <c r="H480" s="236"/>
      <c r="I480" s="78"/>
      <c r="K480" s="74"/>
      <c r="M480" s="78"/>
    </row>
    <row r="481" spans="1:13" ht="18.75">
      <c r="A481" s="224"/>
      <c r="B481" s="79" t="s">
        <v>482</v>
      </c>
      <c r="C481" s="80" t="s">
        <v>2001</v>
      </c>
      <c r="D481" s="77">
        <f>+'Alimentazione CE Ricavi'!K243</f>
        <v>0</v>
      </c>
      <c r="E481" s="77">
        <f>+'Alimentazione CE Ricavi'!N243</f>
        <v>0</v>
      </c>
      <c r="F481" s="77">
        <f t="shared" si="108"/>
        <v>0</v>
      </c>
      <c r="G481" s="66"/>
      <c r="H481" s="236"/>
      <c r="I481" s="78"/>
      <c r="K481" s="74"/>
      <c r="M481" s="78"/>
    </row>
    <row r="482" spans="1:13" ht="18.75">
      <c r="A482" s="224"/>
      <c r="B482" s="112" t="s">
        <v>1416</v>
      </c>
      <c r="C482" s="113" t="s">
        <v>2002</v>
      </c>
      <c r="D482" s="114">
        <f t="shared" ref="D482:E482" si="113">SUM(D483:D485)</f>
        <v>0</v>
      </c>
      <c r="E482" s="114">
        <f t="shared" si="113"/>
        <v>0</v>
      </c>
      <c r="F482" s="114">
        <f t="shared" si="108"/>
        <v>0</v>
      </c>
      <c r="G482" s="66" t="s">
        <v>2116</v>
      </c>
      <c r="H482" s="236"/>
      <c r="I482" s="78"/>
      <c r="K482" s="74"/>
      <c r="M482" s="78"/>
    </row>
    <row r="483" spans="1:13" ht="18.75">
      <c r="A483" s="224"/>
      <c r="B483" s="79" t="s">
        <v>1418</v>
      </c>
      <c r="C483" s="80" t="s">
        <v>2003</v>
      </c>
      <c r="D483" s="77">
        <f>+'Alimentazione CE Costi'!K928</f>
        <v>0</v>
      </c>
      <c r="E483" s="77">
        <f>+'Alimentazione CE Costi'!N928</f>
        <v>0</v>
      </c>
      <c r="F483" s="77">
        <f t="shared" si="108"/>
        <v>0</v>
      </c>
      <c r="G483" s="66"/>
      <c r="H483" s="236"/>
      <c r="I483" s="78"/>
      <c r="K483" s="74"/>
      <c r="M483" s="78"/>
    </row>
    <row r="484" spans="1:13" ht="18.75">
      <c r="A484" s="224"/>
      <c r="B484" s="79" t="s">
        <v>1420</v>
      </c>
      <c r="C484" s="80" t="s">
        <v>2004</v>
      </c>
      <c r="D484" s="77">
        <f>+'Alimentazione CE Costi'!K929</f>
        <v>0</v>
      </c>
      <c r="E484" s="77">
        <f>+'Alimentazione CE Costi'!N929</f>
        <v>0</v>
      </c>
      <c r="F484" s="77">
        <f t="shared" si="108"/>
        <v>0</v>
      </c>
      <c r="G484" s="66"/>
      <c r="H484" s="236"/>
      <c r="I484" s="78"/>
      <c r="K484" s="74"/>
      <c r="M484" s="78"/>
    </row>
    <row r="485" spans="1:13" ht="18.75">
      <c r="A485" s="224"/>
      <c r="B485" s="79" t="s">
        <v>1422</v>
      </c>
      <c r="C485" s="80" t="s">
        <v>2005</v>
      </c>
      <c r="D485" s="77">
        <f>+'Alimentazione CE Costi'!K931+'Alimentazione CE Costi'!K932</f>
        <v>0</v>
      </c>
      <c r="E485" s="77">
        <f>+'Alimentazione CE Costi'!N931+'Alimentazione CE Costi'!N932</f>
        <v>0</v>
      </c>
      <c r="F485" s="77">
        <f t="shared" si="108"/>
        <v>0</v>
      </c>
      <c r="G485" s="66"/>
      <c r="H485" s="236"/>
      <c r="I485" s="78"/>
      <c r="K485" s="74"/>
      <c r="M485" s="78"/>
    </row>
    <row r="486" spans="1:13" ht="18.75">
      <c r="A486" s="224"/>
      <c r="B486" s="112" t="s">
        <v>2006</v>
      </c>
      <c r="C486" s="113" t="s">
        <v>2007</v>
      </c>
      <c r="D486" s="114">
        <f t="shared" ref="D486:E486" si="114">SUM(D487:D488)</f>
        <v>0</v>
      </c>
      <c r="E486" s="114">
        <f t="shared" si="114"/>
        <v>0</v>
      </c>
      <c r="F486" s="114">
        <f t="shared" si="108"/>
        <v>0</v>
      </c>
      <c r="G486" s="66" t="s">
        <v>2116</v>
      </c>
      <c r="H486" s="236"/>
      <c r="I486" s="78"/>
      <c r="K486" s="74"/>
      <c r="M486" s="78"/>
    </row>
    <row r="487" spans="1:13" ht="18.75">
      <c r="A487" s="224"/>
      <c r="B487" s="79" t="s">
        <v>1425</v>
      </c>
      <c r="C487" s="80" t="s">
        <v>2008</v>
      </c>
      <c r="D487" s="77">
        <f>+'Alimentazione CE Costi'!K934</f>
        <v>0</v>
      </c>
      <c r="E487" s="77">
        <f>+'Alimentazione CE Costi'!N934</f>
        <v>0</v>
      </c>
      <c r="F487" s="77">
        <f t="shared" si="108"/>
        <v>0</v>
      </c>
      <c r="G487" s="66"/>
      <c r="H487" s="236"/>
      <c r="I487" s="78"/>
      <c r="K487" s="74"/>
      <c r="M487" s="78"/>
    </row>
    <row r="488" spans="1:13" ht="18.75">
      <c r="A488" s="224"/>
      <c r="B488" s="79" t="s">
        <v>1427</v>
      </c>
      <c r="C488" s="80" t="s">
        <v>2009</v>
      </c>
      <c r="D488" s="77">
        <f>+'Alimentazione CE Costi'!K935</f>
        <v>0</v>
      </c>
      <c r="E488" s="77">
        <f>+'Alimentazione CE Costi'!N935</f>
        <v>0</v>
      </c>
      <c r="F488" s="77">
        <f t="shared" si="108"/>
        <v>0</v>
      </c>
      <c r="G488" s="66"/>
      <c r="H488" s="236"/>
      <c r="I488" s="78"/>
      <c r="K488" s="74"/>
      <c r="M488" s="78"/>
    </row>
    <row r="489" spans="1:13" ht="18.75">
      <c r="A489" s="224"/>
      <c r="B489" s="115" t="s">
        <v>2010</v>
      </c>
      <c r="C489" s="116" t="s">
        <v>2011</v>
      </c>
      <c r="D489" s="117">
        <f t="shared" ref="D489:E489" si="115">+D472+D476-D482-D486</f>
        <v>0</v>
      </c>
      <c r="E489" s="117">
        <f t="shared" si="115"/>
        <v>0</v>
      </c>
      <c r="F489" s="117">
        <f t="shared" si="108"/>
        <v>0</v>
      </c>
      <c r="G489" s="66" t="s">
        <v>2116</v>
      </c>
      <c r="H489" s="236"/>
      <c r="I489" s="78"/>
      <c r="K489" s="74"/>
      <c r="M489" s="78"/>
    </row>
    <row r="490" spans="1:13" ht="18.75">
      <c r="A490" s="224"/>
      <c r="B490" s="128"/>
      <c r="C490" s="129" t="s">
        <v>2012</v>
      </c>
      <c r="D490" s="130"/>
      <c r="E490" s="130"/>
      <c r="F490" s="130">
        <f t="shared" si="108"/>
        <v>0</v>
      </c>
      <c r="G490" s="66"/>
      <c r="H490" s="236"/>
      <c r="I490" s="78"/>
      <c r="K490" s="74"/>
      <c r="M490" s="78"/>
    </row>
    <row r="491" spans="1:13" ht="18.75">
      <c r="A491" s="224"/>
      <c r="B491" s="75" t="s">
        <v>484</v>
      </c>
      <c r="C491" s="76" t="s">
        <v>2013</v>
      </c>
      <c r="D491" s="77">
        <f>+'Alimentazione CE Ricavi'!K244</f>
        <v>0</v>
      </c>
      <c r="E491" s="77">
        <f>+'Alimentazione CE Ricavi'!N244</f>
        <v>0</v>
      </c>
      <c r="F491" s="77">
        <f t="shared" si="108"/>
        <v>0</v>
      </c>
      <c r="G491" s="66"/>
      <c r="H491" s="236"/>
      <c r="I491" s="78"/>
      <c r="K491" s="74"/>
      <c r="M491" s="78"/>
    </row>
    <row r="492" spans="1:13" ht="18.75">
      <c r="A492" s="224"/>
      <c r="B492" s="75" t="s">
        <v>1429</v>
      </c>
      <c r="C492" s="76" t="s">
        <v>2014</v>
      </c>
      <c r="D492" s="77">
        <f>+'Alimentazione CE Costi'!K936</f>
        <v>0</v>
      </c>
      <c r="E492" s="77">
        <f>+'Alimentazione CE Costi'!N936</f>
        <v>0</v>
      </c>
      <c r="F492" s="77">
        <f t="shared" si="108"/>
        <v>0</v>
      </c>
      <c r="G492" s="66"/>
      <c r="H492" s="236"/>
      <c r="I492" s="78"/>
      <c r="K492" s="74"/>
      <c r="M492" s="78"/>
    </row>
    <row r="493" spans="1:13" ht="18.75">
      <c r="A493" s="224"/>
      <c r="B493" s="115" t="s">
        <v>2015</v>
      </c>
      <c r="C493" s="116" t="s">
        <v>2016</v>
      </c>
      <c r="D493" s="117">
        <f t="shared" ref="D493:E493" si="116">+D491-D492</f>
        <v>0</v>
      </c>
      <c r="E493" s="117">
        <f t="shared" si="116"/>
        <v>0</v>
      </c>
      <c r="F493" s="117">
        <f t="shared" si="108"/>
        <v>0</v>
      </c>
      <c r="G493" s="66" t="s">
        <v>2116</v>
      </c>
      <c r="H493" s="236"/>
      <c r="I493" s="78"/>
      <c r="K493" s="74"/>
      <c r="M493" s="78"/>
    </row>
    <row r="494" spans="1:13" ht="18.75">
      <c r="A494" s="224"/>
      <c r="B494" s="128"/>
      <c r="C494" s="129" t="s">
        <v>2017</v>
      </c>
      <c r="D494" s="130"/>
      <c r="E494" s="130"/>
      <c r="F494" s="130">
        <f t="shared" si="108"/>
        <v>0</v>
      </c>
      <c r="G494" s="66"/>
      <c r="H494" s="236"/>
      <c r="I494" s="78"/>
      <c r="K494" s="74"/>
      <c r="M494" s="78"/>
    </row>
    <row r="495" spans="1:13" ht="18.75">
      <c r="A495" s="224"/>
      <c r="B495" s="112" t="s">
        <v>485</v>
      </c>
      <c r="C495" s="113" t="s">
        <v>2018</v>
      </c>
      <c r="D495" s="114">
        <f t="shared" ref="D495:E495" si="117">+D496+D497</f>
        <v>0</v>
      </c>
      <c r="E495" s="114">
        <f t="shared" si="117"/>
        <v>501216.81</v>
      </c>
      <c r="F495" s="114">
        <f t="shared" si="108"/>
        <v>-501216.81</v>
      </c>
      <c r="G495" s="66" t="s">
        <v>2116</v>
      </c>
      <c r="H495" s="236"/>
      <c r="I495" s="78"/>
      <c r="K495" s="74"/>
      <c r="M495" s="78"/>
    </row>
    <row r="496" spans="1:13" ht="18.75">
      <c r="A496" s="224"/>
      <c r="B496" s="79" t="s">
        <v>487</v>
      </c>
      <c r="C496" s="80" t="s">
        <v>2019</v>
      </c>
      <c r="D496" s="77">
        <f>+'Alimentazione CE Ricavi'!K246</f>
        <v>0</v>
      </c>
      <c r="E496" s="77">
        <f>+'Alimentazione CE Ricavi'!N246</f>
        <v>0</v>
      </c>
      <c r="F496" s="77">
        <f t="shared" si="108"/>
        <v>0</v>
      </c>
      <c r="G496" s="66"/>
      <c r="H496" s="236"/>
      <c r="I496" s="78"/>
      <c r="K496" s="74"/>
      <c r="M496" s="78"/>
    </row>
    <row r="497" spans="1:13" ht="18.75">
      <c r="A497" s="224"/>
      <c r="B497" s="107" t="s">
        <v>489</v>
      </c>
      <c r="C497" s="108" t="s">
        <v>2020</v>
      </c>
      <c r="D497" s="106">
        <f t="shared" ref="D497:E497" si="118">+D498+D499+D510+D520</f>
        <v>0</v>
      </c>
      <c r="E497" s="106">
        <f t="shared" si="118"/>
        <v>501216.81</v>
      </c>
      <c r="F497" s="106">
        <f t="shared" si="108"/>
        <v>-501216.81</v>
      </c>
      <c r="G497" s="66" t="s">
        <v>2116</v>
      </c>
      <c r="H497" s="236"/>
      <c r="I497" s="78"/>
      <c r="K497" s="74"/>
      <c r="M497" s="78"/>
    </row>
    <row r="498" spans="1:13" ht="18.75">
      <c r="A498" s="224"/>
      <c r="B498" s="81" t="s">
        <v>491</v>
      </c>
      <c r="C498" s="82" t="s">
        <v>2021</v>
      </c>
      <c r="D498" s="77">
        <f>+'Alimentazione CE Ricavi'!K248</f>
        <v>0</v>
      </c>
      <c r="E498" s="77">
        <f>+'Alimentazione CE Ricavi'!N248</f>
        <v>18196.61</v>
      </c>
      <c r="F498" s="77">
        <f t="shared" si="108"/>
        <v>-18196.61</v>
      </c>
      <c r="G498" s="66"/>
      <c r="H498" s="236"/>
      <c r="I498" s="78"/>
      <c r="K498" s="74"/>
      <c r="M498" s="78"/>
    </row>
    <row r="499" spans="1:13" ht="18.75">
      <c r="A499" s="224"/>
      <c r="B499" s="118" t="s">
        <v>493</v>
      </c>
      <c r="C499" s="119" t="s">
        <v>2022</v>
      </c>
      <c r="D499" s="120">
        <f t="shared" ref="D499:E499" si="119">+D500+D501+D502</f>
        <v>0</v>
      </c>
      <c r="E499" s="120">
        <f t="shared" si="119"/>
        <v>30678.78</v>
      </c>
      <c r="F499" s="120">
        <f t="shared" si="108"/>
        <v>-30678.78</v>
      </c>
      <c r="G499" s="66" t="s">
        <v>2116</v>
      </c>
      <c r="H499" s="236"/>
      <c r="I499" s="78"/>
      <c r="K499" s="74"/>
      <c r="M499" s="78"/>
    </row>
    <row r="500" spans="1:13" ht="18.75">
      <c r="A500" s="226"/>
      <c r="B500" s="81" t="s">
        <v>495</v>
      </c>
      <c r="C500" s="82" t="s">
        <v>2023</v>
      </c>
      <c r="D500" s="77">
        <f>+'Alimentazione CE Ricavi'!K250</f>
        <v>0</v>
      </c>
      <c r="E500" s="77">
        <f>+'Alimentazione CE Ricavi'!N250</f>
        <v>0</v>
      </c>
      <c r="F500" s="77">
        <f t="shared" si="108"/>
        <v>0</v>
      </c>
      <c r="G500" s="399"/>
      <c r="H500" s="236"/>
      <c r="I500" s="78"/>
      <c r="K500" s="74"/>
      <c r="M500" s="78"/>
    </row>
    <row r="501" spans="1:13" ht="18.75">
      <c r="A501" s="226" t="s">
        <v>1528</v>
      </c>
      <c r="B501" s="81" t="s">
        <v>497</v>
      </c>
      <c r="C501" s="82" t="s">
        <v>2024</v>
      </c>
      <c r="D501" s="77">
        <f>+'Alimentazione CE Ricavi'!K251</f>
        <v>0</v>
      </c>
      <c r="E501" s="77">
        <f>+'Alimentazione CE Ricavi'!N251</f>
        <v>0</v>
      </c>
      <c r="F501" s="77">
        <f t="shared" si="108"/>
        <v>0</v>
      </c>
      <c r="G501" s="399"/>
      <c r="H501" s="236"/>
      <c r="I501" s="78"/>
      <c r="K501" s="74"/>
      <c r="M501" s="78"/>
    </row>
    <row r="502" spans="1:13" ht="18.75">
      <c r="A502" s="226"/>
      <c r="B502" s="124" t="s">
        <v>499</v>
      </c>
      <c r="C502" s="125" t="s">
        <v>2025</v>
      </c>
      <c r="D502" s="123">
        <f t="shared" ref="D502:E502" si="120">SUM(D503:D509)</f>
        <v>0</v>
      </c>
      <c r="E502" s="123">
        <f t="shared" si="120"/>
        <v>30678.78</v>
      </c>
      <c r="F502" s="123">
        <f t="shared" si="108"/>
        <v>-30678.78</v>
      </c>
      <c r="G502" s="66" t="s">
        <v>2116</v>
      </c>
      <c r="H502" s="236"/>
      <c r="I502" s="78"/>
      <c r="K502" s="74"/>
      <c r="M502" s="78"/>
    </row>
    <row r="503" spans="1:13" ht="18.75">
      <c r="A503" s="226" t="s">
        <v>1573</v>
      </c>
      <c r="B503" s="83" t="s">
        <v>501</v>
      </c>
      <c r="C503" s="84" t="s">
        <v>2026</v>
      </c>
      <c r="D503" s="77">
        <f>+'Alimentazione CE Ricavi'!K253</f>
        <v>0</v>
      </c>
      <c r="E503" s="77">
        <f>+'Alimentazione CE Ricavi'!N253</f>
        <v>0</v>
      </c>
      <c r="F503" s="77">
        <f t="shared" si="108"/>
        <v>0</v>
      </c>
      <c r="G503" s="399"/>
      <c r="H503" s="236"/>
      <c r="I503" s="78"/>
      <c r="K503" s="74"/>
      <c r="M503" s="78"/>
    </row>
    <row r="504" spans="1:13" ht="18.75">
      <c r="A504" s="226"/>
      <c r="B504" s="83" t="s">
        <v>503</v>
      </c>
      <c r="C504" s="84" t="s">
        <v>2027</v>
      </c>
      <c r="D504" s="77">
        <f>+'Alimentazione CE Ricavi'!K254</f>
        <v>0</v>
      </c>
      <c r="E504" s="77">
        <f>+'Alimentazione CE Ricavi'!N254</f>
        <v>4671.9799999999996</v>
      </c>
      <c r="F504" s="77">
        <f t="shared" si="108"/>
        <v>-4671.9799999999996</v>
      </c>
      <c r="G504" s="399"/>
      <c r="H504" s="236"/>
      <c r="I504" s="78"/>
      <c r="K504" s="74"/>
      <c r="M504" s="78"/>
    </row>
    <row r="505" spans="1:13" ht="18.75">
      <c r="A505" s="226"/>
      <c r="B505" s="83" t="s">
        <v>505</v>
      </c>
      <c r="C505" s="84" t="s">
        <v>2028</v>
      </c>
      <c r="D505" s="77">
        <f>+'Alimentazione CE Ricavi'!K255</f>
        <v>0</v>
      </c>
      <c r="E505" s="77">
        <f>+'Alimentazione CE Ricavi'!N255</f>
        <v>0</v>
      </c>
      <c r="F505" s="77">
        <f t="shared" si="108"/>
        <v>0</v>
      </c>
      <c r="G505" s="399"/>
      <c r="H505" s="236"/>
      <c r="I505" s="78"/>
      <c r="K505" s="74"/>
      <c r="M505" s="78"/>
    </row>
    <row r="506" spans="1:13" ht="18.75">
      <c r="A506" s="226"/>
      <c r="B506" s="83" t="s">
        <v>507</v>
      </c>
      <c r="C506" s="84" t="s">
        <v>2029</v>
      </c>
      <c r="D506" s="77">
        <f>+'Alimentazione CE Ricavi'!K256</f>
        <v>0</v>
      </c>
      <c r="E506" s="77">
        <f>+'Alimentazione CE Ricavi'!N256</f>
        <v>0</v>
      </c>
      <c r="F506" s="77">
        <f t="shared" si="108"/>
        <v>0</v>
      </c>
      <c r="G506" s="399"/>
      <c r="H506" s="236"/>
      <c r="I506" s="78"/>
      <c r="K506" s="74"/>
      <c r="M506" s="78"/>
    </row>
    <row r="507" spans="1:13" ht="18.75">
      <c r="A507" s="226"/>
      <c r="B507" s="83" t="s">
        <v>509</v>
      </c>
      <c r="C507" s="84" t="s">
        <v>2030</v>
      </c>
      <c r="D507" s="77">
        <f>+'Alimentazione CE Ricavi'!K257</f>
        <v>0</v>
      </c>
      <c r="E507" s="77">
        <f>+'Alimentazione CE Ricavi'!N257</f>
        <v>0</v>
      </c>
      <c r="F507" s="77">
        <f t="shared" si="108"/>
        <v>0</v>
      </c>
      <c r="G507" s="399"/>
      <c r="H507" s="236"/>
      <c r="I507" s="78"/>
      <c r="K507" s="74"/>
      <c r="M507" s="78"/>
    </row>
    <row r="508" spans="1:13" ht="18.75">
      <c r="A508" s="226"/>
      <c r="B508" s="83" t="s">
        <v>511</v>
      </c>
      <c r="C508" s="84" t="s">
        <v>2031</v>
      </c>
      <c r="D508" s="77">
        <f>+'Alimentazione CE Ricavi'!K258</f>
        <v>0</v>
      </c>
      <c r="E508" s="77">
        <f>+'Alimentazione CE Ricavi'!N258</f>
        <v>0</v>
      </c>
      <c r="F508" s="77">
        <f t="shared" si="108"/>
        <v>0</v>
      </c>
      <c r="G508" s="399"/>
      <c r="H508" s="236"/>
      <c r="I508" s="78"/>
      <c r="K508" s="74"/>
      <c r="M508" s="78"/>
    </row>
    <row r="509" spans="1:13" ht="18.75">
      <c r="A509" s="226"/>
      <c r="B509" s="83" t="s">
        <v>513</v>
      </c>
      <c r="C509" s="84" t="s">
        <v>2032</v>
      </c>
      <c r="D509" s="77">
        <f>+'Alimentazione CE Ricavi'!K259</f>
        <v>0</v>
      </c>
      <c r="E509" s="77">
        <f>+'Alimentazione CE Ricavi'!N259</f>
        <v>26006.799999999999</v>
      </c>
      <c r="F509" s="77">
        <f t="shared" si="108"/>
        <v>-26006.799999999999</v>
      </c>
      <c r="G509" s="399"/>
      <c r="H509" s="236"/>
      <c r="I509" s="78"/>
      <c r="K509" s="74"/>
      <c r="M509" s="78"/>
    </row>
    <row r="510" spans="1:13" ht="18.75">
      <c r="A510" s="226"/>
      <c r="B510" s="118" t="s">
        <v>2033</v>
      </c>
      <c r="C510" s="119" t="s">
        <v>2034</v>
      </c>
      <c r="D510" s="120">
        <f t="shared" ref="D510:E510" si="121">+D511+D512</f>
        <v>0</v>
      </c>
      <c r="E510" s="120">
        <f t="shared" si="121"/>
        <v>452321.42</v>
      </c>
      <c r="F510" s="120">
        <f t="shared" si="108"/>
        <v>-452321.42</v>
      </c>
      <c r="G510" s="66" t="s">
        <v>2116</v>
      </c>
      <c r="H510" s="236"/>
      <c r="I510" s="78"/>
      <c r="K510" s="74"/>
      <c r="M510" s="78"/>
    </row>
    <row r="511" spans="1:13" ht="18.75">
      <c r="A511" s="224" t="s">
        <v>1528</v>
      </c>
      <c r="B511" s="81" t="s">
        <v>516</v>
      </c>
      <c r="C511" s="82" t="s">
        <v>2035</v>
      </c>
      <c r="D511" s="77">
        <f>+'Alimentazione CE Ricavi'!K261</f>
        <v>0</v>
      </c>
      <c r="E511" s="77">
        <f>+'Alimentazione CE Ricavi'!N261</f>
        <v>0</v>
      </c>
      <c r="F511" s="77">
        <f t="shared" si="108"/>
        <v>0</v>
      </c>
      <c r="G511" s="66"/>
      <c r="H511" s="236"/>
      <c r="I511" s="78"/>
      <c r="K511" s="74"/>
      <c r="M511" s="78"/>
    </row>
    <row r="512" spans="1:13" ht="18.75">
      <c r="A512" s="224"/>
      <c r="B512" s="124" t="s">
        <v>2036</v>
      </c>
      <c r="C512" s="125" t="s">
        <v>2037</v>
      </c>
      <c r="D512" s="123">
        <f t="shared" ref="D512:E512" si="122">SUM(D513:D519)</f>
        <v>0</v>
      </c>
      <c r="E512" s="123">
        <f t="shared" si="122"/>
        <v>452321.42</v>
      </c>
      <c r="F512" s="123">
        <f t="shared" si="108"/>
        <v>-452321.42</v>
      </c>
      <c r="G512" s="66" t="s">
        <v>2116</v>
      </c>
      <c r="H512" s="236"/>
      <c r="I512" s="78"/>
      <c r="K512" s="74"/>
      <c r="M512" s="78"/>
    </row>
    <row r="513" spans="1:13" ht="18.75">
      <c r="A513" s="224" t="s">
        <v>1573</v>
      </c>
      <c r="B513" s="83" t="s">
        <v>519</v>
      </c>
      <c r="C513" s="84" t="s">
        <v>2038</v>
      </c>
      <c r="D513" s="77">
        <f>+'Alimentazione CE Ricavi'!K263</f>
        <v>0</v>
      </c>
      <c r="E513" s="77">
        <f>+'Alimentazione CE Ricavi'!N263</f>
        <v>407107.62</v>
      </c>
      <c r="F513" s="77">
        <f t="shared" si="108"/>
        <v>-407107.62</v>
      </c>
      <c r="G513" s="66"/>
      <c r="H513" s="236"/>
      <c r="I513" s="78"/>
      <c r="K513" s="74"/>
      <c r="M513" s="78"/>
    </row>
    <row r="514" spans="1:13" ht="18.75">
      <c r="A514" s="224"/>
      <c r="B514" s="83" t="s">
        <v>521</v>
      </c>
      <c r="C514" s="84" t="s">
        <v>2039</v>
      </c>
      <c r="D514" s="77">
        <f>+'Alimentazione CE Ricavi'!K264</f>
        <v>0</v>
      </c>
      <c r="E514" s="77">
        <f>+'Alimentazione CE Ricavi'!N264</f>
        <v>35878.17</v>
      </c>
      <c r="F514" s="77">
        <f t="shared" si="108"/>
        <v>-35878.17</v>
      </c>
      <c r="G514" s="66"/>
      <c r="H514" s="236"/>
      <c r="I514" s="78"/>
      <c r="K514" s="74"/>
      <c r="M514" s="78"/>
    </row>
    <row r="515" spans="1:13" ht="18.75">
      <c r="A515" s="224"/>
      <c r="B515" s="83" t="s">
        <v>523</v>
      </c>
      <c r="C515" s="84" t="s">
        <v>2040</v>
      </c>
      <c r="D515" s="77">
        <f>+'Alimentazione CE Ricavi'!K265</f>
        <v>0</v>
      </c>
      <c r="E515" s="77">
        <f>+'Alimentazione CE Ricavi'!N265</f>
        <v>0</v>
      </c>
      <c r="F515" s="77">
        <f t="shared" si="108"/>
        <v>0</v>
      </c>
      <c r="G515" s="66"/>
      <c r="H515" s="236"/>
      <c r="I515" s="78"/>
      <c r="K515" s="74"/>
      <c r="M515" s="78"/>
    </row>
    <row r="516" spans="1:13" ht="18.75">
      <c r="A516" s="224"/>
      <c r="B516" s="83" t="s">
        <v>525</v>
      </c>
      <c r="C516" s="84" t="s">
        <v>2041</v>
      </c>
      <c r="D516" s="77">
        <f>+'Alimentazione CE Ricavi'!K266</f>
        <v>0</v>
      </c>
      <c r="E516" s="77">
        <f>+'Alimentazione CE Ricavi'!N266</f>
        <v>0</v>
      </c>
      <c r="F516" s="77">
        <f t="shared" si="108"/>
        <v>0</v>
      </c>
      <c r="G516" s="66"/>
      <c r="H516" s="236"/>
      <c r="I516" s="78"/>
      <c r="K516" s="74"/>
      <c r="M516" s="78"/>
    </row>
    <row r="517" spans="1:13" ht="18.75">
      <c r="A517" s="224"/>
      <c r="B517" s="83" t="s">
        <v>527</v>
      </c>
      <c r="C517" s="84" t="s">
        <v>2042</v>
      </c>
      <c r="D517" s="77">
        <f>+'Alimentazione CE Ricavi'!K267</f>
        <v>0</v>
      </c>
      <c r="E517" s="77">
        <f>+'Alimentazione CE Ricavi'!N267</f>
        <v>0</v>
      </c>
      <c r="F517" s="77">
        <f t="shared" ref="F517:F566" si="123">+D517-E517</f>
        <v>0</v>
      </c>
      <c r="G517" s="66"/>
      <c r="H517" s="236"/>
      <c r="I517" s="78"/>
      <c r="K517" s="74"/>
      <c r="M517" s="78"/>
    </row>
    <row r="518" spans="1:13" ht="18.75">
      <c r="A518" s="224"/>
      <c r="B518" s="83" t="s">
        <v>529</v>
      </c>
      <c r="C518" s="84" t="s">
        <v>2043</v>
      </c>
      <c r="D518" s="77">
        <f>+'Alimentazione CE Ricavi'!K268</f>
        <v>0</v>
      </c>
      <c r="E518" s="77">
        <f>+'Alimentazione CE Ricavi'!N268</f>
        <v>5656.7300000000005</v>
      </c>
      <c r="F518" s="77">
        <f t="shared" si="123"/>
        <v>-5656.7300000000005</v>
      </c>
      <c r="G518" s="66"/>
      <c r="H518" s="236"/>
      <c r="I518" s="78"/>
      <c r="K518" s="74"/>
      <c r="M518" s="78"/>
    </row>
    <row r="519" spans="1:13" ht="18.75">
      <c r="A519" s="224"/>
      <c r="B519" s="83" t="s">
        <v>531</v>
      </c>
      <c r="C519" s="84" t="s">
        <v>2044</v>
      </c>
      <c r="D519" s="77">
        <f>+'Alimentazione CE Ricavi'!K269</f>
        <v>0</v>
      </c>
      <c r="E519" s="77">
        <f>+'Alimentazione CE Ricavi'!N269</f>
        <v>3678.9</v>
      </c>
      <c r="F519" s="77">
        <f t="shared" si="123"/>
        <v>-3678.9</v>
      </c>
      <c r="G519" s="66"/>
      <c r="H519" s="236"/>
      <c r="I519" s="78"/>
      <c r="K519" s="74"/>
      <c r="M519" s="78"/>
    </row>
    <row r="520" spans="1:13" ht="18.75">
      <c r="A520" s="224"/>
      <c r="B520" s="81" t="s">
        <v>532</v>
      </c>
      <c r="C520" s="82" t="s">
        <v>2045</v>
      </c>
      <c r="D520" s="77">
        <f>+'Alimentazione CE Ricavi'!K270</f>
        <v>0</v>
      </c>
      <c r="E520" s="77">
        <f>+'Alimentazione CE Ricavi'!N270</f>
        <v>20</v>
      </c>
      <c r="F520" s="77">
        <f t="shared" si="123"/>
        <v>-20</v>
      </c>
      <c r="G520" s="66"/>
      <c r="H520" s="236"/>
      <c r="I520" s="78"/>
      <c r="K520" s="74"/>
      <c r="M520" s="78"/>
    </row>
    <row r="521" spans="1:13" ht="18.75">
      <c r="A521" s="224"/>
      <c r="B521" s="112" t="s">
        <v>1430</v>
      </c>
      <c r="C521" s="113" t="s">
        <v>2046</v>
      </c>
      <c r="D521" s="114">
        <f t="shared" ref="D521:E521" si="124">+D522+D523</f>
        <v>0</v>
      </c>
      <c r="E521" s="114">
        <f t="shared" si="124"/>
        <v>2114014.7800000003</v>
      </c>
      <c r="F521" s="114">
        <f t="shared" si="123"/>
        <v>-2114014.7800000003</v>
      </c>
      <c r="G521" s="66"/>
      <c r="H521" s="236"/>
      <c r="I521" s="78"/>
      <c r="K521" s="74"/>
      <c r="M521" s="78"/>
    </row>
    <row r="522" spans="1:13" ht="18.75">
      <c r="A522" s="224"/>
      <c r="B522" s="79" t="s">
        <v>1432</v>
      </c>
      <c r="C522" s="80" t="s">
        <v>2047</v>
      </c>
      <c r="D522" s="77">
        <f>+'Alimentazione CE Costi'!K938</f>
        <v>0</v>
      </c>
      <c r="E522" s="77">
        <f>+'Alimentazione CE Costi'!N938</f>
        <v>3390.8</v>
      </c>
      <c r="F522" s="77">
        <f t="shared" si="123"/>
        <v>-3390.8</v>
      </c>
      <c r="G522" s="66"/>
      <c r="H522" s="236"/>
      <c r="I522" s="78"/>
      <c r="K522" s="74"/>
      <c r="M522" s="78"/>
    </row>
    <row r="523" spans="1:13" ht="18.75">
      <c r="A523" s="224"/>
      <c r="B523" s="107" t="s">
        <v>1434</v>
      </c>
      <c r="C523" s="108" t="s">
        <v>2048</v>
      </c>
      <c r="D523" s="106">
        <f t="shared" ref="D523:E523" si="125">+D524+D525+D526+D541+D552</f>
        <v>0</v>
      </c>
      <c r="E523" s="106">
        <f t="shared" si="125"/>
        <v>2110623.9800000004</v>
      </c>
      <c r="F523" s="106">
        <f t="shared" si="123"/>
        <v>-2110623.9800000004</v>
      </c>
      <c r="G523" s="66"/>
      <c r="H523" s="236"/>
      <c r="I523" s="78"/>
      <c r="K523" s="74"/>
      <c r="M523" s="78"/>
    </row>
    <row r="524" spans="1:13" ht="18.75">
      <c r="A524" s="224"/>
      <c r="B524" s="81" t="s">
        <v>1436</v>
      </c>
      <c r="C524" s="82" t="s">
        <v>2049</v>
      </c>
      <c r="D524" s="77">
        <f>+'Alimentazione CE Costi'!K940</f>
        <v>0</v>
      </c>
      <c r="E524" s="77">
        <f>+'Alimentazione CE Costi'!N940</f>
        <v>0</v>
      </c>
      <c r="F524" s="77">
        <f t="shared" si="123"/>
        <v>0</v>
      </c>
      <c r="G524" s="66"/>
      <c r="H524" s="236"/>
      <c r="I524" s="78"/>
      <c r="K524" s="74"/>
      <c r="M524" s="78"/>
    </row>
    <row r="525" spans="1:13" ht="18.75">
      <c r="A525" s="224"/>
      <c r="B525" s="81" t="s">
        <v>1438</v>
      </c>
      <c r="C525" s="82" t="s">
        <v>2050</v>
      </c>
      <c r="D525" s="77">
        <f>+'Alimentazione CE Costi'!K941</f>
        <v>0</v>
      </c>
      <c r="E525" s="77">
        <f>+'Alimentazione CE Costi'!N941</f>
        <v>0</v>
      </c>
      <c r="F525" s="77">
        <f t="shared" si="123"/>
        <v>0</v>
      </c>
      <c r="G525" s="66"/>
      <c r="H525" s="236"/>
      <c r="I525" s="78"/>
      <c r="K525" s="74"/>
      <c r="M525" s="78"/>
    </row>
    <row r="526" spans="1:13" ht="18.75">
      <c r="A526" s="224"/>
      <c r="B526" s="118" t="s">
        <v>1440</v>
      </c>
      <c r="C526" s="119" t="s">
        <v>2051</v>
      </c>
      <c r="D526" s="120">
        <f t="shared" ref="D526:E526" si="126">+D527+D530</f>
        <v>0</v>
      </c>
      <c r="E526" s="120">
        <f t="shared" si="126"/>
        <v>1963019.8400000003</v>
      </c>
      <c r="F526" s="120">
        <f t="shared" si="123"/>
        <v>-1963019.8400000003</v>
      </c>
      <c r="G526" s="66"/>
      <c r="H526" s="236"/>
      <c r="I526" s="78"/>
      <c r="K526" s="74"/>
      <c r="M526" s="78"/>
    </row>
    <row r="527" spans="1:13" ht="18.75">
      <c r="A527" s="224" t="s">
        <v>1528</v>
      </c>
      <c r="B527" s="124" t="s">
        <v>1442</v>
      </c>
      <c r="C527" s="125" t="s">
        <v>2052</v>
      </c>
      <c r="D527" s="123">
        <f t="shared" ref="D527:E527" si="127">+D528+D529</f>
        <v>0</v>
      </c>
      <c r="E527" s="123">
        <f t="shared" si="127"/>
        <v>1788938.2100000002</v>
      </c>
      <c r="F527" s="123">
        <f t="shared" si="123"/>
        <v>-1788938.2100000002</v>
      </c>
      <c r="G527" s="66"/>
      <c r="H527" s="236"/>
      <c r="I527" s="78"/>
      <c r="K527" s="74"/>
      <c r="M527" s="78"/>
    </row>
    <row r="528" spans="1:13" ht="18.75">
      <c r="A528" s="224" t="s">
        <v>1528</v>
      </c>
      <c r="B528" s="83" t="s">
        <v>1444</v>
      </c>
      <c r="C528" s="84" t="s">
        <v>2053</v>
      </c>
      <c r="D528" s="77">
        <f>+'Alimentazione CE Costi'!K944</f>
        <v>0</v>
      </c>
      <c r="E528" s="77">
        <f>+'Alimentazione CE Costi'!N944</f>
        <v>0</v>
      </c>
      <c r="F528" s="77">
        <f t="shared" si="123"/>
        <v>0</v>
      </c>
      <c r="G528" s="66"/>
      <c r="H528" s="236"/>
      <c r="I528" s="78"/>
      <c r="K528" s="74"/>
      <c r="M528" s="78"/>
    </row>
    <row r="529" spans="1:13" ht="18.75">
      <c r="A529" s="224" t="s">
        <v>1528</v>
      </c>
      <c r="B529" s="83" t="s">
        <v>1446</v>
      </c>
      <c r="C529" s="84" t="s">
        <v>2054</v>
      </c>
      <c r="D529" s="77">
        <f>+'Alimentazione CE Costi'!K945</f>
        <v>0</v>
      </c>
      <c r="E529" s="77">
        <f>+'Alimentazione CE Costi'!N945</f>
        <v>1788938.2100000002</v>
      </c>
      <c r="F529" s="77">
        <f t="shared" si="123"/>
        <v>-1788938.2100000002</v>
      </c>
      <c r="G529" s="66"/>
      <c r="H529" s="236"/>
      <c r="I529" s="78"/>
      <c r="K529" s="74"/>
      <c r="M529" s="78"/>
    </row>
    <row r="530" spans="1:13" ht="18.75">
      <c r="A530" s="224"/>
      <c r="B530" s="124" t="s">
        <v>1448</v>
      </c>
      <c r="C530" s="125" t="s">
        <v>2055</v>
      </c>
      <c r="D530" s="123">
        <f t="shared" ref="D530:E530" si="128">+D531+D532+D536+D537+D538+D539+D540</f>
        <v>0</v>
      </c>
      <c r="E530" s="123">
        <f t="shared" si="128"/>
        <v>174081.63</v>
      </c>
      <c r="F530" s="123">
        <f t="shared" si="123"/>
        <v>-174081.63</v>
      </c>
      <c r="G530" s="66"/>
      <c r="H530" s="236"/>
      <c r="I530" s="78"/>
      <c r="K530" s="74"/>
      <c r="M530" s="78"/>
    </row>
    <row r="531" spans="1:13" ht="18.75">
      <c r="A531" s="224" t="s">
        <v>1573</v>
      </c>
      <c r="B531" s="83" t="s">
        <v>1450</v>
      </c>
      <c r="C531" s="84" t="s">
        <v>2056</v>
      </c>
      <c r="D531" s="77">
        <f>+'Alimentazione CE Costi'!K947</f>
        <v>0</v>
      </c>
      <c r="E531" s="77">
        <f>+'Alimentazione CE Costi'!N947</f>
        <v>0</v>
      </c>
      <c r="F531" s="77">
        <f t="shared" si="123"/>
        <v>0</v>
      </c>
      <c r="G531" s="66"/>
      <c r="H531" s="236"/>
      <c r="I531" s="78"/>
      <c r="K531" s="74"/>
      <c r="M531" s="78"/>
    </row>
    <row r="532" spans="1:13" ht="18.75">
      <c r="A532" s="224"/>
      <c r="B532" s="140" t="s">
        <v>1452</v>
      </c>
      <c r="C532" s="141" t="s">
        <v>2057</v>
      </c>
      <c r="D532" s="142">
        <f t="shared" ref="D532:E532" si="129">+D533+D534+D535</f>
        <v>0</v>
      </c>
      <c r="E532" s="142">
        <f t="shared" si="129"/>
        <v>81792.09</v>
      </c>
      <c r="F532" s="142">
        <f t="shared" si="123"/>
        <v>-81792.09</v>
      </c>
      <c r="G532" s="66"/>
      <c r="H532" s="236"/>
      <c r="I532" s="78"/>
      <c r="K532" s="74"/>
      <c r="M532" s="78"/>
    </row>
    <row r="533" spans="1:13" ht="18.75">
      <c r="A533" s="224"/>
      <c r="B533" s="81" t="s">
        <v>1454</v>
      </c>
      <c r="C533" s="82" t="s">
        <v>2058</v>
      </c>
      <c r="D533" s="77">
        <f>+'Alimentazione CE Costi'!K949</f>
        <v>0</v>
      </c>
      <c r="E533" s="77">
        <f>+'Alimentazione CE Costi'!N949</f>
        <v>711.03</v>
      </c>
      <c r="F533" s="77">
        <f t="shared" si="123"/>
        <v>-711.03</v>
      </c>
      <c r="G533" s="66"/>
      <c r="H533" s="236"/>
      <c r="I533" s="78"/>
      <c r="K533" s="74"/>
      <c r="M533" s="78"/>
    </row>
    <row r="534" spans="1:13" ht="18.75">
      <c r="A534" s="224"/>
      <c r="B534" s="81" t="s">
        <v>1456</v>
      </c>
      <c r="C534" s="82" t="s">
        <v>2059</v>
      </c>
      <c r="D534" s="77">
        <f>+'Alimentazione CE Costi'!K950</f>
        <v>0</v>
      </c>
      <c r="E534" s="77">
        <f>+'Alimentazione CE Costi'!N950</f>
        <v>0</v>
      </c>
      <c r="F534" s="77">
        <f t="shared" si="123"/>
        <v>0</v>
      </c>
      <c r="G534" s="66"/>
      <c r="H534" s="236"/>
      <c r="I534" s="78"/>
      <c r="K534" s="74"/>
      <c r="M534" s="78"/>
    </row>
    <row r="535" spans="1:13" ht="18.75">
      <c r="A535" s="224"/>
      <c r="B535" s="81" t="s">
        <v>1458</v>
      </c>
      <c r="C535" s="82" t="s">
        <v>2060</v>
      </c>
      <c r="D535" s="77">
        <f>+'Alimentazione CE Costi'!K951</f>
        <v>0</v>
      </c>
      <c r="E535" s="77">
        <f>+'Alimentazione CE Costi'!N951</f>
        <v>81081.06</v>
      </c>
      <c r="F535" s="77">
        <f t="shared" si="123"/>
        <v>-81081.06</v>
      </c>
      <c r="G535" s="66"/>
      <c r="H535" s="236"/>
      <c r="I535" s="78"/>
      <c r="K535" s="74"/>
      <c r="M535" s="78"/>
    </row>
    <row r="536" spans="1:13" ht="18.75">
      <c r="A536" s="224"/>
      <c r="B536" s="83" t="s">
        <v>1460</v>
      </c>
      <c r="C536" s="84" t="s">
        <v>2061</v>
      </c>
      <c r="D536" s="77">
        <f>+'Alimentazione CE Costi'!K952</f>
        <v>0</v>
      </c>
      <c r="E536" s="77">
        <f>+'Alimentazione CE Costi'!N952</f>
        <v>0</v>
      </c>
      <c r="F536" s="77">
        <f t="shared" si="123"/>
        <v>0</v>
      </c>
      <c r="G536" s="66"/>
      <c r="H536" s="236"/>
      <c r="I536" s="78"/>
      <c r="K536" s="74"/>
      <c r="M536" s="78"/>
    </row>
    <row r="537" spans="1:13" ht="18.75">
      <c r="A537" s="224"/>
      <c r="B537" s="83" t="s">
        <v>1462</v>
      </c>
      <c r="C537" s="84" t="s">
        <v>2062</v>
      </c>
      <c r="D537" s="77">
        <f>+'Alimentazione CE Costi'!K953</f>
        <v>0</v>
      </c>
      <c r="E537" s="77">
        <f>+'Alimentazione CE Costi'!N953</f>
        <v>0</v>
      </c>
      <c r="F537" s="77">
        <f t="shared" si="123"/>
        <v>0</v>
      </c>
      <c r="G537" s="66"/>
      <c r="H537" s="236"/>
      <c r="I537" s="78"/>
      <c r="K537" s="74"/>
      <c r="M537" s="78"/>
    </row>
    <row r="538" spans="1:13" ht="18.75">
      <c r="A538" s="224"/>
      <c r="B538" s="83" t="s">
        <v>1464</v>
      </c>
      <c r="C538" s="84" t="s">
        <v>2063</v>
      </c>
      <c r="D538" s="77">
        <f>+'Alimentazione CE Costi'!K954</f>
        <v>0</v>
      </c>
      <c r="E538" s="77">
        <f>+'Alimentazione CE Costi'!N954</f>
        <v>0</v>
      </c>
      <c r="F538" s="77">
        <f t="shared" si="123"/>
        <v>0</v>
      </c>
      <c r="G538" s="66"/>
      <c r="H538" s="236"/>
      <c r="I538" s="78"/>
      <c r="K538" s="74"/>
      <c r="M538" s="78"/>
    </row>
    <row r="539" spans="1:13" ht="18.75">
      <c r="A539" s="224"/>
      <c r="B539" s="83" t="s">
        <v>1466</v>
      </c>
      <c r="C539" s="84" t="s">
        <v>2064</v>
      </c>
      <c r="D539" s="77">
        <f>+'Alimentazione CE Costi'!K955</f>
        <v>0</v>
      </c>
      <c r="E539" s="77">
        <f>+'Alimentazione CE Costi'!N955</f>
        <v>75776.56</v>
      </c>
      <c r="F539" s="77">
        <f t="shared" si="123"/>
        <v>-75776.56</v>
      </c>
      <c r="G539" s="66"/>
      <c r="H539" s="236"/>
      <c r="I539" s="78"/>
      <c r="K539" s="74"/>
      <c r="M539" s="78"/>
    </row>
    <row r="540" spans="1:13" ht="18.75">
      <c r="A540" s="224"/>
      <c r="B540" s="83" t="s">
        <v>1468</v>
      </c>
      <c r="C540" s="84" t="s">
        <v>2065</v>
      </c>
      <c r="D540" s="77">
        <f>+'Alimentazione CE Costi'!K956</f>
        <v>0</v>
      </c>
      <c r="E540" s="77">
        <f>+'Alimentazione CE Costi'!N956</f>
        <v>16512.98</v>
      </c>
      <c r="F540" s="77">
        <f t="shared" si="123"/>
        <v>-16512.98</v>
      </c>
      <c r="G540" s="66"/>
      <c r="H540" s="236"/>
      <c r="I540" s="78"/>
      <c r="K540" s="74"/>
      <c r="M540" s="78"/>
    </row>
    <row r="541" spans="1:13" ht="18.75">
      <c r="A541" s="224"/>
      <c r="B541" s="118" t="s">
        <v>1470</v>
      </c>
      <c r="C541" s="119" t="s">
        <v>2066</v>
      </c>
      <c r="D541" s="120">
        <f t="shared" ref="D541:E541" si="130">+D542+D543+D544</f>
        <v>0</v>
      </c>
      <c r="E541" s="120">
        <f t="shared" si="130"/>
        <v>146322.15</v>
      </c>
      <c r="F541" s="120">
        <f t="shared" si="123"/>
        <v>-146322.15</v>
      </c>
      <c r="G541" s="66"/>
      <c r="H541" s="236"/>
      <c r="I541" s="78"/>
      <c r="K541" s="74"/>
      <c r="M541" s="78"/>
    </row>
    <row r="542" spans="1:13" ht="18.75">
      <c r="A542" s="226"/>
      <c r="B542" s="81" t="s">
        <v>1472</v>
      </c>
      <c r="C542" s="82" t="s">
        <v>2067</v>
      </c>
      <c r="D542" s="77">
        <f>+'Alimentazione CE Costi'!K958</f>
        <v>0</v>
      </c>
      <c r="E542" s="77">
        <f>+'Alimentazione CE Costi'!N958</f>
        <v>0</v>
      </c>
      <c r="F542" s="77">
        <f t="shared" si="123"/>
        <v>0</v>
      </c>
      <c r="G542" s="399"/>
      <c r="H542" s="236"/>
      <c r="I542" s="78"/>
      <c r="K542" s="74"/>
      <c r="M542" s="78"/>
    </row>
    <row r="543" spans="1:13" ht="18.75">
      <c r="A543" s="226" t="s">
        <v>1528</v>
      </c>
      <c r="B543" s="81" t="s">
        <v>1474</v>
      </c>
      <c r="C543" s="82" t="s">
        <v>2068</v>
      </c>
      <c r="D543" s="77">
        <f>+'Alimentazione CE Costi'!K959</f>
        <v>0</v>
      </c>
      <c r="E543" s="77">
        <f>+'Alimentazione CE Costi'!N959</f>
        <v>0</v>
      </c>
      <c r="F543" s="77">
        <f t="shared" si="123"/>
        <v>0</v>
      </c>
      <c r="G543" s="399"/>
      <c r="H543" s="236"/>
      <c r="I543" s="78"/>
      <c r="K543" s="74"/>
      <c r="M543" s="78"/>
    </row>
    <row r="544" spans="1:13" ht="18.75">
      <c r="A544" s="226"/>
      <c r="B544" s="124" t="s">
        <v>1476</v>
      </c>
      <c r="C544" s="125" t="s">
        <v>2069</v>
      </c>
      <c r="D544" s="123">
        <f t="shared" ref="D544:E544" si="131">SUM(D545:D551)</f>
        <v>0</v>
      </c>
      <c r="E544" s="123">
        <f t="shared" si="131"/>
        <v>146322.15</v>
      </c>
      <c r="F544" s="123">
        <f t="shared" si="123"/>
        <v>-146322.15</v>
      </c>
      <c r="G544" s="66"/>
      <c r="H544" s="236"/>
      <c r="I544" s="78"/>
      <c r="K544" s="74"/>
      <c r="M544" s="78"/>
    </row>
    <row r="545" spans="1:13" ht="18.75">
      <c r="A545" s="226" t="s">
        <v>1573</v>
      </c>
      <c r="B545" s="83" t="s">
        <v>1478</v>
      </c>
      <c r="C545" s="84" t="s">
        <v>2070</v>
      </c>
      <c r="D545" s="77">
        <f>+'Alimentazione CE Costi'!K961</f>
        <v>0</v>
      </c>
      <c r="E545" s="77">
        <f>+'Alimentazione CE Costi'!N961</f>
        <v>0</v>
      </c>
      <c r="F545" s="77">
        <f t="shared" si="123"/>
        <v>0</v>
      </c>
      <c r="G545" s="399"/>
      <c r="H545" s="236"/>
      <c r="I545" s="78"/>
      <c r="K545" s="74"/>
      <c r="M545" s="78"/>
    </row>
    <row r="546" spans="1:13" ht="18.75">
      <c r="A546" s="226"/>
      <c r="B546" s="83" t="s">
        <v>1480</v>
      </c>
      <c r="C546" s="84" t="s">
        <v>2071</v>
      </c>
      <c r="D546" s="77">
        <f>+'Alimentazione CE Costi'!K962</f>
        <v>0</v>
      </c>
      <c r="E546" s="77">
        <f>+'Alimentazione CE Costi'!N962</f>
        <v>1675.8</v>
      </c>
      <c r="F546" s="77">
        <f t="shared" si="123"/>
        <v>-1675.8</v>
      </c>
      <c r="G546" s="399"/>
      <c r="H546" s="236"/>
      <c r="I546" s="78"/>
      <c r="K546" s="74"/>
      <c r="M546" s="78"/>
    </row>
    <row r="547" spans="1:13" ht="18.75">
      <c r="A547" s="226"/>
      <c r="B547" s="83" t="s">
        <v>1482</v>
      </c>
      <c r="C547" s="84" t="s">
        <v>2072</v>
      </c>
      <c r="D547" s="77">
        <f>+'Alimentazione CE Costi'!K963</f>
        <v>0</v>
      </c>
      <c r="E547" s="77">
        <f>+'Alimentazione CE Costi'!N963</f>
        <v>0</v>
      </c>
      <c r="F547" s="77">
        <f t="shared" si="123"/>
        <v>0</v>
      </c>
      <c r="G547" s="399"/>
      <c r="H547" s="236"/>
      <c r="I547" s="78"/>
      <c r="K547" s="74"/>
      <c r="M547" s="78"/>
    </row>
    <row r="548" spans="1:13" ht="18.75">
      <c r="A548" s="226"/>
      <c r="B548" s="83" t="s">
        <v>1484</v>
      </c>
      <c r="C548" s="84" t="s">
        <v>2073</v>
      </c>
      <c r="D548" s="77">
        <f>+'Alimentazione CE Costi'!K964</f>
        <v>0</v>
      </c>
      <c r="E548" s="77">
        <f>+'Alimentazione CE Costi'!N964</f>
        <v>0</v>
      </c>
      <c r="F548" s="77">
        <f t="shared" si="123"/>
        <v>0</v>
      </c>
      <c r="G548" s="399"/>
      <c r="H548" s="236"/>
      <c r="I548" s="78"/>
      <c r="K548" s="74"/>
      <c r="M548" s="78"/>
    </row>
    <row r="549" spans="1:13" ht="18.75">
      <c r="A549" s="226"/>
      <c r="B549" s="83" t="s">
        <v>1486</v>
      </c>
      <c r="C549" s="84" t="s">
        <v>2074</v>
      </c>
      <c r="D549" s="77">
        <f>+'Alimentazione CE Costi'!K965</f>
        <v>0</v>
      </c>
      <c r="E549" s="77">
        <f>+'Alimentazione CE Costi'!N965</f>
        <v>0</v>
      </c>
      <c r="F549" s="77">
        <f t="shared" si="123"/>
        <v>0</v>
      </c>
      <c r="G549" s="399"/>
      <c r="H549" s="236"/>
      <c r="I549" s="78"/>
      <c r="K549" s="74"/>
      <c r="M549" s="78"/>
    </row>
    <row r="550" spans="1:13" ht="18.75">
      <c r="A550" s="226"/>
      <c r="B550" s="83" t="s">
        <v>1488</v>
      </c>
      <c r="C550" s="84" t="s">
        <v>2075</v>
      </c>
      <c r="D550" s="77">
        <f>+'Alimentazione CE Costi'!K966</f>
        <v>0</v>
      </c>
      <c r="E550" s="77">
        <f>+'Alimentazione CE Costi'!N966</f>
        <v>5.5</v>
      </c>
      <c r="F550" s="77">
        <f t="shared" si="123"/>
        <v>-5.5</v>
      </c>
      <c r="G550" s="399"/>
      <c r="H550" s="236"/>
      <c r="I550" s="78"/>
      <c r="K550" s="74"/>
      <c r="M550" s="78"/>
    </row>
    <row r="551" spans="1:13" ht="18.75">
      <c r="A551" s="226"/>
      <c r="B551" s="83" t="s">
        <v>1490</v>
      </c>
      <c r="C551" s="84" t="s">
        <v>2076</v>
      </c>
      <c r="D551" s="77">
        <f>+'Alimentazione CE Costi'!K967</f>
        <v>0</v>
      </c>
      <c r="E551" s="77">
        <f>+'Alimentazione CE Costi'!N967</f>
        <v>144640.85</v>
      </c>
      <c r="F551" s="77">
        <f t="shared" si="123"/>
        <v>-144640.85</v>
      </c>
      <c r="G551" s="399"/>
      <c r="H551" s="236"/>
      <c r="I551" s="78"/>
      <c r="K551" s="74"/>
      <c r="M551" s="78"/>
    </row>
    <row r="552" spans="1:13" ht="18.75">
      <c r="A552" s="224"/>
      <c r="B552" s="81" t="s">
        <v>1491</v>
      </c>
      <c r="C552" s="82" t="s">
        <v>2077</v>
      </c>
      <c r="D552" s="77">
        <f>+'Alimentazione CE Costi'!K968</f>
        <v>0</v>
      </c>
      <c r="E552" s="77">
        <f>+'Alimentazione CE Costi'!N968</f>
        <v>1281.99</v>
      </c>
      <c r="F552" s="77">
        <f t="shared" si="123"/>
        <v>-1281.99</v>
      </c>
      <c r="G552" s="66"/>
      <c r="H552" s="236"/>
      <c r="I552" s="95"/>
      <c r="K552" s="74"/>
      <c r="M552" s="78"/>
    </row>
    <row r="553" spans="1:13" ht="18.75">
      <c r="A553" s="224"/>
      <c r="B553" s="115" t="s">
        <v>2078</v>
      </c>
      <c r="C553" s="116" t="s">
        <v>2079</v>
      </c>
      <c r="D553" s="117">
        <f t="shared" ref="D553:E553" si="132">+D495-D521</f>
        <v>0</v>
      </c>
      <c r="E553" s="117">
        <f t="shared" si="132"/>
        <v>-1612797.9700000002</v>
      </c>
      <c r="F553" s="117">
        <f t="shared" si="123"/>
        <v>1612797.9700000002</v>
      </c>
      <c r="G553" s="66"/>
      <c r="H553" s="236"/>
      <c r="I553" s="95"/>
      <c r="K553" s="74"/>
      <c r="M553" s="78"/>
    </row>
    <row r="554" spans="1:13" ht="18.75">
      <c r="A554" s="224"/>
      <c r="B554" s="75" t="s">
        <v>2080</v>
      </c>
      <c r="C554" s="76" t="s">
        <v>2081</v>
      </c>
      <c r="D554" s="77">
        <f t="shared" ref="D554:E554" si="133">+D136-D470+D489+D493+D553</f>
        <v>3259430.2299999893</v>
      </c>
      <c r="E554" s="77">
        <f t="shared" si="133"/>
        <v>3122444.8799999938</v>
      </c>
      <c r="F554" s="77">
        <f t="shared" si="123"/>
        <v>136985.34999999544</v>
      </c>
      <c r="G554" s="66"/>
      <c r="H554" s="236"/>
      <c r="I554" s="95"/>
      <c r="K554" s="74"/>
      <c r="M554" s="78"/>
    </row>
    <row r="555" spans="1:13" ht="18.75">
      <c r="A555" s="226"/>
      <c r="B555" s="128"/>
      <c r="C555" s="129" t="s">
        <v>2082</v>
      </c>
      <c r="D555" s="130"/>
      <c r="E555" s="130"/>
      <c r="F555" s="130">
        <f t="shared" si="123"/>
        <v>0</v>
      </c>
      <c r="G555" s="399"/>
      <c r="H555" s="236"/>
      <c r="I555" s="96"/>
      <c r="K555" s="74"/>
      <c r="M555" s="78"/>
    </row>
    <row r="556" spans="1:13" ht="18.75">
      <c r="A556" s="224"/>
      <c r="B556" s="112" t="s">
        <v>1492</v>
      </c>
      <c r="C556" s="113" t="s">
        <v>2083</v>
      </c>
      <c r="D556" s="114">
        <f t="shared" ref="D556:E556" si="134">+D557+D558+D559+D560</f>
        <v>3243572.73</v>
      </c>
      <c r="E556" s="114">
        <f t="shared" si="134"/>
        <v>3065308.03</v>
      </c>
      <c r="F556" s="114">
        <f t="shared" si="123"/>
        <v>178264.70000000019</v>
      </c>
      <c r="G556" s="66"/>
      <c r="H556" s="236"/>
      <c r="I556" s="97"/>
      <c r="K556" s="74"/>
      <c r="M556" s="78"/>
    </row>
    <row r="557" spans="1:13" ht="18.75">
      <c r="A557" s="224"/>
      <c r="B557" s="79" t="s">
        <v>1494</v>
      </c>
      <c r="C557" s="80" t="s">
        <v>2084</v>
      </c>
      <c r="D557" s="77">
        <f>+'Alimentazione CE Costi'!K970</f>
        <v>3055974.73</v>
      </c>
      <c r="E557" s="77">
        <f>+'Alimentazione CE Costi'!N970</f>
        <v>2877709.71</v>
      </c>
      <c r="F557" s="77">
        <f t="shared" si="123"/>
        <v>178265.02000000002</v>
      </c>
      <c r="G557" s="66"/>
      <c r="H557" s="236"/>
      <c r="I557" s="96"/>
      <c r="K557" s="74"/>
      <c r="M557" s="78"/>
    </row>
    <row r="558" spans="1:13" ht="18.75">
      <c r="A558" s="224"/>
      <c r="B558" s="79" t="s">
        <v>1496</v>
      </c>
      <c r="C558" s="80" t="s">
        <v>2085</v>
      </c>
      <c r="D558" s="77">
        <f>+'Alimentazione CE Costi'!K971</f>
        <v>139294</v>
      </c>
      <c r="E558" s="77">
        <f>+'Alimentazione CE Costi'!N971</f>
        <v>139294.32</v>
      </c>
      <c r="F558" s="77">
        <f t="shared" si="123"/>
        <v>-0.32000000000698492</v>
      </c>
      <c r="G558" s="66"/>
      <c r="H558" s="236"/>
      <c r="I558" s="95"/>
      <c r="K558" s="74"/>
      <c r="M558" s="78"/>
    </row>
    <row r="559" spans="1:13" ht="18.75">
      <c r="A559" s="224"/>
      <c r="B559" s="79" t="s">
        <v>1498</v>
      </c>
      <c r="C559" s="80" t="s">
        <v>2086</v>
      </c>
      <c r="D559" s="77">
        <f>+'Alimentazione CE Costi'!K972</f>
        <v>48304</v>
      </c>
      <c r="E559" s="77">
        <f>+'Alimentazione CE Costi'!N972</f>
        <v>48304</v>
      </c>
      <c r="F559" s="77">
        <f t="shared" si="123"/>
        <v>0</v>
      </c>
      <c r="G559" s="66"/>
      <c r="H559" s="236"/>
      <c r="I559" s="96"/>
      <c r="K559" s="74"/>
      <c r="M559" s="78"/>
    </row>
    <row r="560" spans="1:13" ht="18.75">
      <c r="A560" s="224"/>
      <c r="B560" s="79" t="s">
        <v>1500</v>
      </c>
      <c r="C560" s="80" t="s">
        <v>2087</v>
      </c>
      <c r="D560" s="77">
        <f>+'Alimentazione CE Costi'!K973</f>
        <v>0</v>
      </c>
      <c r="E560" s="77">
        <f>+'Alimentazione CE Costi'!N973</f>
        <v>0</v>
      </c>
      <c r="F560" s="77">
        <f t="shared" si="123"/>
        <v>0</v>
      </c>
      <c r="G560" s="66"/>
      <c r="H560" s="236"/>
      <c r="I560" s="96"/>
      <c r="K560" s="74"/>
      <c r="M560" s="78"/>
    </row>
    <row r="561" spans="1:27" ht="18.75">
      <c r="A561" s="224"/>
      <c r="B561" s="112" t="s">
        <v>1501</v>
      </c>
      <c r="C561" s="113" t="s">
        <v>2088</v>
      </c>
      <c r="D561" s="114">
        <f t="shared" ref="D561:E561" si="135">+D562+D563</f>
        <v>15857.5</v>
      </c>
      <c r="E561" s="114">
        <f t="shared" si="135"/>
        <v>15857.5</v>
      </c>
      <c r="F561" s="114">
        <f t="shared" si="123"/>
        <v>0</v>
      </c>
      <c r="G561" s="66"/>
      <c r="H561" s="236"/>
      <c r="I561" s="96"/>
      <c r="K561" s="74"/>
      <c r="M561" s="78"/>
    </row>
    <row r="562" spans="1:27" ht="18.75">
      <c r="A562" s="224"/>
      <c r="B562" s="79" t="s">
        <v>1503</v>
      </c>
      <c r="C562" s="80" t="s">
        <v>2089</v>
      </c>
      <c r="D562" s="77">
        <f>+'Alimentazione CE Costi'!K975</f>
        <v>15857.5</v>
      </c>
      <c r="E562" s="77">
        <f>+'Alimentazione CE Costi'!N975</f>
        <v>15857.5</v>
      </c>
      <c r="F562" s="77">
        <f t="shared" si="123"/>
        <v>0</v>
      </c>
      <c r="G562" s="66"/>
      <c r="H562" s="236"/>
      <c r="I562" s="97"/>
      <c r="K562" s="74"/>
      <c r="M562" s="78"/>
    </row>
    <row r="563" spans="1:27" ht="18.75">
      <c r="A563" s="224"/>
      <c r="B563" s="79" t="s">
        <v>1505</v>
      </c>
      <c r="C563" s="80" t="s">
        <v>2090</v>
      </c>
      <c r="D563" s="77">
        <f>+'Alimentazione CE Costi'!K976</f>
        <v>0</v>
      </c>
      <c r="E563" s="77">
        <f>+'Alimentazione CE Costi'!N976</f>
        <v>0</v>
      </c>
      <c r="F563" s="77">
        <f t="shared" si="123"/>
        <v>0</v>
      </c>
      <c r="G563" s="66"/>
      <c r="H563" s="236"/>
      <c r="I563" s="96"/>
      <c r="K563" s="74"/>
      <c r="M563" s="78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</row>
    <row r="564" spans="1:27" ht="18.75">
      <c r="A564" s="226"/>
      <c r="B564" s="75" t="s">
        <v>1507</v>
      </c>
      <c r="C564" s="76" t="s">
        <v>2091</v>
      </c>
      <c r="D564" s="77">
        <f>+'Alimentazione CE Costi'!K977</f>
        <v>0</v>
      </c>
      <c r="E564" s="77">
        <f>+'Alimentazione CE Costi'!N977</f>
        <v>0</v>
      </c>
      <c r="F564" s="77">
        <f t="shared" si="123"/>
        <v>0</v>
      </c>
      <c r="G564" s="399"/>
      <c r="H564" s="236"/>
      <c r="I564" s="98"/>
      <c r="K564" s="74"/>
      <c r="M564" s="78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</row>
    <row r="565" spans="1:27" ht="18.75">
      <c r="A565" s="226"/>
      <c r="B565" s="115" t="s">
        <v>2092</v>
      </c>
      <c r="C565" s="116" t="s">
        <v>2093</v>
      </c>
      <c r="D565" s="117">
        <f t="shared" ref="D565:E565" si="136">+D556+D561+D564</f>
        <v>3259430.23</v>
      </c>
      <c r="E565" s="117">
        <f t="shared" si="136"/>
        <v>3081165.53</v>
      </c>
      <c r="F565" s="117">
        <f t="shared" si="123"/>
        <v>178264.70000000019</v>
      </c>
      <c r="G565" s="66"/>
      <c r="H565" s="236"/>
      <c r="I565" s="99"/>
      <c r="K565" s="74"/>
      <c r="M565" s="78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</row>
    <row r="566" spans="1:27" ht="19.5" thickBot="1">
      <c r="A566" s="232"/>
      <c r="B566" s="143" t="s">
        <v>2094</v>
      </c>
      <c r="C566" s="144" t="s">
        <v>2095</v>
      </c>
      <c r="D566" s="145">
        <f t="shared" ref="D566:E566" si="137">+D554-D565</f>
        <v>-1.0710209608078003E-8</v>
      </c>
      <c r="E566" s="145">
        <f t="shared" si="137"/>
        <v>41279.34999999404</v>
      </c>
      <c r="F566" s="145">
        <f t="shared" si="123"/>
        <v>-41279.35000000475</v>
      </c>
      <c r="G566" s="66"/>
      <c r="H566" s="236"/>
      <c r="I566" s="99"/>
      <c r="K566" s="74"/>
      <c r="M566" s="78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</row>
    <row r="567" spans="1:27">
      <c r="A567" s="95"/>
      <c r="B567" s="100"/>
      <c r="C567" s="101"/>
      <c r="D567" s="101"/>
      <c r="E567" s="101"/>
      <c r="F567" s="95"/>
      <c r="G567" s="95"/>
      <c r="H567" s="95"/>
      <c r="I567" s="95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102"/>
    </row>
    <row r="568" spans="1:27">
      <c r="A568" s="95"/>
      <c r="B568" s="67" t="s">
        <v>2096</v>
      </c>
      <c r="C568" s="101"/>
      <c r="D568" s="101"/>
      <c r="E568" s="101"/>
      <c r="F568" s="95"/>
      <c r="G568" s="95"/>
      <c r="H568" s="95"/>
      <c r="I568" s="95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102"/>
    </row>
    <row r="569" spans="1:27" ht="15">
      <c r="A569" s="103"/>
      <c r="B569" s="61"/>
      <c r="C569" s="101"/>
      <c r="D569" s="101"/>
      <c r="E569" s="101"/>
      <c r="F569" s="95"/>
      <c r="G569" s="95"/>
      <c r="H569" s="95"/>
      <c r="I569" s="95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102"/>
    </row>
    <row r="570" spans="1:27">
      <c r="A570" s="103"/>
      <c r="B570" s="67"/>
      <c r="C570" s="67"/>
      <c r="D570" s="67"/>
      <c r="E570" s="67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104"/>
    </row>
    <row r="571" spans="1:27">
      <c r="A571" s="103"/>
      <c r="B571" s="65" t="s">
        <v>2097</v>
      </c>
      <c r="C571" s="105"/>
      <c r="D571" s="105"/>
      <c r="E571" s="105"/>
      <c r="F571" s="97"/>
      <c r="H571" s="97"/>
      <c r="I571" s="97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66"/>
    </row>
    <row r="572" spans="1:27">
      <c r="A572" s="95"/>
      <c r="B572" s="67"/>
      <c r="C572" s="67"/>
      <c r="D572" s="67"/>
      <c r="E572" s="67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104"/>
    </row>
    <row r="573" spans="1:27" ht="15">
      <c r="A573" s="95"/>
      <c r="B573" s="65" t="s">
        <v>2098</v>
      </c>
      <c r="C573" s="101"/>
      <c r="D573" s="101"/>
      <c r="E573" s="101"/>
      <c r="F573" s="95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64"/>
    </row>
    <row r="574" spans="1:27">
      <c r="A574" s="95"/>
      <c r="B574" s="67"/>
      <c r="C574" s="67"/>
      <c r="D574" s="67"/>
      <c r="E574" s="67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104"/>
    </row>
    <row r="575" spans="1:27">
      <c r="A575" s="95"/>
      <c r="B575" s="67"/>
      <c r="C575" s="67"/>
      <c r="D575" s="67"/>
      <c r="E575" s="67"/>
      <c r="F575" s="96"/>
      <c r="G575" s="96"/>
      <c r="H575" s="96"/>
      <c r="I575" s="96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104"/>
    </row>
    <row r="576" spans="1:27" ht="15">
      <c r="A576" s="95"/>
      <c r="B576" s="67"/>
      <c r="C576" s="67"/>
      <c r="D576" s="67"/>
      <c r="E576" s="67"/>
      <c r="F576" s="96"/>
      <c r="G576" s="96"/>
      <c r="H576" s="96"/>
      <c r="I576" s="96"/>
      <c r="O576" s="63"/>
      <c r="P576" s="63"/>
      <c r="Q576" s="63"/>
      <c r="R576" s="63"/>
      <c r="S576" s="63"/>
      <c r="U576" s="104"/>
    </row>
    <row r="577" spans="1:24" ht="15">
      <c r="A577" s="98"/>
      <c r="B577" s="61"/>
      <c r="C577" s="105"/>
      <c r="D577" s="105"/>
      <c r="E577" s="105"/>
      <c r="F577" s="97"/>
      <c r="H577" s="97"/>
      <c r="I577" s="97"/>
      <c r="O577" s="63"/>
      <c r="P577" s="63"/>
      <c r="Q577" s="63"/>
      <c r="R577" s="63"/>
      <c r="S577" s="63"/>
      <c r="U577" s="64"/>
    </row>
    <row r="578" spans="1:24" ht="15">
      <c r="A578" s="98"/>
      <c r="B578" s="67"/>
      <c r="C578" s="67"/>
      <c r="D578" s="67"/>
      <c r="E578" s="67"/>
      <c r="F578" s="96"/>
      <c r="G578" s="96"/>
      <c r="H578" s="96"/>
      <c r="I578" s="96"/>
      <c r="O578" s="63"/>
      <c r="P578" s="63"/>
      <c r="Q578" s="63"/>
      <c r="R578" s="63"/>
      <c r="S578" s="63"/>
      <c r="U578" s="104"/>
    </row>
    <row r="579" spans="1:24" ht="15">
      <c r="A579" s="98"/>
      <c r="C579" s="62"/>
      <c r="D579" s="62"/>
      <c r="E579" s="62"/>
      <c r="F579" s="98"/>
      <c r="G579" s="97"/>
      <c r="H579" s="97"/>
      <c r="I579" s="97"/>
      <c r="O579" s="63"/>
      <c r="P579" s="63"/>
      <c r="Q579" s="63"/>
      <c r="R579" s="63"/>
      <c r="S579" s="63"/>
      <c r="V579" s="63"/>
    </row>
    <row r="580" spans="1:24" ht="15">
      <c r="O580" s="63"/>
      <c r="P580" s="63"/>
      <c r="Q580" s="63"/>
      <c r="R580" s="63"/>
      <c r="S580" s="63"/>
    </row>
    <row r="581" spans="1:24" ht="15">
      <c r="T581" s="63"/>
      <c r="U581" s="63"/>
      <c r="V581" s="63"/>
      <c r="W581" s="63"/>
      <c r="X581" s="63"/>
    </row>
    <row r="582" spans="1:24" ht="15">
      <c r="T582" s="63"/>
      <c r="U582" s="63"/>
      <c r="V582" s="63"/>
      <c r="W582" s="63"/>
      <c r="X582" s="63"/>
    </row>
    <row r="583" spans="1:24" ht="15">
      <c r="T583" s="63"/>
      <c r="U583" s="63"/>
      <c r="V583" s="63"/>
      <c r="W583" s="63"/>
      <c r="X583" s="63"/>
    </row>
    <row r="584" spans="1:24" ht="15">
      <c r="T584" s="63"/>
      <c r="U584" s="63"/>
      <c r="V584" s="63"/>
      <c r="W584" s="63"/>
      <c r="X584" s="63"/>
    </row>
    <row r="585" spans="1:24" ht="15">
      <c r="T585" s="63"/>
      <c r="U585" s="63"/>
      <c r="V585" s="63"/>
      <c r="W585" s="63"/>
      <c r="X585" s="63"/>
    </row>
    <row r="586" spans="1:24" ht="15">
      <c r="T586" s="63"/>
      <c r="U586" s="63"/>
      <c r="V586" s="63"/>
      <c r="W586" s="63"/>
      <c r="X586" s="63"/>
    </row>
    <row r="587" spans="1:24" ht="15">
      <c r="T587" s="63"/>
      <c r="U587" s="63"/>
      <c r="V587" s="63"/>
      <c r="W587" s="63"/>
      <c r="X587" s="63"/>
    </row>
    <row r="588" spans="1:24" ht="15">
      <c r="T588" s="63"/>
      <c r="U588" s="63"/>
      <c r="V588" s="63"/>
      <c r="W588" s="63"/>
      <c r="X588" s="63"/>
    </row>
    <row r="589" spans="1:24" ht="15">
      <c r="T589" s="63"/>
      <c r="U589" s="63"/>
      <c r="V589" s="63"/>
      <c r="W589" s="63"/>
      <c r="X589" s="63"/>
    </row>
    <row r="590" spans="1:24" ht="15">
      <c r="T590" s="63"/>
      <c r="U590" s="63"/>
      <c r="V590" s="63"/>
      <c r="W590" s="63"/>
      <c r="X590" s="63"/>
    </row>
    <row r="591" spans="1:24" ht="15">
      <c r="T591" s="63"/>
      <c r="U591" s="63"/>
      <c r="V591" s="63"/>
      <c r="W591" s="63"/>
      <c r="X591" s="63"/>
    </row>
    <row r="592" spans="1:24" ht="15">
      <c r="T592" s="63"/>
      <c r="U592" s="63"/>
      <c r="V592" s="63"/>
      <c r="W592" s="63"/>
      <c r="X592" s="63"/>
    </row>
    <row r="593" spans="20:24" ht="15">
      <c r="T593" s="63"/>
      <c r="U593" s="63"/>
      <c r="V593" s="63"/>
      <c r="W593" s="63"/>
      <c r="X593" s="63"/>
    </row>
    <row r="594" spans="20:24" ht="15">
      <c r="T594" s="63"/>
      <c r="U594" s="63"/>
      <c r="V594" s="63"/>
      <c r="W594" s="63"/>
      <c r="X594" s="63"/>
    </row>
    <row r="595" spans="20:24" ht="15">
      <c r="T595" s="63"/>
      <c r="U595" s="63"/>
      <c r="V595" s="63"/>
      <c r="W595" s="63"/>
      <c r="X595" s="63"/>
    </row>
    <row r="596" spans="20:24" ht="15">
      <c r="T596" s="63"/>
      <c r="U596" s="63"/>
      <c r="V596" s="63"/>
      <c r="W596" s="63"/>
      <c r="X596" s="63"/>
    </row>
    <row r="597" spans="20:24" ht="15">
      <c r="T597" s="63"/>
      <c r="U597" s="63"/>
      <c r="V597" s="63"/>
      <c r="W597" s="63"/>
      <c r="X597" s="63"/>
    </row>
    <row r="598" spans="20:24" ht="15">
      <c r="T598" s="63"/>
      <c r="U598" s="63"/>
      <c r="V598" s="63"/>
      <c r="W598" s="63"/>
      <c r="X598" s="63"/>
    </row>
    <row r="599" spans="20:24" ht="15">
      <c r="T599" s="63"/>
      <c r="U599" s="63"/>
      <c r="V599" s="63"/>
      <c r="W599" s="63"/>
      <c r="X599" s="63"/>
    </row>
    <row r="600" spans="20:24" ht="15">
      <c r="T600" s="63"/>
      <c r="U600" s="63"/>
      <c r="V600" s="63"/>
      <c r="W600" s="63"/>
      <c r="X600" s="63"/>
    </row>
    <row r="601" spans="20:24" ht="15">
      <c r="T601" s="63"/>
      <c r="U601" s="63"/>
      <c r="V601" s="63"/>
      <c r="W601" s="63"/>
      <c r="X601" s="63"/>
    </row>
    <row r="602" spans="20:24" ht="15">
      <c r="T602" s="63"/>
      <c r="U602" s="63"/>
      <c r="V602" s="63"/>
      <c r="W602" s="63"/>
      <c r="X602" s="63"/>
    </row>
    <row r="603" spans="20:24" ht="15">
      <c r="T603" s="63"/>
      <c r="U603" s="63"/>
      <c r="V603" s="63"/>
      <c r="W603" s="63"/>
      <c r="X603" s="63"/>
    </row>
    <row r="604" spans="20:24" ht="15">
      <c r="T604" s="63"/>
      <c r="U604" s="63"/>
      <c r="V604" s="63"/>
      <c r="W604" s="63"/>
      <c r="X604" s="63"/>
    </row>
    <row r="605" spans="20:24" ht="15">
      <c r="T605" s="63"/>
      <c r="U605" s="63"/>
      <c r="V605" s="63"/>
      <c r="W605" s="63"/>
      <c r="X605" s="63"/>
    </row>
    <row r="606" spans="20:24" ht="15">
      <c r="T606" s="63"/>
      <c r="U606" s="63"/>
      <c r="V606" s="63"/>
      <c r="W606" s="63"/>
      <c r="X606" s="63"/>
    </row>
    <row r="607" spans="20:24" ht="15">
      <c r="T607" s="63"/>
      <c r="U607" s="63"/>
      <c r="V607" s="63"/>
      <c r="W607" s="63"/>
      <c r="X607" s="63"/>
    </row>
    <row r="608" spans="20:24" ht="15">
      <c r="T608" s="63"/>
      <c r="U608" s="63"/>
      <c r="V608" s="63"/>
      <c r="W608" s="63"/>
      <c r="X608" s="63"/>
    </row>
    <row r="609" spans="20:24" ht="15">
      <c r="T609" s="63"/>
      <c r="U609" s="63"/>
      <c r="V609" s="63"/>
      <c r="W609" s="63"/>
      <c r="X609" s="63"/>
    </row>
    <row r="610" spans="20:24" ht="15">
      <c r="T610" s="63"/>
      <c r="U610" s="63"/>
      <c r="V610" s="63"/>
      <c r="W610" s="63"/>
      <c r="X610" s="63"/>
    </row>
    <row r="611" spans="20:24" ht="15">
      <c r="T611" s="63"/>
      <c r="U611" s="63"/>
      <c r="V611" s="63"/>
      <c r="W611" s="63"/>
      <c r="X611" s="63"/>
    </row>
    <row r="612" spans="20:24" ht="15">
      <c r="T612" s="63"/>
      <c r="U612" s="63"/>
      <c r="V612" s="63"/>
      <c r="W612" s="63"/>
      <c r="X612" s="63"/>
    </row>
    <row r="613" spans="20:24" ht="15">
      <c r="T613" s="63"/>
      <c r="U613" s="63"/>
      <c r="V613" s="63"/>
      <c r="W613" s="63"/>
      <c r="X613" s="63"/>
    </row>
    <row r="614" spans="20:24" ht="15">
      <c r="T614" s="63"/>
      <c r="U614" s="63"/>
      <c r="V614" s="63"/>
      <c r="W614" s="63"/>
      <c r="X614" s="63"/>
    </row>
    <row r="615" spans="20:24" ht="15">
      <c r="T615" s="63"/>
      <c r="U615" s="63"/>
      <c r="V615" s="63"/>
      <c r="W615" s="63"/>
      <c r="X615" s="63"/>
    </row>
    <row r="616" spans="20:24" ht="15">
      <c r="T616" s="63"/>
      <c r="U616" s="63"/>
      <c r="V616" s="63"/>
      <c r="W616" s="63"/>
      <c r="X616" s="63"/>
    </row>
    <row r="617" spans="20:24" ht="15">
      <c r="T617" s="63"/>
      <c r="U617" s="63"/>
      <c r="V617" s="63"/>
      <c r="W617" s="63"/>
      <c r="X617" s="63"/>
    </row>
    <row r="618" spans="20:24" ht="15">
      <c r="T618" s="63"/>
      <c r="U618" s="63"/>
      <c r="V618" s="63"/>
      <c r="W618" s="63"/>
      <c r="X618" s="63"/>
    </row>
    <row r="619" spans="20:24" ht="15">
      <c r="T619" s="63"/>
      <c r="U619" s="63"/>
      <c r="V619" s="63"/>
      <c r="W619" s="63"/>
      <c r="X619" s="63"/>
    </row>
    <row r="620" spans="20:24" ht="15">
      <c r="T620" s="63"/>
      <c r="U620" s="63"/>
      <c r="V620" s="63"/>
      <c r="W620" s="63"/>
      <c r="X620" s="63"/>
    </row>
    <row r="621" spans="20:24" ht="15">
      <c r="T621" s="63"/>
      <c r="U621" s="63"/>
      <c r="V621" s="63"/>
      <c r="W621" s="63"/>
      <c r="X621" s="63"/>
    </row>
    <row r="622" spans="20:24" ht="15">
      <c r="T622" s="63"/>
      <c r="U622" s="63"/>
      <c r="V622" s="63"/>
      <c r="W622" s="63"/>
      <c r="X622" s="63"/>
    </row>
    <row r="623" spans="20:24" ht="15">
      <c r="T623" s="63"/>
      <c r="U623" s="63"/>
      <c r="V623" s="63"/>
      <c r="W623" s="63"/>
      <c r="X623" s="63"/>
    </row>
    <row r="624" spans="20:24" ht="15">
      <c r="T624" s="63"/>
      <c r="U624" s="63"/>
      <c r="V624" s="63"/>
      <c r="W624" s="63"/>
      <c r="X624" s="63"/>
    </row>
    <row r="625" spans="20:24" ht="15">
      <c r="T625" s="63"/>
      <c r="U625" s="63"/>
      <c r="V625" s="63"/>
      <c r="W625" s="63"/>
      <c r="X625" s="63"/>
    </row>
    <row r="626" spans="20:24" ht="15">
      <c r="T626" s="63"/>
      <c r="U626" s="63"/>
      <c r="V626" s="63"/>
      <c r="W626" s="63"/>
      <c r="X626" s="63"/>
    </row>
    <row r="627" spans="20:24" ht="15">
      <c r="T627" s="63"/>
      <c r="U627" s="63"/>
      <c r="V627" s="63"/>
      <c r="W627" s="63"/>
      <c r="X627" s="63"/>
    </row>
    <row r="628" spans="20:24" ht="15">
      <c r="T628" s="63"/>
      <c r="U628" s="63"/>
      <c r="V628" s="63"/>
      <c r="W628" s="63"/>
      <c r="X628" s="63"/>
    </row>
    <row r="629" spans="20:24" ht="15">
      <c r="T629" s="63"/>
      <c r="U629" s="63"/>
      <c r="V629" s="63"/>
      <c r="W629" s="63"/>
      <c r="X629" s="63"/>
    </row>
  </sheetData>
  <printOptions horizontalCentered="1"/>
  <pageMargins left="0.59055118110236227" right="0.59055118110236227" top="0.59055118110236227" bottom="0.59055118110236227" header="0" footer="0"/>
  <pageSetup paperSize="9" scale="46" fitToHeight="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07"/>
  <sheetViews>
    <sheetView tabSelected="1" zoomScaleNormal="100" workbookViewId="0">
      <pane ySplit="2" topLeftCell="A303" activePane="bottomLeft" state="frozen"/>
      <selection activeCell="A2" sqref="A2:XFD2"/>
      <selection pane="bottomLeft" activeCell="A2" sqref="A2:XFD2"/>
    </sheetView>
  </sheetViews>
  <sheetFormatPr defaultRowHeight="12.75"/>
  <cols>
    <col min="1" max="6" width="5.5703125" style="279" customWidth="1"/>
    <col min="7" max="7" width="16.85546875" hidden="1" customWidth="1"/>
    <col min="8" max="8" width="52.28515625" style="395" customWidth="1"/>
    <col min="9" max="9" width="14.5703125" customWidth="1"/>
    <col min="10" max="10" width="9.5703125" customWidth="1"/>
    <col min="11" max="14" width="18.28515625" customWidth="1"/>
    <col min="15" max="15" width="21.42578125" style="249" customWidth="1"/>
  </cols>
  <sheetData>
    <row r="1" spans="1:15" s="396" customFormat="1" ht="55.5" customHeight="1" thickBot="1">
      <c r="A1" s="356" t="s">
        <v>120</v>
      </c>
      <c r="B1" s="357"/>
      <c r="C1" s="357"/>
      <c r="D1" s="357"/>
      <c r="E1" s="357"/>
      <c r="F1" s="358"/>
      <c r="G1" s="433" t="s">
        <v>3454</v>
      </c>
      <c r="H1" s="433" t="s">
        <v>121</v>
      </c>
      <c r="I1" s="436" t="s">
        <v>122</v>
      </c>
      <c r="J1" s="355" t="s">
        <v>2217</v>
      </c>
      <c r="K1" s="434" t="s">
        <v>3462</v>
      </c>
      <c r="L1" s="431" t="s">
        <v>3463</v>
      </c>
      <c r="M1" s="431" t="s">
        <v>3464</v>
      </c>
      <c r="N1" s="434" t="s">
        <v>3467</v>
      </c>
      <c r="O1" s="430" t="s">
        <v>3459</v>
      </c>
    </row>
    <row r="2" spans="1:15" ht="13.5" customHeight="1" thickBot="1">
      <c r="A2" s="359" t="s">
        <v>3581</v>
      </c>
      <c r="B2" s="359" t="s">
        <v>124</v>
      </c>
      <c r="C2" s="359" t="s">
        <v>125</v>
      </c>
      <c r="D2" s="359" t="s">
        <v>126</v>
      </c>
      <c r="E2" s="359" t="s">
        <v>127</v>
      </c>
      <c r="F2" s="359" t="s">
        <v>128</v>
      </c>
      <c r="G2" s="433"/>
      <c r="H2" s="433"/>
      <c r="I2" s="437"/>
      <c r="J2" s="353"/>
      <c r="K2" s="435"/>
      <c r="L2" s="432"/>
      <c r="M2" s="432"/>
      <c r="N2" s="435"/>
      <c r="O2" s="430"/>
    </row>
    <row r="3" spans="1:15">
      <c r="A3" s="151">
        <v>300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4">
        <v>300</v>
      </c>
      <c r="H3" s="54" t="s">
        <v>536</v>
      </c>
      <c r="I3" s="55" t="s">
        <v>537</v>
      </c>
      <c r="J3" s="55"/>
      <c r="K3" s="215"/>
      <c r="L3" s="215"/>
      <c r="M3" s="215"/>
      <c r="N3" s="215"/>
      <c r="O3" s="215"/>
    </row>
    <row r="4" spans="1:15">
      <c r="A4" s="154">
        <v>300</v>
      </c>
      <c r="B4" s="361">
        <v>100</v>
      </c>
      <c r="C4" s="361">
        <v>0</v>
      </c>
      <c r="D4" s="361">
        <v>0</v>
      </c>
      <c r="E4" s="361">
        <v>0</v>
      </c>
      <c r="F4" s="361">
        <v>0</v>
      </c>
      <c r="G4" s="369" t="s">
        <v>2337</v>
      </c>
      <c r="H4" s="369" t="s">
        <v>538</v>
      </c>
      <c r="I4" s="370" t="s">
        <v>539</v>
      </c>
      <c r="J4" s="370"/>
      <c r="K4" s="371"/>
      <c r="L4" s="371"/>
      <c r="M4" s="371"/>
      <c r="N4" s="371"/>
      <c r="O4" s="412"/>
    </row>
    <row r="5" spans="1:15">
      <c r="A5" s="152">
        <v>300</v>
      </c>
      <c r="B5" s="360">
        <v>100</v>
      </c>
      <c r="C5" s="361">
        <v>100</v>
      </c>
      <c r="D5" s="361">
        <v>0</v>
      </c>
      <c r="E5" s="361">
        <v>0</v>
      </c>
      <c r="F5" s="361">
        <v>0</v>
      </c>
      <c r="G5" s="369" t="s">
        <v>2338</v>
      </c>
      <c r="H5" s="369" t="s">
        <v>540</v>
      </c>
      <c r="I5" s="372" t="s">
        <v>541</v>
      </c>
      <c r="J5" s="372"/>
      <c r="K5" s="373"/>
      <c r="L5" s="373"/>
      <c r="M5" s="373"/>
      <c r="N5" s="373"/>
      <c r="O5" s="413"/>
    </row>
    <row r="6" spans="1:15" ht="38.25">
      <c r="A6" s="152">
        <v>300</v>
      </c>
      <c r="B6" s="360">
        <v>100</v>
      </c>
      <c r="C6" s="361">
        <v>100</v>
      </c>
      <c r="D6" s="153">
        <v>100</v>
      </c>
      <c r="E6" s="361">
        <v>0</v>
      </c>
      <c r="F6" s="361">
        <v>0</v>
      </c>
      <c r="G6" s="368" t="s">
        <v>2339</v>
      </c>
      <c r="H6" s="368" t="s">
        <v>544</v>
      </c>
      <c r="I6" s="361" t="s">
        <v>543</v>
      </c>
      <c r="J6" s="361"/>
      <c r="K6" s="374">
        <f>+L6+M6</f>
        <v>2002273.7623549681</v>
      </c>
      <c r="L6" s="374">
        <v>2002273.7623549681</v>
      </c>
      <c r="M6" s="374"/>
      <c r="N6" s="374">
        <v>1978674.2515230102</v>
      </c>
      <c r="O6" s="414">
        <f>+K6-N6</f>
        <v>23599.510831957916</v>
      </c>
    </row>
    <row r="7" spans="1:15" ht="25.5">
      <c r="A7" s="152">
        <v>300</v>
      </c>
      <c r="B7" s="360">
        <v>100</v>
      </c>
      <c r="C7" s="361">
        <v>100</v>
      </c>
      <c r="D7" s="153">
        <v>101</v>
      </c>
      <c r="E7" s="361">
        <v>0</v>
      </c>
      <c r="F7" s="361">
        <v>0</v>
      </c>
      <c r="G7" s="368" t="s">
        <v>2218</v>
      </c>
      <c r="H7" s="368" t="s">
        <v>2219</v>
      </c>
      <c r="I7" s="361" t="s">
        <v>543</v>
      </c>
      <c r="J7" s="361"/>
      <c r="K7" s="374">
        <f t="shared" ref="K7:K70" si="0">+L7+M7</f>
        <v>0</v>
      </c>
      <c r="L7" s="374">
        <v>0</v>
      </c>
      <c r="M7" s="374"/>
      <c r="N7" s="374">
        <v>0</v>
      </c>
      <c r="O7" s="414">
        <f>+K7-N7</f>
        <v>0</v>
      </c>
    </row>
    <row r="8" spans="1:15">
      <c r="A8" s="152">
        <v>300</v>
      </c>
      <c r="B8" s="360">
        <v>100</v>
      </c>
      <c r="C8" s="361">
        <v>100</v>
      </c>
      <c r="D8" s="153">
        <v>200</v>
      </c>
      <c r="E8" s="361">
        <v>0</v>
      </c>
      <c r="F8" s="361">
        <v>0</v>
      </c>
      <c r="G8" s="368" t="s">
        <v>2340</v>
      </c>
      <c r="H8" s="368" t="s">
        <v>545</v>
      </c>
      <c r="I8" s="361" t="s">
        <v>546</v>
      </c>
      <c r="J8" s="361"/>
      <c r="K8" s="374">
        <f t="shared" si="0"/>
        <v>46903.359999999986</v>
      </c>
      <c r="L8" s="374">
        <v>46903.359999999986</v>
      </c>
      <c r="M8" s="374"/>
      <c r="N8" s="374">
        <v>44842.049999999988</v>
      </c>
      <c r="O8" s="414">
        <f>+K8-N8</f>
        <v>2061.3099999999977</v>
      </c>
    </row>
    <row r="9" spans="1:15" ht="25.5">
      <c r="A9" s="152">
        <v>300</v>
      </c>
      <c r="B9" s="360">
        <v>100</v>
      </c>
      <c r="C9" s="361">
        <v>100</v>
      </c>
      <c r="D9" s="153">
        <v>201</v>
      </c>
      <c r="E9" s="361">
        <v>0</v>
      </c>
      <c r="F9" s="361">
        <v>0</v>
      </c>
      <c r="G9" s="368" t="s">
        <v>2220</v>
      </c>
      <c r="H9" s="368" t="s">
        <v>2221</v>
      </c>
      <c r="I9" s="361" t="s">
        <v>546</v>
      </c>
      <c r="J9" s="361"/>
      <c r="K9" s="374">
        <f t="shared" si="0"/>
        <v>0</v>
      </c>
      <c r="L9" s="374">
        <v>0</v>
      </c>
      <c r="M9" s="374"/>
      <c r="N9" s="374">
        <v>0</v>
      </c>
      <c r="O9" s="414">
        <f>+K9-N9</f>
        <v>0</v>
      </c>
    </row>
    <row r="10" spans="1:15">
      <c r="A10" s="152">
        <v>300</v>
      </c>
      <c r="B10" s="360">
        <v>100</v>
      </c>
      <c r="C10" s="361">
        <v>100</v>
      </c>
      <c r="D10" s="153">
        <v>250</v>
      </c>
      <c r="E10" s="361">
        <v>0</v>
      </c>
      <c r="F10" s="361">
        <v>0</v>
      </c>
      <c r="G10" s="368" t="s">
        <v>2341</v>
      </c>
      <c r="H10" s="368" t="s">
        <v>547</v>
      </c>
      <c r="I10" s="361" t="s">
        <v>548</v>
      </c>
      <c r="J10" s="361"/>
      <c r="K10" s="374">
        <f t="shared" si="0"/>
        <v>71099.22</v>
      </c>
      <c r="L10" s="374">
        <v>71099.22</v>
      </c>
      <c r="M10" s="374"/>
      <c r="N10" s="374">
        <v>71099.22</v>
      </c>
      <c r="O10" s="414">
        <f>+K10-N10</f>
        <v>0</v>
      </c>
    </row>
    <row r="11" spans="1:15">
      <c r="A11" s="152">
        <v>300</v>
      </c>
      <c r="B11" s="360">
        <v>100</v>
      </c>
      <c r="C11" s="361">
        <v>100</v>
      </c>
      <c r="D11" s="153">
        <v>300</v>
      </c>
      <c r="E11" s="361">
        <v>0</v>
      </c>
      <c r="F11" s="361">
        <v>0</v>
      </c>
      <c r="G11" s="368" t="s">
        <v>2342</v>
      </c>
      <c r="H11" s="368" t="s">
        <v>549</v>
      </c>
      <c r="I11" s="361" t="s">
        <v>550</v>
      </c>
      <c r="J11" s="360"/>
      <c r="K11" s="375">
        <f t="shared" si="0"/>
        <v>0</v>
      </c>
      <c r="L11" s="375">
        <v>0</v>
      </c>
      <c r="M11" s="375"/>
      <c r="N11" s="375">
        <v>0</v>
      </c>
      <c r="O11" s="415"/>
    </row>
    <row r="12" spans="1:15" ht="38.25">
      <c r="A12" s="152">
        <v>300</v>
      </c>
      <c r="B12" s="360">
        <v>100</v>
      </c>
      <c r="C12" s="361">
        <v>100</v>
      </c>
      <c r="D12" s="153">
        <v>300</v>
      </c>
      <c r="E12" s="361">
        <v>100</v>
      </c>
      <c r="F12" s="361">
        <v>0</v>
      </c>
      <c r="G12" s="368" t="s">
        <v>2343</v>
      </c>
      <c r="H12" s="368" t="s">
        <v>551</v>
      </c>
      <c r="I12" s="361" t="s">
        <v>552</v>
      </c>
      <c r="J12" s="361" t="s">
        <v>1528</v>
      </c>
      <c r="K12" s="374">
        <f t="shared" si="0"/>
        <v>0</v>
      </c>
      <c r="L12" s="374">
        <v>0</v>
      </c>
      <c r="M12" s="374"/>
      <c r="N12" s="374">
        <v>0</v>
      </c>
      <c r="O12" s="414">
        <f>+K12-N12</f>
        <v>0</v>
      </c>
    </row>
    <row r="13" spans="1:15" ht="38.25">
      <c r="A13" s="152">
        <v>300</v>
      </c>
      <c r="B13" s="360">
        <v>100</v>
      </c>
      <c r="C13" s="361">
        <v>100</v>
      </c>
      <c r="D13" s="153">
        <v>300</v>
      </c>
      <c r="E13" s="361">
        <v>200</v>
      </c>
      <c r="F13" s="361">
        <v>0</v>
      </c>
      <c r="G13" s="368" t="s">
        <v>2344</v>
      </c>
      <c r="H13" s="368" t="s">
        <v>553</v>
      </c>
      <c r="I13" s="361" t="s">
        <v>554</v>
      </c>
      <c r="J13" s="361" t="s">
        <v>1573</v>
      </c>
      <c r="K13" s="374">
        <f t="shared" si="0"/>
        <v>0</v>
      </c>
      <c r="L13" s="374">
        <v>0</v>
      </c>
      <c r="M13" s="374"/>
      <c r="N13" s="374">
        <v>0</v>
      </c>
      <c r="O13" s="414">
        <f>+K13-N13</f>
        <v>0</v>
      </c>
    </row>
    <row r="14" spans="1:15">
      <c r="A14" s="152">
        <v>300</v>
      </c>
      <c r="B14" s="360">
        <v>100</v>
      </c>
      <c r="C14" s="361">
        <v>100</v>
      </c>
      <c r="D14" s="153">
        <v>300</v>
      </c>
      <c r="E14" s="361">
        <v>300</v>
      </c>
      <c r="F14" s="361">
        <v>0</v>
      </c>
      <c r="G14" s="368" t="s">
        <v>2345</v>
      </c>
      <c r="H14" s="368" t="s">
        <v>555</v>
      </c>
      <c r="I14" s="361" t="s">
        <v>556</v>
      </c>
      <c r="J14" s="361"/>
      <c r="K14" s="374">
        <f t="shared" si="0"/>
        <v>0</v>
      </c>
      <c r="L14" s="374">
        <v>0</v>
      </c>
      <c r="M14" s="374"/>
      <c r="N14" s="374">
        <v>0</v>
      </c>
      <c r="O14" s="414">
        <f>+K14-N14</f>
        <v>0</v>
      </c>
    </row>
    <row r="15" spans="1:15">
      <c r="A15" s="152">
        <v>300</v>
      </c>
      <c r="B15" s="360">
        <v>100</v>
      </c>
      <c r="C15" s="361">
        <v>200</v>
      </c>
      <c r="D15" s="361">
        <v>0</v>
      </c>
      <c r="E15" s="361">
        <v>0</v>
      </c>
      <c r="F15" s="361">
        <v>0</v>
      </c>
      <c r="G15" s="369" t="s">
        <v>2346</v>
      </c>
      <c r="H15" s="369" t="s">
        <v>557</v>
      </c>
      <c r="I15" s="370" t="s">
        <v>558</v>
      </c>
      <c r="J15" s="372"/>
      <c r="K15" s="375">
        <f t="shared" si="0"/>
        <v>0</v>
      </c>
      <c r="L15" s="375">
        <v>0</v>
      </c>
      <c r="M15" s="375"/>
      <c r="N15" s="375">
        <v>0</v>
      </c>
      <c r="O15" s="415"/>
    </row>
    <row r="16" spans="1:15" ht="25.5">
      <c r="A16" s="154">
        <v>300</v>
      </c>
      <c r="B16" s="361">
        <v>100</v>
      </c>
      <c r="C16" s="361">
        <v>200</v>
      </c>
      <c r="D16" s="153">
        <v>100</v>
      </c>
      <c r="E16" s="153">
        <v>0</v>
      </c>
      <c r="F16" s="153">
        <v>0</v>
      </c>
      <c r="G16" s="368" t="s">
        <v>2347</v>
      </c>
      <c r="H16" s="368" t="s">
        <v>559</v>
      </c>
      <c r="I16" s="370" t="s">
        <v>560</v>
      </c>
      <c r="J16" s="370" t="s">
        <v>1528</v>
      </c>
      <c r="K16" s="374">
        <f t="shared" si="0"/>
        <v>0</v>
      </c>
      <c r="L16" s="374">
        <v>0</v>
      </c>
      <c r="M16" s="374"/>
      <c r="N16" s="374">
        <v>0</v>
      </c>
      <c r="O16" s="414">
        <f>+K16-N16</f>
        <v>0</v>
      </c>
    </row>
    <row r="17" spans="1:15" ht="25.5">
      <c r="A17" s="152">
        <v>300</v>
      </c>
      <c r="B17" s="360">
        <v>100</v>
      </c>
      <c r="C17" s="361">
        <v>200</v>
      </c>
      <c r="D17" s="153">
        <v>200</v>
      </c>
      <c r="E17" s="361">
        <v>0</v>
      </c>
      <c r="F17" s="361">
        <v>0</v>
      </c>
      <c r="G17" s="368" t="s">
        <v>2348</v>
      </c>
      <c r="H17" s="368" t="s">
        <v>561</v>
      </c>
      <c r="I17" s="361" t="s">
        <v>562</v>
      </c>
      <c r="J17" s="361" t="s">
        <v>1573</v>
      </c>
      <c r="K17" s="374">
        <f t="shared" si="0"/>
        <v>0</v>
      </c>
      <c r="L17" s="374">
        <v>0</v>
      </c>
      <c r="M17" s="374"/>
      <c r="N17" s="374">
        <v>0</v>
      </c>
      <c r="O17" s="414">
        <f>+K17-N17</f>
        <v>0</v>
      </c>
    </row>
    <row r="18" spans="1:15">
      <c r="A18" s="152">
        <v>300</v>
      </c>
      <c r="B18" s="360">
        <v>100</v>
      </c>
      <c r="C18" s="361">
        <v>200</v>
      </c>
      <c r="D18" s="153">
        <v>300</v>
      </c>
      <c r="E18" s="361">
        <v>0</v>
      </c>
      <c r="F18" s="361">
        <v>0</v>
      </c>
      <c r="G18" s="368" t="s">
        <v>2349</v>
      </c>
      <c r="H18" s="368" t="s">
        <v>563</v>
      </c>
      <c r="I18" s="361" t="s">
        <v>564</v>
      </c>
      <c r="J18" s="361"/>
      <c r="K18" s="374">
        <f t="shared" si="0"/>
        <v>0</v>
      </c>
      <c r="L18" s="374">
        <v>0</v>
      </c>
      <c r="M18" s="374"/>
      <c r="N18" s="374">
        <v>0</v>
      </c>
      <c r="O18" s="414">
        <f>+K18-N18</f>
        <v>0</v>
      </c>
    </row>
    <row r="19" spans="1:15">
      <c r="A19" s="152">
        <v>300</v>
      </c>
      <c r="B19" s="360">
        <v>100</v>
      </c>
      <c r="C19" s="361">
        <v>300</v>
      </c>
      <c r="D19" s="361">
        <v>0</v>
      </c>
      <c r="E19" s="361">
        <v>0</v>
      </c>
      <c r="F19" s="361">
        <v>0</v>
      </c>
      <c r="G19" s="369" t="s">
        <v>2350</v>
      </c>
      <c r="H19" s="369" t="s">
        <v>565</v>
      </c>
      <c r="I19" s="361" t="s">
        <v>566</v>
      </c>
      <c r="J19" s="360"/>
      <c r="K19" s="375">
        <f t="shared" si="0"/>
        <v>0</v>
      </c>
      <c r="L19" s="375">
        <v>0</v>
      </c>
      <c r="M19" s="375"/>
      <c r="N19" s="375">
        <v>0</v>
      </c>
      <c r="O19" s="415"/>
    </row>
    <row r="20" spans="1:15">
      <c r="A20" s="152">
        <v>300</v>
      </c>
      <c r="B20" s="360">
        <v>100</v>
      </c>
      <c r="C20" s="361">
        <v>300</v>
      </c>
      <c r="D20" s="153">
        <v>100</v>
      </c>
      <c r="E20" s="361">
        <v>0</v>
      </c>
      <c r="F20" s="361">
        <v>0</v>
      </c>
      <c r="G20" s="368" t="s">
        <v>2351</v>
      </c>
      <c r="H20" s="368" t="s">
        <v>567</v>
      </c>
      <c r="I20" s="361" t="s">
        <v>568</v>
      </c>
      <c r="J20" s="361"/>
      <c r="K20" s="374">
        <f t="shared" si="0"/>
        <v>2293844.4500000002</v>
      </c>
      <c r="L20" s="374">
        <v>2293844.4500000002</v>
      </c>
      <c r="M20" s="374"/>
      <c r="N20" s="374">
        <v>2472147.4800000004</v>
      </c>
      <c r="O20" s="414">
        <f t="shared" ref="O20:O35" si="1">+K20-N20</f>
        <v>-178303.03000000026</v>
      </c>
    </row>
    <row r="21" spans="1:15" ht="25.5">
      <c r="A21" s="152">
        <v>300</v>
      </c>
      <c r="B21" s="360">
        <v>100</v>
      </c>
      <c r="C21" s="361">
        <v>300</v>
      </c>
      <c r="D21" s="153">
        <v>101</v>
      </c>
      <c r="E21" s="361">
        <v>0</v>
      </c>
      <c r="F21" s="361">
        <v>0</v>
      </c>
      <c r="G21" s="368" t="s">
        <v>2222</v>
      </c>
      <c r="H21" s="368" t="s">
        <v>2223</v>
      </c>
      <c r="I21" s="361" t="s">
        <v>568</v>
      </c>
      <c r="J21" s="361"/>
      <c r="K21" s="374">
        <f t="shared" si="0"/>
        <v>0</v>
      </c>
      <c r="L21" s="374">
        <v>0</v>
      </c>
      <c r="M21" s="374"/>
      <c r="N21" s="374">
        <v>0</v>
      </c>
      <c r="O21" s="414">
        <f t="shared" si="1"/>
        <v>0</v>
      </c>
    </row>
    <row r="22" spans="1:15">
      <c r="A22" s="152">
        <v>300</v>
      </c>
      <c r="B22" s="360">
        <v>100</v>
      </c>
      <c r="C22" s="361">
        <v>300</v>
      </c>
      <c r="D22" s="153">
        <v>200</v>
      </c>
      <c r="E22" s="361">
        <v>0</v>
      </c>
      <c r="F22" s="361">
        <v>0</v>
      </c>
      <c r="G22" s="368" t="s">
        <v>2352</v>
      </c>
      <c r="H22" s="368" t="s">
        <v>569</v>
      </c>
      <c r="I22" s="361" t="s">
        <v>570</v>
      </c>
      <c r="J22" s="361"/>
      <c r="K22" s="374">
        <f t="shared" si="0"/>
        <v>327913.93</v>
      </c>
      <c r="L22" s="374">
        <v>327913.93</v>
      </c>
      <c r="M22" s="374"/>
      <c r="N22" s="374">
        <v>353496</v>
      </c>
      <c r="O22" s="414">
        <f t="shared" si="1"/>
        <v>-25582.070000000007</v>
      </c>
    </row>
    <row r="23" spans="1:15" ht="25.5">
      <c r="A23" s="152">
        <v>300</v>
      </c>
      <c r="B23" s="360">
        <v>100</v>
      </c>
      <c r="C23" s="361">
        <v>300</v>
      </c>
      <c r="D23" s="153">
        <v>201</v>
      </c>
      <c r="E23" s="361">
        <v>0</v>
      </c>
      <c r="F23" s="361">
        <v>0</v>
      </c>
      <c r="G23" s="368" t="s">
        <v>2224</v>
      </c>
      <c r="H23" s="368" t="s">
        <v>2225</v>
      </c>
      <c r="I23" s="361" t="s">
        <v>570</v>
      </c>
      <c r="J23" s="361"/>
      <c r="K23" s="374">
        <f t="shared" si="0"/>
        <v>0</v>
      </c>
      <c r="L23" s="374">
        <v>0</v>
      </c>
      <c r="M23" s="374"/>
      <c r="N23" s="374">
        <v>0</v>
      </c>
      <c r="O23" s="414">
        <f t="shared" si="1"/>
        <v>0</v>
      </c>
    </row>
    <row r="24" spans="1:15">
      <c r="A24" s="152">
        <v>300</v>
      </c>
      <c r="B24" s="360">
        <v>100</v>
      </c>
      <c r="C24" s="361">
        <v>300</v>
      </c>
      <c r="D24" s="153">
        <v>300</v>
      </c>
      <c r="E24" s="361">
        <v>0</v>
      </c>
      <c r="F24" s="361">
        <v>0</v>
      </c>
      <c r="G24" s="368" t="s">
        <v>2353</v>
      </c>
      <c r="H24" s="368" t="s">
        <v>571</v>
      </c>
      <c r="I24" s="361" t="s">
        <v>572</v>
      </c>
      <c r="J24" s="361"/>
      <c r="K24" s="374">
        <f t="shared" si="0"/>
        <v>3390410.67</v>
      </c>
      <c r="L24" s="374">
        <v>3390410.67</v>
      </c>
      <c r="M24" s="374"/>
      <c r="N24" s="374">
        <v>3933053.83</v>
      </c>
      <c r="O24" s="414">
        <f t="shared" si="1"/>
        <v>-542643.16000000015</v>
      </c>
    </row>
    <row r="25" spans="1:15" ht="25.5">
      <c r="A25" s="152">
        <v>300</v>
      </c>
      <c r="B25" s="360">
        <v>100</v>
      </c>
      <c r="C25" s="361">
        <v>300</v>
      </c>
      <c r="D25" s="153">
        <v>301</v>
      </c>
      <c r="E25" s="361">
        <v>0</v>
      </c>
      <c r="F25" s="361">
        <v>0</v>
      </c>
      <c r="G25" s="368" t="s">
        <v>2226</v>
      </c>
      <c r="H25" s="368" t="s">
        <v>2227</v>
      </c>
      <c r="I25" s="361" t="s">
        <v>572</v>
      </c>
      <c r="J25" s="361"/>
      <c r="K25" s="374">
        <f t="shared" si="0"/>
        <v>0</v>
      </c>
      <c r="L25" s="374">
        <v>0</v>
      </c>
      <c r="M25" s="374"/>
      <c r="N25" s="374">
        <v>0</v>
      </c>
      <c r="O25" s="414">
        <f t="shared" si="1"/>
        <v>0</v>
      </c>
    </row>
    <row r="26" spans="1:15">
      <c r="A26" s="152">
        <v>300</v>
      </c>
      <c r="B26" s="360">
        <v>100</v>
      </c>
      <c r="C26" s="153">
        <v>400</v>
      </c>
      <c r="D26" s="361">
        <v>0</v>
      </c>
      <c r="E26" s="361">
        <v>0</v>
      </c>
      <c r="F26" s="361">
        <v>0</v>
      </c>
      <c r="G26" s="368" t="s">
        <v>2354</v>
      </c>
      <c r="H26" s="368" t="s">
        <v>573</v>
      </c>
      <c r="I26" s="361" t="s">
        <v>574</v>
      </c>
      <c r="J26" s="361"/>
      <c r="K26" s="374">
        <f t="shared" si="0"/>
        <v>1755.1800000000005</v>
      </c>
      <c r="L26" s="374">
        <v>1755.1800000000005</v>
      </c>
      <c r="M26" s="374"/>
      <c r="N26" s="374">
        <v>1724.7100000000009</v>
      </c>
      <c r="O26" s="414">
        <f t="shared" si="1"/>
        <v>30.469999999999573</v>
      </c>
    </row>
    <row r="27" spans="1:15" ht="25.5">
      <c r="A27" s="152">
        <v>300</v>
      </c>
      <c r="B27" s="360">
        <v>100</v>
      </c>
      <c r="C27" s="153">
        <v>401</v>
      </c>
      <c r="D27" s="361">
        <v>0</v>
      </c>
      <c r="E27" s="361">
        <v>0</v>
      </c>
      <c r="F27" s="361">
        <v>0</v>
      </c>
      <c r="G27" s="368" t="s">
        <v>2228</v>
      </c>
      <c r="H27" s="368" t="s">
        <v>2229</v>
      </c>
      <c r="I27" s="361" t="s">
        <v>574</v>
      </c>
      <c r="J27" s="361"/>
      <c r="K27" s="374">
        <f t="shared" si="0"/>
        <v>0</v>
      </c>
      <c r="L27" s="374">
        <v>0</v>
      </c>
      <c r="M27" s="374"/>
      <c r="N27" s="374">
        <v>0</v>
      </c>
      <c r="O27" s="414">
        <f t="shared" si="1"/>
        <v>0</v>
      </c>
    </row>
    <row r="28" spans="1:15">
      <c r="A28" s="152">
        <v>300</v>
      </c>
      <c r="B28" s="360">
        <v>100</v>
      </c>
      <c r="C28" s="153">
        <v>500</v>
      </c>
      <c r="D28" s="361">
        <v>0</v>
      </c>
      <c r="E28" s="361">
        <v>0</v>
      </c>
      <c r="F28" s="361">
        <v>0</v>
      </c>
      <c r="G28" s="368" t="s">
        <v>2355</v>
      </c>
      <c r="H28" s="368" t="s">
        <v>575</v>
      </c>
      <c r="I28" s="361" t="s">
        <v>576</v>
      </c>
      <c r="J28" s="361"/>
      <c r="K28" s="374">
        <f t="shared" si="0"/>
        <v>1754.6300000000006</v>
      </c>
      <c r="L28" s="374">
        <v>1754.6300000000006</v>
      </c>
      <c r="M28" s="374"/>
      <c r="N28" s="374">
        <v>4956.8999999999996</v>
      </c>
      <c r="O28" s="414">
        <f t="shared" si="1"/>
        <v>-3202.2699999999991</v>
      </c>
    </row>
    <row r="29" spans="1:15" ht="25.5">
      <c r="A29" s="152">
        <v>300</v>
      </c>
      <c r="B29" s="360">
        <v>100</v>
      </c>
      <c r="C29" s="153">
        <v>501</v>
      </c>
      <c r="D29" s="361">
        <v>0</v>
      </c>
      <c r="E29" s="361">
        <v>0</v>
      </c>
      <c r="F29" s="361">
        <v>0</v>
      </c>
      <c r="G29" s="368" t="s">
        <v>2230</v>
      </c>
      <c r="H29" s="368" t="s">
        <v>2231</v>
      </c>
      <c r="I29" s="361" t="s">
        <v>576</v>
      </c>
      <c r="J29" s="361"/>
      <c r="K29" s="374">
        <f t="shared" si="0"/>
        <v>0</v>
      </c>
      <c r="L29" s="374">
        <v>0</v>
      </c>
      <c r="M29" s="374"/>
      <c r="N29" s="374">
        <v>0</v>
      </c>
      <c r="O29" s="414">
        <f t="shared" si="1"/>
        <v>0</v>
      </c>
    </row>
    <row r="30" spans="1:15">
      <c r="A30" s="152">
        <v>300</v>
      </c>
      <c r="B30" s="360">
        <v>100</v>
      </c>
      <c r="C30" s="153">
        <v>600</v>
      </c>
      <c r="D30" s="361">
        <v>0</v>
      </c>
      <c r="E30" s="361">
        <v>0</v>
      </c>
      <c r="F30" s="361">
        <v>0</v>
      </c>
      <c r="G30" s="368" t="s">
        <v>2356</v>
      </c>
      <c r="H30" s="368" t="s">
        <v>577</v>
      </c>
      <c r="I30" s="361" t="s">
        <v>578</v>
      </c>
      <c r="J30" s="361"/>
      <c r="K30" s="374">
        <f t="shared" si="0"/>
        <v>20768.449999999997</v>
      </c>
      <c r="L30" s="374">
        <v>20768.449999999997</v>
      </c>
      <c r="M30" s="374"/>
      <c r="N30" s="374">
        <v>23856.6</v>
      </c>
      <c r="O30" s="414">
        <f t="shared" si="1"/>
        <v>-3088.1500000000015</v>
      </c>
    </row>
    <row r="31" spans="1:15" ht="25.5">
      <c r="A31" s="152">
        <v>300</v>
      </c>
      <c r="B31" s="360">
        <v>100</v>
      </c>
      <c r="C31" s="153">
        <v>601</v>
      </c>
      <c r="D31" s="361">
        <v>0</v>
      </c>
      <c r="E31" s="361">
        <v>0</v>
      </c>
      <c r="F31" s="361">
        <v>0</v>
      </c>
      <c r="G31" s="368" t="s">
        <v>2232</v>
      </c>
      <c r="H31" s="368" t="s">
        <v>2233</v>
      </c>
      <c r="I31" s="361" t="s">
        <v>578</v>
      </c>
      <c r="J31" s="361"/>
      <c r="K31" s="374">
        <f t="shared" si="0"/>
        <v>0</v>
      </c>
      <c r="L31" s="374">
        <v>0</v>
      </c>
      <c r="M31" s="374"/>
      <c r="N31" s="374">
        <v>0</v>
      </c>
      <c r="O31" s="414">
        <f t="shared" si="1"/>
        <v>0</v>
      </c>
    </row>
    <row r="32" spans="1:15">
      <c r="A32" s="152">
        <v>300</v>
      </c>
      <c r="B32" s="360">
        <v>100</v>
      </c>
      <c r="C32" s="153">
        <v>700</v>
      </c>
      <c r="D32" s="361">
        <v>0</v>
      </c>
      <c r="E32" s="361">
        <v>0</v>
      </c>
      <c r="F32" s="361">
        <v>0</v>
      </c>
      <c r="G32" s="368" t="s">
        <v>2357</v>
      </c>
      <c r="H32" s="368" t="s">
        <v>579</v>
      </c>
      <c r="I32" s="361" t="s">
        <v>580</v>
      </c>
      <c r="J32" s="361"/>
      <c r="K32" s="374">
        <f t="shared" si="0"/>
        <v>0</v>
      </c>
      <c r="L32" s="374">
        <v>0</v>
      </c>
      <c r="M32" s="374"/>
      <c r="N32" s="374">
        <v>0</v>
      </c>
      <c r="O32" s="414">
        <f t="shared" si="1"/>
        <v>0</v>
      </c>
    </row>
    <row r="33" spans="1:15" ht="25.5">
      <c r="A33" s="152">
        <v>300</v>
      </c>
      <c r="B33" s="360">
        <v>100</v>
      </c>
      <c r="C33" s="153">
        <v>701</v>
      </c>
      <c r="D33" s="361">
        <v>0</v>
      </c>
      <c r="E33" s="361">
        <v>0</v>
      </c>
      <c r="F33" s="361">
        <v>0</v>
      </c>
      <c r="G33" s="368" t="s">
        <v>2234</v>
      </c>
      <c r="H33" s="368" t="s">
        <v>2235</v>
      </c>
      <c r="I33" s="361" t="s">
        <v>580</v>
      </c>
      <c r="J33" s="361"/>
      <c r="K33" s="374">
        <f t="shared" si="0"/>
        <v>0</v>
      </c>
      <c r="L33" s="374">
        <v>0</v>
      </c>
      <c r="M33" s="374"/>
      <c r="N33" s="374">
        <v>0</v>
      </c>
      <c r="O33" s="414">
        <f t="shared" si="1"/>
        <v>0</v>
      </c>
    </row>
    <row r="34" spans="1:15">
      <c r="A34" s="152">
        <v>300</v>
      </c>
      <c r="B34" s="360">
        <v>100</v>
      </c>
      <c r="C34" s="153">
        <v>800</v>
      </c>
      <c r="D34" s="361">
        <v>0</v>
      </c>
      <c r="E34" s="361">
        <v>0</v>
      </c>
      <c r="F34" s="361">
        <v>0</v>
      </c>
      <c r="G34" s="368" t="s">
        <v>2358</v>
      </c>
      <c r="H34" s="368" t="s">
        <v>581</v>
      </c>
      <c r="I34" s="361" t="s">
        <v>582</v>
      </c>
      <c r="J34" s="361"/>
      <c r="K34" s="374">
        <f t="shared" si="0"/>
        <v>499493.25</v>
      </c>
      <c r="L34" s="374">
        <v>499493.25</v>
      </c>
      <c r="M34" s="374"/>
      <c r="N34" s="374">
        <v>497837.25</v>
      </c>
      <c r="O34" s="414">
        <f t="shared" si="1"/>
        <v>1656</v>
      </c>
    </row>
    <row r="35" spans="1:15" ht="25.5">
      <c r="A35" s="152">
        <v>300</v>
      </c>
      <c r="B35" s="360">
        <v>100</v>
      </c>
      <c r="C35" s="153">
        <v>801</v>
      </c>
      <c r="D35" s="361">
        <v>0</v>
      </c>
      <c r="E35" s="361">
        <v>0</v>
      </c>
      <c r="F35" s="361">
        <v>0</v>
      </c>
      <c r="G35" s="368" t="s">
        <v>2236</v>
      </c>
      <c r="H35" s="368" t="s">
        <v>2237</v>
      </c>
      <c r="I35" s="361" t="s">
        <v>582</v>
      </c>
      <c r="J35" s="360"/>
      <c r="K35" s="376">
        <f t="shared" si="0"/>
        <v>0</v>
      </c>
      <c r="L35" s="376">
        <v>0</v>
      </c>
      <c r="M35" s="376"/>
      <c r="N35" s="376">
        <v>0</v>
      </c>
      <c r="O35" s="416">
        <f t="shared" si="1"/>
        <v>0</v>
      </c>
    </row>
    <row r="36" spans="1:15" ht="25.5">
      <c r="A36" s="152">
        <v>300</v>
      </c>
      <c r="B36" s="360">
        <v>100</v>
      </c>
      <c r="C36" s="361">
        <v>900</v>
      </c>
      <c r="D36" s="361">
        <v>0</v>
      </c>
      <c r="E36" s="361">
        <v>0</v>
      </c>
      <c r="F36" s="361">
        <v>0</v>
      </c>
      <c r="G36" s="369" t="s">
        <v>2238</v>
      </c>
      <c r="H36" s="369" t="s">
        <v>583</v>
      </c>
      <c r="I36" s="361" t="s">
        <v>584</v>
      </c>
      <c r="J36" s="360" t="s">
        <v>1528</v>
      </c>
      <c r="K36" s="375">
        <f t="shared" si="0"/>
        <v>0</v>
      </c>
      <c r="L36" s="375">
        <v>0</v>
      </c>
      <c r="M36" s="375"/>
      <c r="N36" s="375">
        <v>0</v>
      </c>
      <c r="O36" s="415"/>
    </row>
    <row r="37" spans="1:15" ht="25.5">
      <c r="A37" s="152">
        <v>300</v>
      </c>
      <c r="B37" s="360">
        <v>100</v>
      </c>
      <c r="C37" s="361">
        <v>900</v>
      </c>
      <c r="D37" s="153">
        <v>50</v>
      </c>
      <c r="E37" s="361">
        <v>0</v>
      </c>
      <c r="F37" s="361">
        <v>0</v>
      </c>
      <c r="G37" s="368" t="s">
        <v>2359</v>
      </c>
      <c r="H37" s="368" t="s">
        <v>542</v>
      </c>
      <c r="I37" s="361" t="s">
        <v>585</v>
      </c>
      <c r="J37" s="361" t="s">
        <v>1528</v>
      </c>
      <c r="K37" s="374">
        <f t="shared" si="0"/>
        <v>2831387.26</v>
      </c>
      <c r="L37" s="374">
        <v>2831387.26</v>
      </c>
      <c r="M37" s="374"/>
      <c r="N37" s="374">
        <v>2870685.4</v>
      </c>
      <c r="O37" s="414">
        <f t="shared" ref="O37:O47" si="2">+K37-N37</f>
        <v>-39298.14000000013</v>
      </c>
    </row>
    <row r="38" spans="1:15">
      <c r="A38" s="152">
        <v>300</v>
      </c>
      <c r="B38" s="360">
        <v>100</v>
      </c>
      <c r="C38" s="361">
        <v>900</v>
      </c>
      <c r="D38" s="153">
        <v>100</v>
      </c>
      <c r="E38" s="361">
        <v>0</v>
      </c>
      <c r="F38" s="361">
        <v>0</v>
      </c>
      <c r="G38" s="368" t="s">
        <v>2360</v>
      </c>
      <c r="H38" s="368" t="s">
        <v>545</v>
      </c>
      <c r="I38" s="361" t="s">
        <v>585</v>
      </c>
      <c r="J38" s="361" t="s">
        <v>1528</v>
      </c>
      <c r="K38" s="374">
        <f t="shared" si="0"/>
        <v>148515.44</v>
      </c>
      <c r="L38" s="374">
        <v>148515.44</v>
      </c>
      <c r="M38" s="374"/>
      <c r="N38" s="374">
        <v>150576.75</v>
      </c>
      <c r="O38" s="414">
        <f t="shared" si="2"/>
        <v>-2061.3099999999977</v>
      </c>
    </row>
    <row r="39" spans="1:15">
      <c r="A39" s="152">
        <v>300</v>
      </c>
      <c r="B39" s="360">
        <v>100</v>
      </c>
      <c r="C39" s="361">
        <v>900</v>
      </c>
      <c r="D39" s="153">
        <v>150</v>
      </c>
      <c r="E39" s="361">
        <v>0</v>
      </c>
      <c r="F39" s="361">
        <v>0</v>
      </c>
      <c r="G39" s="368" t="s">
        <v>2361</v>
      </c>
      <c r="H39" s="368" t="s">
        <v>549</v>
      </c>
      <c r="I39" s="361" t="s">
        <v>585</v>
      </c>
      <c r="J39" s="360" t="s">
        <v>1528</v>
      </c>
      <c r="K39" s="376">
        <f t="shared" si="0"/>
        <v>0</v>
      </c>
      <c r="L39" s="376">
        <v>0</v>
      </c>
      <c r="M39" s="376"/>
      <c r="N39" s="376">
        <v>0</v>
      </c>
      <c r="O39" s="416">
        <f t="shared" si="2"/>
        <v>0</v>
      </c>
    </row>
    <row r="40" spans="1:15">
      <c r="A40" s="152">
        <v>300</v>
      </c>
      <c r="B40" s="360">
        <v>100</v>
      </c>
      <c r="C40" s="361">
        <v>900</v>
      </c>
      <c r="D40" s="153">
        <v>200</v>
      </c>
      <c r="E40" s="361">
        <v>0</v>
      </c>
      <c r="F40" s="361">
        <v>0</v>
      </c>
      <c r="G40" s="368" t="s">
        <v>2362</v>
      </c>
      <c r="H40" s="368" t="s">
        <v>567</v>
      </c>
      <c r="I40" s="361" t="s">
        <v>586</v>
      </c>
      <c r="J40" s="361" t="s">
        <v>1528</v>
      </c>
      <c r="K40" s="374">
        <f t="shared" si="0"/>
        <v>1600000</v>
      </c>
      <c r="L40" s="374">
        <v>1600000</v>
      </c>
      <c r="M40" s="374"/>
      <c r="N40" s="374">
        <v>1634089.99</v>
      </c>
      <c r="O40" s="414">
        <f t="shared" si="2"/>
        <v>-34089.989999999991</v>
      </c>
    </row>
    <row r="41" spans="1:15">
      <c r="A41" s="152">
        <v>300</v>
      </c>
      <c r="B41" s="360">
        <v>100</v>
      </c>
      <c r="C41" s="361">
        <v>900</v>
      </c>
      <c r="D41" s="153">
        <v>250</v>
      </c>
      <c r="E41" s="361">
        <v>0</v>
      </c>
      <c r="F41" s="361">
        <v>0</v>
      </c>
      <c r="G41" s="368" t="s">
        <v>2363</v>
      </c>
      <c r="H41" s="368" t="s">
        <v>569</v>
      </c>
      <c r="I41" s="361" t="s">
        <v>586</v>
      </c>
      <c r="J41" s="361" t="s">
        <v>1528</v>
      </c>
      <c r="K41" s="374">
        <f t="shared" si="0"/>
        <v>0</v>
      </c>
      <c r="L41" s="374">
        <v>0</v>
      </c>
      <c r="M41" s="374"/>
      <c r="N41" s="374">
        <v>0</v>
      </c>
      <c r="O41" s="414">
        <f t="shared" si="2"/>
        <v>0</v>
      </c>
    </row>
    <row r="42" spans="1:15">
      <c r="A42" s="152">
        <v>300</v>
      </c>
      <c r="B42" s="360">
        <v>100</v>
      </c>
      <c r="C42" s="361">
        <v>900</v>
      </c>
      <c r="D42" s="153">
        <v>300</v>
      </c>
      <c r="E42" s="361">
        <v>0</v>
      </c>
      <c r="F42" s="361">
        <v>0</v>
      </c>
      <c r="G42" s="368" t="s">
        <v>2364</v>
      </c>
      <c r="H42" s="368" t="s">
        <v>571</v>
      </c>
      <c r="I42" s="361" t="s">
        <v>586</v>
      </c>
      <c r="J42" s="361" t="s">
        <v>1528</v>
      </c>
      <c r="K42" s="374">
        <f t="shared" si="0"/>
        <v>46000</v>
      </c>
      <c r="L42" s="374">
        <v>46000</v>
      </c>
      <c r="M42" s="374"/>
      <c r="N42" s="374">
        <v>39198.61</v>
      </c>
      <c r="O42" s="414">
        <f t="shared" si="2"/>
        <v>6801.3899999999994</v>
      </c>
    </row>
    <row r="43" spans="1:15">
      <c r="A43" s="152">
        <v>300</v>
      </c>
      <c r="B43" s="360">
        <v>100</v>
      </c>
      <c r="C43" s="361">
        <v>900</v>
      </c>
      <c r="D43" s="153">
        <v>350</v>
      </c>
      <c r="E43" s="361">
        <v>0</v>
      </c>
      <c r="F43" s="361">
        <v>0</v>
      </c>
      <c r="G43" s="368" t="s">
        <v>2365</v>
      </c>
      <c r="H43" s="368" t="s">
        <v>573</v>
      </c>
      <c r="I43" s="361" t="s">
        <v>587</v>
      </c>
      <c r="J43" s="361" t="s">
        <v>1528</v>
      </c>
      <c r="K43" s="374">
        <f t="shared" si="0"/>
        <v>14600</v>
      </c>
      <c r="L43" s="374">
        <v>14600</v>
      </c>
      <c r="M43" s="374"/>
      <c r="N43" s="374">
        <v>14767.4</v>
      </c>
      <c r="O43" s="414">
        <f t="shared" si="2"/>
        <v>-167.39999999999964</v>
      </c>
    </row>
    <row r="44" spans="1:15">
      <c r="A44" s="152">
        <v>300</v>
      </c>
      <c r="B44" s="360">
        <v>100</v>
      </c>
      <c r="C44" s="361">
        <v>900</v>
      </c>
      <c r="D44" s="153">
        <v>400</v>
      </c>
      <c r="E44" s="361">
        <v>0</v>
      </c>
      <c r="F44" s="361">
        <v>0</v>
      </c>
      <c r="G44" s="368" t="s">
        <v>2366</v>
      </c>
      <c r="H44" s="368" t="s">
        <v>575</v>
      </c>
      <c r="I44" s="361" t="s">
        <v>588</v>
      </c>
      <c r="J44" s="361" t="s">
        <v>1528</v>
      </c>
      <c r="K44" s="374">
        <f t="shared" si="0"/>
        <v>18700</v>
      </c>
      <c r="L44" s="374">
        <v>18700</v>
      </c>
      <c r="M44" s="374"/>
      <c r="N44" s="374">
        <v>15634.62</v>
      </c>
      <c r="O44" s="414">
        <f t="shared" si="2"/>
        <v>3065.3799999999992</v>
      </c>
    </row>
    <row r="45" spans="1:15">
      <c r="A45" s="152">
        <v>300</v>
      </c>
      <c r="B45" s="360">
        <v>100</v>
      </c>
      <c r="C45" s="361">
        <v>900</v>
      </c>
      <c r="D45" s="153">
        <v>450</v>
      </c>
      <c r="E45" s="361">
        <v>0</v>
      </c>
      <c r="F45" s="361">
        <v>0</v>
      </c>
      <c r="G45" s="368" t="s">
        <v>2367</v>
      </c>
      <c r="H45" s="368" t="s">
        <v>577</v>
      </c>
      <c r="I45" s="361" t="s">
        <v>589</v>
      </c>
      <c r="J45" s="361" t="s">
        <v>1528</v>
      </c>
      <c r="K45" s="374">
        <f t="shared" si="0"/>
        <v>0</v>
      </c>
      <c r="L45" s="374">
        <v>0</v>
      </c>
      <c r="M45" s="374"/>
      <c r="N45" s="374">
        <v>0</v>
      </c>
      <c r="O45" s="414">
        <f t="shared" si="2"/>
        <v>0</v>
      </c>
    </row>
    <row r="46" spans="1:15">
      <c r="A46" s="152">
        <v>300</v>
      </c>
      <c r="B46" s="360">
        <v>100</v>
      </c>
      <c r="C46" s="361">
        <v>900</v>
      </c>
      <c r="D46" s="153">
        <v>500</v>
      </c>
      <c r="E46" s="361">
        <v>0</v>
      </c>
      <c r="F46" s="361">
        <v>0</v>
      </c>
      <c r="G46" s="368" t="s">
        <v>2368</v>
      </c>
      <c r="H46" s="368" t="s">
        <v>579</v>
      </c>
      <c r="I46" s="361" t="s">
        <v>590</v>
      </c>
      <c r="J46" s="361" t="s">
        <v>1528</v>
      </c>
      <c r="K46" s="374">
        <f t="shared" si="0"/>
        <v>0</v>
      </c>
      <c r="L46" s="374">
        <v>0</v>
      </c>
      <c r="M46" s="374"/>
      <c r="N46" s="374">
        <v>0</v>
      </c>
      <c r="O46" s="414">
        <f t="shared" si="2"/>
        <v>0</v>
      </c>
    </row>
    <row r="47" spans="1:15">
      <c r="A47" s="154">
        <v>300</v>
      </c>
      <c r="B47" s="361">
        <v>100</v>
      </c>
      <c r="C47" s="361">
        <v>900</v>
      </c>
      <c r="D47" s="153">
        <v>900</v>
      </c>
      <c r="E47" s="153">
        <v>0</v>
      </c>
      <c r="F47" s="153">
        <v>0</v>
      </c>
      <c r="G47" s="368" t="s">
        <v>2369</v>
      </c>
      <c r="H47" s="368" t="s">
        <v>591</v>
      </c>
      <c r="I47" s="361" t="s">
        <v>592</v>
      </c>
      <c r="J47" s="360" t="s">
        <v>1528</v>
      </c>
      <c r="K47" s="376">
        <f t="shared" si="0"/>
        <v>35000</v>
      </c>
      <c r="L47" s="376">
        <v>35000</v>
      </c>
      <c r="M47" s="376"/>
      <c r="N47" s="376">
        <v>55851.95</v>
      </c>
      <c r="O47" s="416">
        <f t="shared" si="2"/>
        <v>-20851.949999999997</v>
      </c>
    </row>
    <row r="48" spans="1:15">
      <c r="A48" s="152">
        <v>300</v>
      </c>
      <c r="B48" s="360">
        <v>200</v>
      </c>
      <c r="C48" s="361">
        <v>0</v>
      </c>
      <c r="D48" s="361">
        <v>0</v>
      </c>
      <c r="E48" s="153">
        <v>0</v>
      </c>
      <c r="F48" s="153">
        <v>0</v>
      </c>
      <c r="G48" s="377" t="s">
        <v>2370</v>
      </c>
      <c r="H48" s="377" t="s">
        <v>593</v>
      </c>
      <c r="I48" s="361" t="s">
        <v>594</v>
      </c>
      <c r="J48" s="360"/>
      <c r="K48" s="375">
        <f t="shared" si="0"/>
        <v>0</v>
      </c>
      <c r="L48" s="375">
        <v>0</v>
      </c>
      <c r="M48" s="375"/>
      <c r="N48" s="375">
        <v>0</v>
      </c>
      <c r="O48" s="415"/>
    </row>
    <row r="49" spans="1:15">
      <c r="A49" s="152">
        <v>300</v>
      </c>
      <c r="B49" s="360">
        <v>200</v>
      </c>
      <c r="C49" s="153">
        <v>100</v>
      </c>
      <c r="D49" s="361">
        <v>0</v>
      </c>
      <c r="E49" s="361">
        <v>0</v>
      </c>
      <c r="F49" s="361">
        <v>0</v>
      </c>
      <c r="G49" s="368" t="s">
        <v>2371</v>
      </c>
      <c r="H49" s="368" t="s">
        <v>595</v>
      </c>
      <c r="I49" s="361" t="s">
        <v>596</v>
      </c>
      <c r="J49" s="361"/>
      <c r="K49" s="374">
        <f t="shared" si="0"/>
        <v>5687.8700000000008</v>
      </c>
      <c r="L49" s="374">
        <v>5687.8700000000008</v>
      </c>
      <c r="M49" s="374"/>
      <c r="N49" s="374">
        <v>5319.99</v>
      </c>
      <c r="O49" s="414">
        <f t="shared" ref="O49:O54" si="3">+K49-N49</f>
        <v>367.88000000000102</v>
      </c>
    </row>
    <row r="50" spans="1:15" ht="25.5">
      <c r="A50" s="152">
        <v>300</v>
      </c>
      <c r="B50" s="360">
        <v>200</v>
      </c>
      <c r="C50" s="153">
        <v>101</v>
      </c>
      <c r="D50" s="361">
        <v>0</v>
      </c>
      <c r="E50" s="361">
        <v>0</v>
      </c>
      <c r="F50" s="361">
        <v>0</v>
      </c>
      <c r="G50" s="368" t="s">
        <v>2239</v>
      </c>
      <c r="H50" s="368" t="s">
        <v>2240</v>
      </c>
      <c r="I50" s="361" t="s">
        <v>596</v>
      </c>
      <c r="J50" s="361"/>
      <c r="K50" s="374">
        <f t="shared" si="0"/>
        <v>0</v>
      </c>
      <c r="L50" s="374">
        <v>0</v>
      </c>
      <c r="M50" s="374"/>
      <c r="N50" s="374">
        <v>0</v>
      </c>
      <c r="O50" s="414">
        <f t="shared" si="3"/>
        <v>0</v>
      </c>
    </row>
    <row r="51" spans="1:15" ht="25.5">
      <c r="A51" s="152">
        <v>300</v>
      </c>
      <c r="B51" s="360">
        <v>200</v>
      </c>
      <c r="C51" s="153">
        <v>200</v>
      </c>
      <c r="D51" s="361">
        <v>0</v>
      </c>
      <c r="E51" s="361">
        <v>0</v>
      </c>
      <c r="F51" s="361">
        <v>0</v>
      </c>
      <c r="G51" s="368" t="s">
        <v>2372</v>
      </c>
      <c r="H51" s="368" t="s">
        <v>597</v>
      </c>
      <c r="I51" s="361" t="s">
        <v>598</v>
      </c>
      <c r="J51" s="361"/>
      <c r="K51" s="374">
        <f t="shared" si="0"/>
        <v>10822.089999999986</v>
      </c>
      <c r="L51" s="374">
        <v>10822.089999999986</v>
      </c>
      <c r="M51" s="374"/>
      <c r="N51" s="374">
        <v>26411.050000000003</v>
      </c>
      <c r="O51" s="414">
        <f t="shared" si="3"/>
        <v>-15588.960000000017</v>
      </c>
    </row>
    <row r="52" spans="1:15" ht="25.5">
      <c r="A52" s="152">
        <v>300</v>
      </c>
      <c r="B52" s="360">
        <v>200</v>
      </c>
      <c r="C52" s="153">
        <v>201</v>
      </c>
      <c r="D52" s="361">
        <v>0</v>
      </c>
      <c r="E52" s="361">
        <v>0</v>
      </c>
      <c r="F52" s="361">
        <v>0</v>
      </c>
      <c r="G52" s="368" t="s">
        <v>2241</v>
      </c>
      <c r="H52" s="368" t="s">
        <v>2242</v>
      </c>
      <c r="I52" s="361" t="s">
        <v>598</v>
      </c>
      <c r="J52" s="361"/>
      <c r="K52" s="374">
        <f t="shared" si="0"/>
        <v>0</v>
      </c>
      <c r="L52" s="374">
        <v>0</v>
      </c>
      <c r="M52" s="374"/>
      <c r="N52" s="374">
        <v>0</v>
      </c>
      <c r="O52" s="414">
        <f t="shared" si="3"/>
        <v>0</v>
      </c>
    </row>
    <row r="53" spans="1:15">
      <c r="A53" s="152">
        <v>300</v>
      </c>
      <c r="B53" s="360">
        <v>200</v>
      </c>
      <c r="C53" s="153">
        <v>300</v>
      </c>
      <c r="D53" s="361">
        <v>0</v>
      </c>
      <c r="E53" s="361">
        <v>0</v>
      </c>
      <c r="F53" s="361">
        <v>0</v>
      </c>
      <c r="G53" s="368" t="s">
        <v>2373</v>
      </c>
      <c r="H53" s="368" t="s">
        <v>599</v>
      </c>
      <c r="I53" s="361" t="s">
        <v>600</v>
      </c>
      <c r="J53" s="361"/>
      <c r="K53" s="374">
        <f t="shared" si="0"/>
        <v>7111.0599999999995</v>
      </c>
      <c r="L53" s="374">
        <v>7111.0599999999995</v>
      </c>
      <c r="M53" s="374"/>
      <c r="N53" s="374">
        <v>7665.83</v>
      </c>
      <c r="O53" s="414">
        <f t="shared" si="3"/>
        <v>-554.77000000000044</v>
      </c>
    </row>
    <row r="54" spans="1:15" ht="25.5">
      <c r="A54" s="152">
        <v>300</v>
      </c>
      <c r="B54" s="360">
        <v>200</v>
      </c>
      <c r="C54" s="153">
        <v>301</v>
      </c>
      <c r="D54" s="361">
        <v>0</v>
      </c>
      <c r="E54" s="361">
        <v>0</v>
      </c>
      <c r="F54" s="361">
        <v>0</v>
      </c>
      <c r="G54" s="368" t="s">
        <v>2243</v>
      </c>
      <c r="H54" s="368" t="s">
        <v>2244</v>
      </c>
      <c r="I54" s="361" t="s">
        <v>600</v>
      </c>
      <c r="J54" s="360"/>
      <c r="K54" s="376">
        <f t="shared" si="0"/>
        <v>0</v>
      </c>
      <c r="L54" s="376">
        <v>0</v>
      </c>
      <c r="M54" s="376"/>
      <c r="N54" s="376">
        <v>0</v>
      </c>
      <c r="O54" s="416">
        <f t="shared" si="3"/>
        <v>0</v>
      </c>
    </row>
    <row r="55" spans="1:15">
      <c r="A55" s="152">
        <v>300</v>
      </c>
      <c r="B55" s="360">
        <v>200</v>
      </c>
      <c r="C55" s="361">
        <v>400</v>
      </c>
      <c r="D55" s="361">
        <v>0</v>
      </c>
      <c r="E55" s="361">
        <v>0</v>
      </c>
      <c r="F55" s="361">
        <v>0</v>
      </c>
      <c r="G55" s="369" t="s">
        <v>2374</v>
      </c>
      <c r="H55" s="369" t="s">
        <v>601</v>
      </c>
      <c r="I55" s="361" t="s">
        <v>602</v>
      </c>
      <c r="J55" s="360"/>
      <c r="K55" s="375">
        <f t="shared" si="0"/>
        <v>0</v>
      </c>
      <c r="L55" s="375">
        <v>0</v>
      </c>
      <c r="M55" s="375"/>
      <c r="N55" s="375">
        <v>0</v>
      </c>
      <c r="O55" s="415"/>
    </row>
    <row r="56" spans="1:15">
      <c r="A56" s="152">
        <v>300</v>
      </c>
      <c r="B56" s="360">
        <v>200</v>
      </c>
      <c r="C56" s="361">
        <v>400</v>
      </c>
      <c r="D56" s="153">
        <v>100</v>
      </c>
      <c r="E56" s="361">
        <v>0</v>
      </c>
      <c r="F56" s="361">
        <v>0</v>
      </c>
      <c r="G56" s="368" t="s">
        <v>2375</v>
      </c>
      <c r="H56" s="368" t="s">
        <v>603</v>
      </c>
      <c r="I56" s="378"/>
      <c r="J56" s="378"/>
      <c r="K56" s="374">
        <f t="shared" si="0"/>
        <v>80703.92</v>
      </c>
      <c r="L56" s="374">
        <v>80703.92</v>
      </c>
      <c r="M56" s="374"/>
      <c r="N56" s="374">
        <v>102369.85999999999</v>
      </c>
      <c r="O56" s="414">
        <f>+K56-N56</f>
        <v>-21665.939999999988</v>
      </c>
    </row>
    <row r="57" spans="1:15">
      <c r="A57" s="152">
        <v>300</v>
      </c>
      <c r="B57" s="360">
        <v>200</v>
      </c>
      <c r="C57" s="361">
        <v>400</v>
      </c>
      <c r="D57" s="153">
        <v>200</v>
      </c>
      <c r="E57" s="361">
        <v>0</v>
      </c>
      <c r="F57" s="361">
        <v>0</v>
      </c>
      <c r="G57" s="368" t="s">
        <v>2376</v>
      </c>
      <c r="H57" s="368" t="s">
        <v>604</v>
      </c>
      <c r="I57" s="378"/>
      <c r="J57" s="378"/>
      <c r="K57" s="374">
        <f t="shared" si="0"/>
        <v>12848.92</v>
      </c>
      <c r="L57" s="374">
        <v>12848.92</v>
      </c>
      <c r="M57" s="374"/>
      <c r="N57" s="374">
        <v>13393.29</v>
      </c>
      <c r="O57" s="414">
        <f>+K57-N57</f>
        <v>-544.3700000000008</v>
      </c>
    </row>
    <row r="58" spans="1:15">
      <c r="A58" s="152">
        <v>300</v>
      </c>
      <c r="B58" s="360">
        <v>200</v>
      </c>
      <c r="C58" s="361">
        <v>400</v>
      </c>
      <c r="D58" s="153">
        <v>300</v>
      </c>
      <c r="E58" s="361">
        <v>0</v>
      </c>
      <c r="F58" s="361">
        <v>0</v>
      </c>
      <c r="G58" s="368" t="s">
        <v>2377</v>
      </c>
      <c r="H58" s="368" t="s">
        <v>605</v>
      </c>
      <c r="I58" s="378"/>
      <c r="J58" s="378"/>
      <c r="K58" s="374">
        <f t="shared" si="0"/>
        <v>11589.68</v>
      </c>
      <c r="L58" s="374">
        <v>11589.68</v>
      </c>
      <c r="M58" s="374"/>
      <c r="N58" s="374">
        <v>16972.240000000002</v>
      </c>
      <c r="O58" s="414">
        <f>+K58-N58</f>
        <v>-5382.5600000000013</v>
      </c>
    </row>
    <row r="59" spans="1:15" ht="25.5">
      <c r="A59" s="152">
        <v>300</v>
      </c>
      <c r="B59" s="360">
        <v>200</v>
      </c>
      <c r="C59" s="361">
        <v>400</v>
      </c>
      <c r="D59" s="153">
        <v>400</v>
      </c>
      <c r="E59" s="361">
        <v>0</v>
      </c>
      <c r="F59" s="361">
        <v>0</v>
      </c>
      <c r="G59" s="368" t="s">
        <v>2245</v>
      </c>
      <c r="H59" s="368" t="s">
        <v>2246</v>
      </c>
      <c r="I59" s="378"/>
      <c r="J59" s="394"/>
      <c r="K59" s="376">
        <f t="shared" si="0"/>
        <v>0</v>
      </c>
      <c r="L59" s="376">
        <v>0</v>
      </c>
      <c r="M59" s="376"/>
      <c r="N59" s="376">
        <v>0</v>
      </c>
      <c r="O59" s="416">
        <f>+K59-N59</f>
        <v>0</v>
      </c>
    </row>
    <row r="60" spans="1:15">
      <c r="A60" s="152">
        <v>300</v>
      </c>
      <c r="B60" s="360">
        <v>200</v>
      </c>
      <c r="C60" s="361">
        <v>500</v>
      </c>
      <c r="D60" s="361">
        <v>0</v>
      </c>
      <c r="E60" s="361">
        <v>0</v>
      </c>
      <c r="F60" s="361">
        <v>0</v>
      </c>
      <c r="G60" s="369" t="s">
        <v>2378</v>
      </c>
      <c r="H60" s="369" t="s">
        <v>606</v>
      </c>
      <c r="I60" s="361" t="s">
        <v>607</v>
      </c>
      <c r="J60" s="360"/>
      <c r="K60" s="375">
        <f t="shared" si="0"/>
        <v>0</v>
      </c>
      <c r="L60" s="375">
        <v>0</v>
      </c>
      <c r="M60" s="375"/>
      <c r="N60" s="375">
        <v>0</v>
      </c>
      <c r="O60" s="415"/>
    </row>
    <row r="61" spans="1:15">
      <c r="A61" s="152">
        <v>300</v>
      </c>
      <c r="B61" s="360">
        <v>200</v>
      </c>
      <c r="C61" s="361">
        <v>500</v>
      </c>
      <c r="D61" s="153">
        <v>100</v>
      </c>
      <c r="E61" s="361">
        <v>0</v>
      </c>
      <c r="F61" s="361">
        <v>0</v>
      </c>
      <c r="G61" s="368" t="s">
        <v>2379</v>
      </c>
      <c r="H61" s="368" t="s">
        <v>608</v>
      </c>
      <c r="I61" s="155"/>
      <c r="J61" s="155"/>
      <c r="K61" s="374">
        <f t="shared" si="0"/>
        <v>15769.73</v>
      </c>
      <c r="L61" s="374">
        <v>15769.73</v>
      </c>
      <c r="M61" s="374"/>
      <c r="N61" s="374">
        <v>13289.83</v>
      </c>
      <c r="O61" s="414">
        <f>+K61-N61</f>
        <v>2479.8999999999996</v>
      </c>
    </row>
    <row r="62" spans="1:15">
      <c r="A62" s="152">
        <v>300</v>
      </c>
      <c r="B62" s="360">
        <v>200</v>
      </c>
      <c r="C62" s="361">
        <v>500</v>
      </c>
      <c r="D62" s="153">
        <v>200</v>
      </c>
      <c r="E62" s="361">
        <v>0</v>
      </c>
      <c r="F62" s="361">
        <v>0</v>
      </c>
      <c r="G62" s="368" t="s">
        <v>2380</v>
      </c>
      <c r="H62" s="368" t="s">
        <v>609</v>
      </c>
      <c r="I62" s="155"/>
      <c r="J62" s="155"/>
      <c r="K62" s="374">
        <f t="shared" si="0"/>
        <v>4554.41</v>
      </c>
      <c r="L62" s="374">
        <v>4554.41</v>
      </c>
      <c r="M62" s="374"/>
      <c r="N62" s="374">
        <v>1827.13</v>
      </c>
      <c r="O62" s="414">
        <f>+K62-N62</f>
        <v>2727.2799999999997</v>
      </c>
    </row>
    <row r="63" spans="1:15" ht="25.5">
      <c r="A63" s="152">
        <v>300</v>
      </c>
      <c r="B63" s="360">
        <v>200</v>
      </c>
      <c r="C63" s="361">
        <v>500</v>
      </c>
      <c r="D63" s="153">
        <v>300</v>
      </c>
      <c r="E63" s="361">
        <v>0</v>
      </c>
      <c r="F63" s="361">
        <v>0</v>
      </c>
      <c r="G63" s="368" t="s">
        <v>2247</v>
      </c>
      <c r="H63" s="368" t="s">
        <v>2248</v>
      </c>
      <c r="I63" s="155"/>
      <c r="J63" s="155"/>
      <c r="K63" s="374">
        <f t="shared" si="0"/>
        <v>0</v>
      </c>
      <c r="L63" s="374">
        <v>0</v>
      </c>
      <c r="M63" s="374"/>
      <c r="N63" s="374">
        <v>0</v>
      </c>
      <c r="O63" s="414">
        <f>+K63-N63</f>
        <v>0</v>
      </c>
    </row>
    <row r="64" spans="1:15">
      <c r="A64" s="152">
        <v>300</v>
      </c>
      <c r="B64" s="360">
        <v>200</v>
      </c>
      <c r="C64" s="153">
        <v>600</v>
      </c>
      <c r="D64" s="361">
        <v>0</v>
      </c>
      <c r="E64" s="361">
        <v>0</v>
      </c>
      <c r="F64" s="361">
        <v>0</v>
      </c>
      <c r="G64" s="368" t="s">
        <v>2381</v>
      </c>
      <c r="H64" s="368" t="s">
        <v>610</v>
      </c>
      <c r="I64" s="361" t="s">
        <v>611</v>
      </c>
      <c r="J64" s="361"/>
      <c r="K64" s="374">
        <f t="shared" si="0"/>
        <v>73409.86</v>
      </c>
      <c r="L64" s="374">
        <v>73409.86</v>
      </c>
      <c r="M64" s="374"/>
      <c r="N64" s="374">
        <v>164516.57</v>
      </c>
      <c r="O64" s="414">
        <f>+K64-N64</f>
        <v>-91106.71</v>
      </c>
    </row>
    <row r="65" spans="1:15" ht="25.5">
      <c r="A65" s="152">
        <v>300</v>
      </c>
      <c r="B65" s="360">
        <v>200</v>
      </c>
      <c r="C65" s="153">
        <v>601</v>
      </c>
      <c r="D65" s="361">
        <v>0</v>
      </c>
      <c r="E65" s="361">
        <v>0</v>
      </c>
      <c r="F65" s="361">
        <v>0</v>
      </c>
      <c r="G65" s="368" t="s">
        <v>2249</v>
      </c>
      <c r="H65" s="368" t="s">
        <v>2250</v>
      </c>
      <c r="I65" s="361" t="s">
        <v>611</v>
      </c>
      <c r="J65" s="360"/>
      <c r="K65" s="376">
        <f t="shared" si="0"/>
        <v>0</v>
      </c>
      <c r="L65" s="376">
        <v>0</v>
      </c>
      <c r="M65" s="376"/>
      <c r="N65" s="376">
        <v>0</v>
      </c>
      <c r="O65" s="416">
        <f>+K65-N65</f>
        <v>0</v>
      </c>
    </row>
    <row r="66" spans="1:15" ht="25.5">
      <c r="A66" s="152">
        <v>300</v>
      </c>
      <c r="B66" s="360">
        <v>200</v>
      </c>
      <c r="C66" s="361">
        <v>700</v>
      </c>
      <c r="D66" s="361">
        <v>0</v>
      </c>
      <c r="E66" s="361">
        <v>0</v>
      </c>
      <c r="F66" s="361">
        <v>0</v>
      </c>
      <c r="G66" s="369" t="s">
        <v>2382</v>
      </c>
      <c r="H66" s="369" t="s">
        <v>612</v>
      </c>
      <c r="I66" s="361" t="s">
        <v>613</v>
      </c>
      <c r="J66" s="360" t="s">
        <v>1528</v>
      </c>
      <c r="K66" s="375">
        <f t="shared" si="0"/>
        <v>0</v>
      </c>
      <c r="L66" s="375">
        <v>0</v>
      </c>
      <c r="M66" s="375"/>
      <c r="N66" s="375">
        <v>0</v>
      </c>
      <c r="O66" s="415"/>
    </row>
    <row r="67" spans="1:15">
      <c r="A67" s="152">
        <v>300</v>
      </c>
      <c r="B67" s="360">
        <v>200</v>
      </c>
      <c r="C67" s="361">
        <v>700</v>
      </c>
      <c r="D67" s="153">
        <v>100</v>
      </c>
      <c r="E67" s="361">
        <v>0</v>
      </c>
      <c r="F67" s="361">
        <v>0</v>
      </c>
      <c r="G67" s="368" t="s">
        <v>2383</v>
      </c>
      <c r="H67" s="368" t="s">
        <v>595</v>
      </c>
      <c r="I67" s="361"/>
      <c r="J67" s="361" t="s">
        <v>1528</v>
      </c>
      <c r="K67" s="374">
        <f t="shared" si="0"/>
        <v>10000</v>
      </c>
      <c r="L67" s="374">
        <v>10000</v>
      </c>
      <c r="M67" s="374"/>
      <c r="N67" s="374">
        <v>10811.62</v>
      </c>
      <c r="O67" s="414">
        <f t="shared" ref="O67:O72" si="4">+K67-N67</f>
        <v>-811.6200000000008</v>
      </c>
    </row>
    <row r="68" spans="1:15" ht="25.5">
      <c r="A68" s="152">
        <v>300</v>
      </c>
      <c r="B68" s="360">
        <v>200</v>
      </c>
      <c r="C68" s="361">
        <v>700</v>
      </c>
      <c r="D68" s="153">
        <v>200</v>
      </c>
      <c r="E68" s="361">
        <v>0</v>
      </c>
      <c r="F68" s="361">
        <v>0</v>
      </c>
      <c r="G68" s="368" t="s">
        <v>2384</v>
      </c>
      <c r="H68" s="368" t="s">
        <v>597</v>
      </c>
      <c r="I68" s="361"/>
      <c r="J68" s="361" t="s">
        <v>1528</v>
      </c>
      <c r="K68" s="374">
        <f t="shared" si="0"/>
        <v>123000</v>
      </c>
      <c r="L68" s="374">
        <v>123000</v>
      </c>
      <c r="M68" s="374"/>
      <c r="N68" s="374">
        <v>126937.49</v>
      </c>
      <c r="O68" s="414">
        <f t="shared" si="4"/>
        <v>-3937.4900000000052</v>
      </c>
    </row>
    <row r="69" spans="1:15">
      <c r="A69" s="152">
        <v>300</v>
      </c>
      <c r="B69" s="360">
        <v>200</v>
      </c>
      <c r="C69" s="361">
        <v>700</v>
      </c>
      <c r="D69" s="153">
        <v>300</v>
      </c>
      <c r="E69" s="361">
        <v>0</v>
      </c>
      <c r="F69" s="361">
        <v>0</v>
      </c>
      <c r="G69" s="368" t="s">
        <v>2385</v>
      </c>
      <c r="H69" s="368" t="s">
        <v>599</v>
      </c>
      <c r="I69" s="361"/>
      <c r="J69" s="361" t="s">
        <v>1528</v>
      </c>
      <c r="K69" s="374">
        <f t="shared" si="0"/>
        <v>0</v>
      </c>
      <c r="L69" s="374">
        <v>0</v>
      </c>
      <c r="M69" s="374"/>
      <c r="N69" s="374">
        <v>0</v>
      </c>
      <c r="O69" s="414">
        <f t="shared" si="4"/>
        <v>0</v>
      </c>
    </row>
    <row r="70" spans="1:15">
      <c r="A70" s="152">
        <v>300</v>
      </c>
      <c r="B70" s="360">
        <v>200</v>
      </c>
      <c r="C70" s="361">
        <v>700</v>
      </c>
      <c r="D70" s="153">
        <v>400</v>
      </c>
      <c r="E70" s="361">
        <v>0</v>
      </c>
      <c r="F70" s="361">
        <v>0</v>
      </c>
      <c r="G70" s="368" t="s">
        <v>2386</v>
      </c>
      <c r="H70" s="368" t="s">
        <v>601</v>
      </c>
      <c r="I70" s="361"/>
      <c r="J70" s="361" t="s">
        <v>1528</v>
      </c>
      <c r="K70" s="374">
        <f t="shared" si="0"/>
        <v>80000</v>
      </c>
      <c r="L70" s="374">
        <v>80000</v>
      </c>
      <c r="M70" s="374"/>
      <c r="N70" s="374">
        <v>87892.78</v>
      </c>
      <c r="O70" s="414">
        <f t="shared" si="4"/>
        <v>-7892.7799999999988</v>
      </c>
    </row>
    <row r="71" spans="1:15">
      <c r="A71" s="152">
        <v>300</v>
      </c>
      <c r="B71" s="360">
        <v>200</v>
      </c>
      <c r="C71" s="361">
        <v>700</v>
      </c>
      <c r="D71" s="153">
        <v>500</v>
      </c>
      <c r="E71" s="361">
        <v>0</v>
      </c>
      <c r="F71" s="361">
        <v>0</v>
      </c>
      <c r="G71" s="368" t="s">
        <v>2387</v>
      </c>
      <c r="H71" s="368" t="s">
        <v>606</v>
      </c>
      <c r="I71" s="361"/>
      <c r="J71" s="361" t="s">
        <v>1528</v>
      </c>
      <c r="K71" s="374">
        <f t="shared" ref="K71:K134" si="5">+L71+M71</f>
        <v>0</v>
      </c>
      <c r="L71" s="374">
        <v>0</v>
      </c>
      <c r="M71" s="374"/>
      <c r="N71" s="374">
        <v>0</v>
      </c>
      <c r="O71" s="414">
        <f t="shared" si="4"/>
        <v>0</v>
      </c>
    </row>
    <row r="72" spans="1:15" ht="25.5">
      <c r="A72" s="154">
        <v>300</v>
      </c>
      <c r="B72" s="361">
        <v>200</v>
      </c>
      <c r="C72" s="361">
        <v>700</v>
      </c>
      <c r="D72" s="153">
        <v>900</v>
      </c>
      <c r="E72" s="153">
        <v>0</v>
      </c>
      <c r="F72" s="153">
        <v>0</v>
      </c>
      <c r="G72" s="368" t="s">
        <v>2388</v>
      </c>
      <c r="H72" s="368" t="s">
        <v>614</v>
      </c>
      <c r="I72" s="370"/>
      <c r="J72" s="370" t="s">
        <v>1528</v>
      </c>
      <c r="K72" s="374">
        <f t="shared" si="5"/>
        <v>2500</v>
      </c>
      <c r="L72" s="374">
        <v>2500</v>
      </c>
      <c r="M72" s="374"/>
      <c r="N72" s="374">
        <v>2567.6</v>
      </c>
      <c r="O72" s="414">
        <f t="shared" si="4"/>
        <v>-67.599999999999909</v>
      </c>
    </row>
    <row r="73" spans="1:15">
      <c r="A73" s="151">
        <v>305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379">
        <v>305</v>
      </c>
      <c r="H73" s="379" t="s">
        <v>615</v>
      </c>
      <c r="I73" s="57" t="s">
        <v>616</v>
      </c>
      <c r="J73" s="57"/>
      <c r="K73" s="375">
        <f t="shared" si="5"/>
        <v>0</v>
      </c>
      <c r="L73" s="375">
        <v>0</v>
      </c>
      <c r="M73" s="375"/>
      <c r="N73" s="375">
        <v>0</v>
      </c>
      <c r="O73" s="415"/>
    </row>
    <row r="74" spans="1:15">
      <c r="A74" s="154">
        <v>305</v>
      </c>
      <c r="B74" s="361">
        <v>100</v>
      </c>
      <c r="C74" s="361">
        <v>0</v>
      </c>
      <c r="D74" s="361">
        <v>0</v>
      </c>
      <c r="E74" s="361">
        <v>0</v>
      </c>
      <c r="F74" s="361">
        <v>0</v>
      </c>
      <c r="G74" s="369" t="s">
        <v>2389</v>
      </c>
      <c r="H74" s="369" t="s">
        <v>617</v>
      </c>
      <c r="I74" s="361" t="s">
        <v>618</v>
      </c>
      <c r="J74" s="360"/>
      <c r="K74" s="375">
        <f t="shared" si="5"/>
        <v>0</v>
      </c>
      <c r="L74" s="375">
        <v>0</v>
      </c>
      <c r="M74" s="375"/>
      <c r="N74" s="375">
        <v>0</v>
      </c>
      <c r="O74" s="415"/>
    </row>
    <row r="75" spans="1:15">
      <c r="A75" s="154">
        <v>305</v>
      </c>
      <c r="B75" s="361">
        <v>100</v>
      </c>
      <c r="C75" s="361">
        <v>50</v>
      </c>
      <c r="D75" s="361">
        <v>0</v>
      </c>
      <c r="E75" s="361">
        <v>0</v>
      </c>
      <c r="F75" s="361">
        <v>0</v>
      </c>
      <c r="G75" s="369" t="s">
        <v>2390</v>
      </c>
      <c r="H75" s="369" t="s">
        <v>619</v>
      </c>
      <c r="I75" s="361" t="s">
        <v>620</v>
      </c>
      <c r="J75" s="360"/>
      <c r="K75" s="375">
        <f t="shared" si="5"/>
        <v>0</v>
      </c>
      <c r="L75" s="375">
        <v>0</v>
      </c>
      <c r="M75" s="375"/>
      <c r="N75" s="375">
        <v>0</v>
      </c>
      <c r="O75" s="415"/>
    </row>
    <row r="76" spans="1:15">
      <c r="A76" s="154">
        <v>305</v>
      </c>
      <c r="B76" s="361">
        <v>100</v>
      </c>
      <c r="C76" s="361">
        <v>50</v>
      </c>
      <c r="D76" s="361">
        <v>100</v>
      </c>
      <c r="E76" s="361">
        <v>0</v>
      </c>
      <c r="F76" s="361">
        <v>0</v>
      </c>
      <c r="G76" s="380" t="s">
        <v>2391</v>
      </c>
      <c r="H76" s="380" t="s">
        <v>621</v>
      </c>
      <c r="I76" s="361" t="s">
        <v>622</v>
      </c>
      <c r="J76" s="360"/>
      <c r="K76" s="375">
        <f t="shared" si="5"/>
        <v>0</v>
      </c>
      <c r="L76" s="375">
        <v>0</v>
      </c>
      <c r="M76" s="375"/>
      <c r="N76" s="375">
        <v>0</v>
      </c>
      <c r="O76" s="415"/>
    </row>
    <row r="77" spans="1:15">
      <c r="A77" s="154">
        <v>305</v>
      </c>
      <c r="B77" s="361">
        <v>100</v>
      </c>
      <c r="C77" s="361">
        <v>50</v>
      </c>
      <c r="D77" s="361">
        <v>100</v>
      </c>
      <c r="E77" s="361">
        <v>10</v>
      </c>
      <c r="F77" s="361">
        <v>0</v>
      </c>
      <c r="G77" s="369" t="s">
        <v>2392</v>
      </c>
      <c r="H77" s="369" t="s">
        <v>623</v>
      </c>
      <c r="I77" s="361" t="s">
        <v>624</v>
      </c>
      <c r="J77" s="360"/>
      <c r="K77" s="375">
        <f t="shared" si="5"/>
        <v>0</v>
      </c>
      <c r="L77" s="375">
        <v>0</v>
      </c>
      <c r="M77" s="375"/>
      <c r="N77" s="375">
        <v>0</v>
      </c>
      <c r="O77" s="415"/>
    </row>
    <row r="78" spans="1:15">
      <c r="A78" s="154">
        <v>305</v>
      </c>
      <c r="B78" s="361">
        <v>100</v>
      </c>
      <c r="C78" s="361">
        <v>50</v>
      </c>
      <c r="D78" s="361">
        <v>100</v>
      </c>
      <c r="E78" s="361">
        <v>10</v>
      </c>
      <c r="F78" s="153">
        <v>5</v>
      </c>
      <c r="G78" s="368" t="s">
        <v>2393</v>
      </c>
      <c r="H78" s="368" t="s">
        <v>625</v>
      </c>
      <c r="I78" s="361"/>
      <c r="J78" s="361"/>
      <c r="K78" s="374">
        <f t="shared" si="5"/>
        <v>0</v>
      </c>
      <c r="L78" s="374">
        <v>0</v>
      </c>
      <c r="M78" s="374"/>
      <c r="N78" s="374">
        <v>0</v>
      </c>
      <c r="O78" s="414">
        <f t="shared" ref="O78:O88" si="6">+K78-N78</f>
        <v>0</v>
      </c>
    </row>
    <row r="79" spans="1:15">
      <c r="A79" s="154">
        <v>305</v>
      </c>
      <c r="B79" s="361">
        <v>100</v>
      </c>
      <c r="C79" s="361">
        <v>50</v>
      </c>
      <c r="D79" s="361">
        <v>100</v>
      </c>
      <c r="E79" s="361">
        <v>10</v>
      </c>
      <c r="F79" s="153">
        <v>10</v>
      </c>
      <c r="G79" s="368" t="s">
        <v>2394</v>
      </c>
      <c r="H79" s="368" t="s">
        <v>626</v>
      </c>
      <c r="I79" s="361"/>
      <c r="J79" s="361"/>
      <c r="K79" s="374">
        <f t="shared" si="5"/>
        <v>0</v>
      </c>
      <c r="L79" s="374">
        <v>0</v>
      </c>
      <c r="M79" s="374"/>
      <c r="N79" s="374">
        <v>0</v>
      </c>
      <c r="O79" s="414">
        <f t="shared" si="6"/>
        <v>0</v>
      </c>
    </row>
    <row r="80" spans="1:15">
      <c r="A80" s="154">
        <v>305</v>
      </c>
      <c r="B80" s="361">
        <v>100</v>
      </c>
      <c r="C80" s="361">
        <v>50</v>
      </c>
      <c r="D80" s="361">
        <v>100</v>
      </c>
      <c r="E80" s="361">
        <v>10</v>
      </c>
      <c r="F80" s="153">
        <v>15</v>
      </c>
      <c r="G80" s="368" t="s">
        <v>2395</v>
      </c>
      <c r="H80" s="368" t="s">
        <v>627</v>
      </c>
      <c r="I80" s="361"/>
      <c r="J80" s="361"/>
      <c r="K80" s="374">
        <f t="shared" si="5"/>
        <v>0</v>
      </c>
      <c r="L80" s="374">
        <v>0</v>
      </c>
      <c r="M80" s="374"/>
      <c r="N80" s="374">
        <v>0</v>
      </c>
      <c r="O80" s="414">
        <f t="shared" si="6"/>
        <v>0</v>
      </c>
    </row>
    <row r="81" spans="1:15">
      <c r="A81" s="154">
        <v>305</v>
      </c>
      <c r="B81" s="361">
        <v>100</v>
      </c>
      <c r="C81" s="361">
        <v>50</v>
      </c>
      <c r="D81" s="361">
        <v>100</v>
      </c>
      <c r="E81" s="361">
        <v>10</v>
      </c>
      <c r="F81" s="153">
        <v>20</v>
      </c>
      <c r="G81" s="368" t="s">
        <v>2396</v>
      </c>
      <c r="H81" s="368" t="s">
        <v>628</v>
      </c>
      <c r="I81" s="361"/>
      <c r="J81" s="361"/>
      <c r="K81" s="381">
        <f t="shared" si="5"/>
        <v>0</v>
      </c>
      <c r="L81" s="381">
        <v>0</v>
      </c>
      <c r="M81" s="381"/>
      <c r="N81" s="381">
        <v>0</v>
      </c>
      <c r="O81" s="417">
        <f t="shared" si="6"/>
        <v>0</v>
      </c>
    </row>
    <row r="82" spans="1:15">
      <c r="A82" s="154">
        <v>305</v>
      </c>
      <c r="B82" s="361">
        <v>100</v>
      </c>
      <c r="C82" s="361">
        <v>50</v>
      </c>
      <c r="D82" s="361">
        <v>100</v>
      </c>
      <c r="E82" s="361">
        <v>10</v>
      </c>
      <c r="F82" s="153">
        <v>25</v>
      </c>
      <c r="G82" s="368" t="s">
        <v>2397</v>
      </c>
      <c r="H82" s="368" t="s">
        <v>629</v>
      </c>
      <c r="I82" s="361"/>
      <c r="J82" s="361"/>
      <c r="K82" s="381">
        <f t="shared" si="5"/>
        <v>0</v>
      </c>
      <c r="L82" s="381">
        <v>0</v>
      </c>
      <c r="M82" s="381"/>
      <c r="N82" s="381">
        <v>0</v>
      </c>
      <c r="O82" s="417">
        <f t="shared" si="6"/>
        <v>0</v>
      </c>
    </row>
    <row r="83" spans="1:15">
      <c r="A83" s="154">
        <v>305</v>
      </c>
      <c r="B83" s="361">
        <v>100</v>
      </c>
      <c r="C83" s="361">
        <v>50</v>
      </c>
      <c r="D83" s="361">
        <v>100</v>
      </c>
      <c r="E83" s="361">
        <v>10</v>
      </c>
      <c r="F83" s="153">
        <v>30</v>
      </c>
      <c r="G83" s="368" t="s">
        <v>2398</v>
      </c>
      <c r="H83" s="368" t="s">
        <v>630</v>
      </c>
      <c r="I83" s="361"/>
      <c r="J83" s="361"/>
      <c r="K83" s="381">
        <f t="shared" si="5"/>
        <v>0</v>
      </c>
      <c r="L83" s="381">
        <v>0</v>
      </c>
      <c r="M83" s="381"/>
      <c r="N83" s="381">
        <v>0</v>
      </c>
      <c r="O83" s="417">
        <f t="shared" si="6"/>
        <v>0</v>
      </c>
    </row>
    <row r="84" spans="1:15">
      <c r="A84" s="154">
        <v>305</v>
      </c>
      <c r="B84" s="361">
        <v>100</v>
      </c>
      <c r="C84" s="361">
        <v>50</v>
      </c>
      <c r="D84" s="361">
        <v>100</v>
      </c>
      <c r="E84" s="361">
        <v>10</v>
      </c>
      <c r="F84" s="153">
        <v>35</v>
      </c>
      <c r="G84" s="368" t="s">
        <v>2399</v>
      </c>
      <c r="H84" s="368" t="s">
        <v>631</v>
      </c>
      <c r="I84" s="361"/>
      <c r="J84" s="361"/>
      <c r="K84" s="381">
        <f t="shared" si="5"/>
        <v>0</v>
      </c>
      <c r="L84" s="381">
        <v>0</v>
      </c>
      <c r="M84" s="381"/>
      <c r="N84" s="381">
        <v>0</v>
      </c>
      <c r="O84" s="417">
        <f t="shared" si="6"/>
        <v>0</v>
      </c>
    </row>
    <row r="85" spans="1:15">
      <c r="A85" s="154">
        <v>305</v>
      </c>
      <c r="B85" s="361">
        <v>100</v>
      </c>
      <c r="C85" s="361">
        <v>50</v>
      </c>
      <c r="D85" s="361">
        <v>100</v>
      </c>
      <c r="E85" s="361">
        <v>10</v>
      </c>
      <c r="F85" s="153">
        <v>40</v>
      </c>
      <c r="G85" s="368" t="s">
        <v>2400</v>
      </c>
      <c r="H85" s="368" t="s">
        <v>632</v>
      </c>
      <c r="I85" s="361"/>
      <c r="J85" s="361"/>
      <c r="K85" s="381">
        <f t="shared" si="5"/>
        <v>0</v>
      </c>
      <c r="L85" s="381">
        <v>0</v>
      </c>
      <c r="M85" s="381"/>
      <c r="N85" s="381">
        <v>0</v>
      </c>
      <c r="O85" s="417">
        <f t="shared" si="6"/>
        <v>0</v>
      </c>
    </row>
    <row r="86" spans="1:15">
      <c r="A86" s="154">
        <v>305</v>
      </c>
      <c r="B86" s="361">
        <v>100</v>
      </c>
      <c r="C86" s="361">
        <v>50</v>
      </c>
      <c r="D86" s="361">
        <v>100</v>
      </c>
      <c r="E86" s="361">
        <v>10</v>
      </c>
      <c r="F86" s="153">
        <v>45</v>
      </c>
      <c r="G86" s="368" t="s">
        <v>2401</v>
      </c>
      <c r="H86" s="368" t="s">
        <v>633</v>
      </c>
      <c r="I86" s="361"/>
      <c r="J86" s="361"/>
      <c r="K86" s="381">
        <f t="shared" si="5"/>
        <v>0</v>
      </c>
      <c r="L86" s="381">
        <v>0</v>
      </c>
      <c r="M86" s="381"/>
      <c r="N86" s="381">
        <v>0</v>
      </c>
      <c r="O86" s="417">
        <f t="shared" si="6"/>
        <v>0</v>
      </c>
    </row>
    <row r="87" spans="1:15">
      <c r="A87" s="154">
        <v>305</v>
      </c>
      <c r="B87" s="361">
        <v>100</v>
      </c>
      <c r="C87" s="361">
        <v>50</v>
      </c>
      <c r="D87" s="361">
        <v>100</v>
      </c>
      <c r="E87" s="361">
        <v>10</v>
      </c>
      <c r="F87" s="153">
        <v>50</v>
      </c>
      <c r="G87" s="368" t="s">
        <v>2402</v>
      </c>
      <c r="H87" s="368" t="s">
        <v>634</v>
      </c>
      <c r="I87" s="361"/>
      <c r="J87" s="361"/>
      <c r="K87" s="381">
        <f t="shared" si="5"/>
        <v>0</v>
      </c>
      <c r="L87" s="381">
        <v>0</v>
      </c>
      <c r="M87" s="381"/>
      <c r="N87" s="381">
        <v>0</v>
      </c>
      <c r="O87" s="417">
        <f t="shared" si="6"/>
        <v>0</v>
      </c>
    </row>
    <row r="88" spans="1:15">
      <c r="A88" s="154">
        <v>305</v>
      </c>
      <c r="B88" s="361">
        <v>100</v>
      </c>
      <c r="C88" s="361">
        <v>50</v>
      </c>
      <c r="D88" s="361">
        <v>100</v>
      </c>
      <c r="E88" s="361">
        <v>10</v>
      </c>
      <c r="F88" s="153">
        <v>55</v>
      </c>
      <c r="G88" s="368" t="s">
        <v>2403</v>
      </c>
      <c r="H88" s="368" t="s">
        <v>635</v>
      </c>
      <c r="I88" s="361"/>
      <c r="J88" s="361"/>
      <c r="K88" s="381">
        <f t="shared" si="5"/>
        <v>0</v>
      </c>
      <c r="L88" s="381">
        <v>0</v>
      </c>
      <c r="M88" s="381"/>
      <c r="N88" s="381">
        <v>0</v>
      </c>
      <c r="O88" s="417">
        <f t="shared" si="6"/>
        <v>0</v>
      </c>
    </row>
    <row r="89" spans="1:15">
      <c r="A89" s="154">
        <v>305</v>
      </c>
      <c r="B89" s="361">
        <v>100</v>
      </c>
      <c r="C89" s="361">
        <v>50</v>
      </c>
      <c r="D89" s="361">
        <v>100</v>
      </c>
      <c r="E89" s="360">
        <v>20</v>
      </c>
      <c r="F89" s="360">
        <v>0</v>
      </c>
      <c r="G89" s="377" t="s">
        <v>2404</v>
      </c>
      <c r="H89" s="377" t="s">
        <v>636</v>
      </c>
      <c r="I89" s="361" t="s">
        <v>637</v>
      </c>
      <c r="J89" s="360"/>
      <c r="K89" s="375">
        <f t="shared" si="5"/>
        <v>0</v>
      </c>
      <c r="L89" s="375">
        <v>0</v>
      </c>
      <c r="M89" s="375"/>
      <c r="N89" s="375">
        <v>0</v>
      </c>
      <c r="O89" s="415"/>
    </row>
    <row r="90" spans="1:15">
      <c r="A90" s="154">
        <v>305</v>
      </c>
      <c r="B90" s="361">
        <v>100</v>
      </c>
      <c r="C90" s="361">
        <v>50</v>
      </c>
      <c r="D90" s="361">
        <v>100</v>
      </c>
      <c r="E90" s="360">
        <v>20</v>
      </c>
      <c r="F90" s="153">
        <v>5</v>
      </c>
      <c r="G90" s="368" t="s">
        <v>2405</v>
      </c>
      <c r="H90" s="368" t="s">
        <v>625</v>
      </c>
      <c r="I90" s="361"/>
      <c r="J90" s="361"/>
      <c r="K90" s="374">
        <f t="shared" si="5"/>
        <v>0</v>
      </c>
      <c r="L90" s="374">
        <v>0</v>
      </c>
      <c r="M90" s="374"/>
      <c r="N90" s="374">
        <v>0</v>
      </c>
      <c r="O90" s="414">
        <f t="shared" ref="O90:O100" si="7">+K90-N90</f>
        <v>0</v>
      </c>
    </row>
    <row r="91" spans="1:15">
      <c r="A91" s="154">
        <v>305</v>
      </c>
      <c r="B91" s="361">
        <v>100</v>
      </c>
      <c r="C91" s="361">
        <v>50</v>
      </c>
      <c r="D91" s="361">
        <v>100</v>
      </c>
      <c r="E91" s="360">
        <v>20</v>
      </c>
      <c r="F91" s="153">
        <v>10</v>
      </c>
      <c r="G91" s="368" t="s">
        <v>2406</v>
      </c>
      <c r="H91" s="368" t="s">
        <v>626</v>
      </c>
      <c r="I91" s="361"/>
      <c r="J91" s="361"/>
      <c r="K91" s="374">
        <f t="shared" si="5"/>
        <v>0</v>
      </c>
      <c r="L91" s="374">
        <v>0</v>
      </c>
      <c r="M91" s="374"/>
      <c r="N91" s="374">
        <v>0</v>
      </c>
      <c r="O91" s="414">
        <f t="shared" si="7"/>
        <v>0</v>
      </c>
    </row>
    <row r="92" spans="1:15">
      <c r="A92" s="154">
        <v>305</v>
      </c>
      <c r="B92" s="361">
        <v>100</v>
      </c>
      <c r="C92" s="361">
        <v>50</v>
      </c>
      <c r="D92" s="361">
        <v>100</v>
      </c>
      <c r="E92" s="360">
        <v>20</v>
      </c>
      <c r="F92" s="153">
        <v>15</v>
      </c>
      <c r="G92" s="368" t="s">
        <v>2407</v>
      </c>
      <c r="H92" s="368" t="s">
        <v>627</v>
      </c>
      <c r="I92" s="361"/>
      <c r="J92" s="361"/>
      <c r="K92" s="374">
        <f t="shared" si="5"/>
        <v>0</v>
      </c>
      <c r="L92" s="374">
        <v>0</v>
      </c>
      <c r="M92" s="374"/>
      <c r="N92" s="374">
        <v>0</v>
      </c>
      <c r="O92" s="414">
        <f t="shared" si="7"/>
        <v>0</v>
      </c>
    </row>
    <row r="93" spans="1:15">
      <c r="A93" s="154">
        <v>305</v>
      </c>
      <c r="B93" s="361">
        <v>100</v>
      </c>
      <c r="C93" s="361">
        <v>50</v>
      </c>
      <c r="D93" s="361">
        <v>100</v>
      </c>
      <c r="E93" s="360">
        <v>20</v>
      </c>
      <c r="F93" s="153">
        <v>20</v>
      </c>
      <c r="G93" s="368" t="s">
        <v>2408</v>
      </c>
      <c r="H93" s="368" t="s">
        <v>628</v>
      </c>
      <c r="I93" s="361"/>
      <c r="J93" s="361"/>
      <c r="K93" s="381">
        <f t="shared" si="5"/>
        <v>0</v>
      </c>
      <c r="L93" s="381">
        <v>0</v>
      </c>
      <c r="M93" s="381"/>
      <c r="N93" s="381">
        <v>0</v>
      </c>
      <c r="O93" s="414">
        <f t="shared" si="7"/>
        <v>0</v>
      </c>
    </row>
    <row r="94" spans="1:15">
      <c r="A94" s="154">
        <v>305</v>
      </c>
      <c r="B94" s="361">
        <v>100</v>
      </c>
      <c r="C94" s="361">
        <v>50</v>
      </c>
      <c r="D94" s="361">
        <v>100</v>
      </c>
      <c r="E94" s="360">
        <v>20</v>
      </c>
      <c r="F94" s="153">
        <v>25</v>
      </c>
      <c r="G94" s="368" t="s">
        <v>2409</v>
      </c>
      <c r="H94" s="368" t="s">
        <v>629</v>
      </c>
      <c r="I94" s="361"/>
      <c r="J94" s="361"/>
      <c r="K94" s="381">
        <f t="shared" si="5"/>
        <v>0</v>
      </c>
      <c r="L94" s="381">
        <v>0</v>
      </c>
      <c r="M94" s="381"/>
      <c r="N94" s="381">
        <v>0</v>
      </c>
      <c r="O94" s="414">
        <f t="shared" si="7"/>
        <v>0</v>
      </c>
    </row>
    <row r="95" spans="1:15">
      <c r="A95" s="154">
        <v>305</v>
      </c>
      <c r="B95" s="361">
        <v>100</v>
      </c>
      <c r="C95" s="361">
        <v>50</v>
      </c>
      <c r="D95" s="361">
        <v>100</v>
      </c>
      <c r="E95" s="360">
        <v>20</v>
      </c>
      <c r="F95" s="153">
        <v>30</v>
      </c>
      <c r="G95" s="368" t="s">
        <v>2410</v>
      </c>
      <c r="H95" s="368" t="s">
        <v>630</v>
      </c>
      <c r="I95" s="361"/>
      <c r="J95" s="361"/>
      <c r="K95" s="374">
        <f t="shared" si="5"/>
        <v>0</v>
      </c>
      <c r="L95" s="374">
        <v>0</v>
      </c>
      <c r="M95" s="374"/>
      <c r="N95" s="374">
        <v>0</v>
      </c>
      <c r="O95" s="414">
        <f t="shared" si="7"/>
        <v>0</v>
      </c>
    </row>
    <row r="96" spans="1:15">
      <c r="A96" s="154">
        <v>305</v>
      </c>
      <c r="B96" s="361">
        <v>100</v>
      </c>
      <c r="C96" s="361">
        <v>50</v>
      </c>
      <c r="D96" s="361">
        <v>100</v>
      </c>
      <c r="E96" s="360">
        <v>20</v>
      </c>
      <c r="F96" s="153">
        <v>35</v>
      </c>
      <c r="G96" s="368" t="s">
        <v>2411</v>
      </c>
      <c r="H96" s="368" t="s">
        <v>631</v>
      </c>
      <c r="I96" s="361"/>
      <c r="J96" s="361"/>
      <c r="K96" s="374">
        <f t="shared" si="5"/>
        <v>0</v>
      </c>
      <c r="L96" s="374">
        <v>0</v>
      </c>
      <c r="M96" s="374"/>
      <c r="N96" s="374">
        <v>0</v>
      </c>
      <c r="O96" s="414">
        <f t="shared" si="7"/>
        <v>0</v>
      </c>
    </row>
    <row r="97" spans="1:15">
      <c r="A97" s="154">
        <v>305</v>
      </c>
      <c r="B97" s="361">
        <v>100</v>
      </c>
      <c r="C97" s="361">
        <v>50</v>
      </c>
      <c r="D97" s="361">
        <v>100</v>
      </c>
      <c r="E97" s="360">
        <v>20</v>
      </c>
      <c r="F97" s="153">
        <v>40</v>
      </c>
      <c r="G97" s="368" t="s">
        <v>2412</v>
      </c>
      <c r="H97" s="368" t="s">
        <v>632</v>
      </c>
      <c r="I97" s="361"/>
      <c r="J97" s="361"/>
      <c r="K97" s="374">
        <f t="shared" si="5"/>
        <v>0</v>
      </c>
      <c r="L97" s="374">
        <v>0</v>
      </c>
      <c r="M97" s="374"/>
      <c r="N97" s="374">
        <v>0</v>
      </c>
      <c r="O97" s="414">
        <f t="shared" si="7"/>
        <v>0</v>
      </c>
    </row>
    <row r="98" spans="1:15">
      <c r="A98" s="154">
        <v>305</v>
      </c>
      <c r="B98" s="361">
        <v>100</v>
      </c>
      <c r="C98" s="361">
        <v>50</v>
      </c>
      <c r="D98" s="361">
        <v>100</v>
      </c>
      <c r="E98" s="360">
        <v>20</v>
      </c>
      <c r="F98" s="153">
        <v>45</v>
      </c>
      <c r="G98" s="368" t="s">
        <v>2413</v>
      </c>
      <c r="H98" s="368" t="s">
        <v>633</v>
      </c>
      <c r="I98" s="361"/>
      <c r="J98" s="361"/>
      <c r="K98" s="381">
        <f t="shared" si="5"/>
        <v>0</v>
      </c>
      <c r="L98" s="381">
        <v>0</v>
      </c>
      <c r="M98" s="381"/>
      <c r="N98" s="381">
        <v>0</v>
      </c>
      <c r="O98" s="417">
        <f t="shared" si="7"/>
        <v>0</v>
      </c>
    </row>
    <row r="99" spans="1:15">
      <c r="A99" s="154">
        <v>305</v>
      </c>
      <c r="B99" s="361">
        <v>100</v>
      </c>
      <c r="C99" s="361">
        <v>50</v>
      </c>
      <c r="D99" s="361">
        <v>100</v>
      </c>
      <c r="E99" s="360">
        <v>20</v>
      </c>
      <c r="F99" s="153">
        <v>50</v>
      </c>
      <c r="G99" s="368" t="s">
        <v>2414</v>
      </c>
      <c r="H99" s="368" t="s">
        <v>634</v>
      </c>
      <c r="I99" s="361"/>
      <c r="J99" s="361"/>
      <c r="K99" s="381">
        <f t="shared" si="5"/>
        <v>0</v>
      </c>
      <c r="L99" s="381">
        <v>0</v>
      </c>
      <c r="M99" s="381"/>
      <c r="N99" s="381">
        <v>0</v>
      </c>
      <c r="O99" s="417">
        <f t="shared" si="7"/>
        <v>0</v>
      </c>
    </row>
    <row r="100" spans="1:15">
      <c r="A100" s="154">
        <v>305</v>
      </c>
      <c r="B100" s="361">
        <v>100</v>
      </c>
      <c r="C100" s="361">
        <v>50</v>
      </c>
      <c r="D100" s="361">
        <v>100</v>
      </c>
      <c r="E100" s="360">
        <v>20</v>
      </c>
      <c r="F100" s="153">
        <v>55</v>
      </c>
      <c r="G100" s="368" t="s">
        <v>2415</v>
      </c>
      <c r="H100" s="368" t="s">
        <v>635</v>
      </c>
      <c r="I100" s="361"/>
      <c r="J100" s="361"/>
      <c r="K100" s="374">
        <f t="shared" si="5"/>
        <v>0</v>
      </c>
      <c r="L100" s="374">
        <v>0</v>
      </c>
      <c r="M100" s="374"/>
      <c r="N100" s="374">
        <v>0</v>
      </c>
      <c r="O100" s="414">
        <f t="shared" si="7"/>
        <v>0</v>
      </c>
    </row>
    <row r="101" spans="1:15">
      <c r="A101" s="154">
        <v>305</v>
      </c>
      <c r="B101" s="361">
        <v>100</v>
      </c>
      <c r="C101" s="361">
        <v>50</v>
      </c>
      <c r="D101" s="361">
        <v>100</v>
      </c>
      <c r="E101" s="361">
        <v>30</v>
      </c>
      <c r="F101" s="361">
        <v>0</v>
      </c>
      <c r="G101" s="369" t="s">
        <v>2416</v>
      </c>
      <c r="H101" s="369" t="s">
        <v>638</v>
      </c>
      <c r="I101" s="361" t="s">
        <v>639</v>
      </c>
      <c r="J101" s="360"/>
      <c r="K101" s="375">
        <f t="shared" si="5"/>
        <v>0</v>
      </c>
      <c r="L101" s="375">
        <v>0</v>
      </c>
      <c r="M101" s="375"/>
      <c r="N101" s="375">
        <v>0</v>
      </c>
      <c r="O101" s="415"/>
    </row>
    <row r="102" spans="1:15" ht="25.5">
      <c r="A102" s="154">
        <v>305</v>
      </c>
      <c r="B102" s="361">
        <v>100</v>
      </c>
      <c r="C102" s="361">
        <v>50</v>
      </c>
      <c r="D102" s="361">
        <v>100</v>
      </c>
      <c r="E102" s="361">
        <v>30</v>
      </c>
      <c r="F102" s="153">
        <v>5</v>
      </c>
      <c r="G102" s="368" t="s">
        <v>2417</v>
      </c>
      <c r="H102" s="368" t="s">
        <v>640</v>
      </c>
      <c r="I102" s="361"/>
      <c r="J102" s="361"/>
      <c r="K102" s="381">
        <f t="shared" si="5"/>
        <v>0</v>
      </c>
      <c r="L102" s="381">
        <v>0</v>
      </c>
      <c r="M102" s="381"/>
      <c r="N102" s="381">
        <v>0</v>
      </c>
      <c r="O102" s="417">
        <f t="shared" ref="O102:O115" si="8">+K102-N102</f>
        <v>0</v>
      </c>
    </row>
    <row r="103" spans="1:15" ht="25.5">
      <c r="A103" s="154">
        <v>305</v>
      </c>
      <c r="B103" s="361">
        <v>100</v>
      </c>
      <c r="C103" s="361">
        <v>50</v>
      </c>
      <c r="D103" s="361">
        <v>100</v>
      </c>
      <c r="E103" s="361">
        <v>30</v>
      </c>
      <c r="F103" s="153">
        <v>10</v>
      </c>
      <c r="G103" s="368" t="s">
        <v>2418</v>
      </c>
      <c r="H103" s="368" t="s">
        <v>641</v>
      </c>
      <c r="I103" s="361"/>
      <c r="J103" s="361"/>
      <c r="K103" s="381">
        <f t="shared" si="5"/>
        <v>0</v>
      </c>
      <c r="L103" s="381">
        <v>0</v>
      </c>
      <c r="M103" s="381"/>
      <c r="N103" s="381">
        <v>0</v>
      </c>
      <c r="O103" s="417">
        <f t="shared" si="8"/>
        <v>0</v>
      </c>
    </row>
    <row r="104" spans="1:15">
      <c r="A104" s="154">
        <v>305</v>
      </c>
      <c r="B104" s="361">
        <v>100</v>
      </c>
      <c r="C104" s="361">
        <v>50</v>
      </c>
      <c r="D104" s="361">
        <v>100</v>
      </c>
      <c r="E104" s="361">
        <v>30</v>
      </c>
      <c r="F104" s="153">
        <v>15</v>
      </c>
      <c r="G104" s="368" t="s">
        <v>2419</v>
      </c>
      <c r="H104" s="368" t="s">
        <v>642</v>
      </c>
      <c r="I104" s="361"/>
      <c r="J104" s="361"/>
      <c r="K104" s="374">
        <f t="shared" si="5"/>
        <v>0</v>
      </c>
      <c r="L104" s="374">
        <v>0</v>
      </c>
      <c r="M104" s="374"/>
      <c r="N104" s="374">
        <v>0</v>
      </c>
      <c r="O104" s="414">
        <f t="shared" si="8"/>
        <v>0</v>
      </c>
    </row>
    <row r="105" spans="1:15" ht="25.5">
      <c r="A105" s="154">
        <v>305</v>
      </c>
      <c r="B105" s="361">
        <v>100</v>
      </c>
      <c r="C105" s="361">
        <v>50</v>
      </c>
      <c r="D105" s="361">
        <v>100</v>
      </c>
      <c r="E105" s="361">
        <v>30</v>
      </c>
      <c r="F105" s="153">
        <v>20</v>
      </c>
      <c r="G105" s="368" t="s">
        <v>2420</v>
      </c>
      <c r="H105" s="368" t="s">
        <v>643</v>
      </c>
      <c r="I105" s="361"/>
      <c r="J105" s="361"/>
      <c r="K105" s="381">
        <f t="shared" si="5"/>
        <v>0</v>
      </c>
      <c r="L105" s="381">
        <v>0</v>
      </c>
      <c r="M105" s="381"/>
      <c r="N105" s="381">
        <v>0</v>
      </c>
      <c r="O105" s="417">
        <f t="shared" si="8"/>
        <v>0</v>
      </c>
    </row>
    <row r="106" spans="1:15" ht="25.5">
      <c r="A106" s="154">
        <v>305</v>
      </c>
      <c r="B106" s="361">
        <v>100</v>
      </c>
      <c r="C106" s="361">
        <v>50</v>
      </c>
      <c r="D106" s="361">
        <v>100</v>
      </c>
      <c r="E106" s="361">
        <v>30</v>
      </c>
      <c r="F106" s="153">
        <v>25</v>
      </c>
      <c r="G106" s="368" t="s">
        <v>2421</v>
      </c>
      <c r="H106" s="368" t="s">
        <v>644</v>
      </c>
      <c r="I106" s="361"/>
      <c r="J106" s="361"/>
      <c r="K106" s="381">
        <f t="shared" si="5"/>
        <v>0</v>
      </c>
      <c r="L106" s="381">
        <v>0</v>
      </c>
      <c r="M106" s="381"/>
      <c r="N106" s="381">
        <v>0</v>
      </c>
      <c r="O106" s="417">
        <f t="shared" si="8"/>
        <v>0</v>
      </c>
    </row>
    <row r="107" spans="1:15" ht="25.5">
      <c r="A107" s="154">
        <v>305</v>
      </c>
      <c r="B107" s="361">
        <v>100</v>
      </c>
      <c r="C107" s="361">
        <v>50</v>
      </c>
      <c r="D107" s="361">
        <v>100</v>
      </c>
      <c r="E107" s="361">
        <v>30</v>
      </c>
      <c r="F107" s="153">
        <v>30</v>
      </c>
      <c r="G107" s="368" t="s">
        <v>2422</v>
      </c>
      <c r="H107" s="368" t="s">
        <v>645</v>
      </c>
      <c r="I107" s="361"/>
      <c r="J107" s="361"/>
      <c r="K107" s="374">
        <f t="shared" si="5"/>
        <v>0</v>
      </c>
      <c r="L107" s="374">
        <v>0</v>
      </c>
      <c r="M107" s="374"/>
      <c r="N107" s="374">
        <v>0</v>
      </c>
      <c r="O107" s="414">
        <f t="shared" si="8"/>
        <v>0</v>
      </c>
    </row>
    <row r="108" spans="1:15" ht="25.5">
      <c r="A108" s="154">
        <v>305</v>
      </c>
      <c r="B108" s="361">
        <v>100</v>
      </c>
      <c r="C108" s="361">
        <v>50</v>
      </c>
      <c r="D108" s="361">
        <v>100</v>
      </c>
      <c r="E108" s="361">
        <v>30</v>
      </c>
      <c r="F108" s="153">
        <v>35</v>
      </c>
      <c r="G108" s="368" t="s">
        <v>2423</v>
      </c>
      <c r="H108" s="368" t="s">
        <v>646</v>
      </c>
      <c r="I108" s="361"/>
      <c r="J108" s="361"/>
      <c r="K108" s="381">
        <f t="shared" si="5"/>
        <v>0</v>
      </c>
      <c r="L108" s="381">
        <v>0</v>
      </c>
      <c r="M108" s="381"/>
      <c r="N108" s="381">
        <v>0</v>
      </c>
      <c r="O108" s="417">
        <f t="shared" si="8"/>
        <v>0</v>
      </c>
    </row>
    <row r="109" spans="1:15">
      <c r="A109" s="154">
        <v>305</v>
      </c>
      <c r="B109" s="361">
        <v>100</v>
      </c>
      <c r="C109" s="361">
        <v>50</v>
      </c>
      <c r="D109" s="361">
        <v>100</v>
      </c>
      <c r="E109" s="361">
        <v>30</v>
      </c>
      <c r="F109" s="153">
        <v>40</v>
      </c>
      <c r="G109" s="368" t="s">
        <v>2424</v>
      </c>
      <c r="H109" s="368" t="s">
        <v>647</v>
      </c>
      <c r="I109" s="361"/>
      <c r="J109" s="361"/>
      <c r="K109" s="381">
        <f t="shared" si="5"/>
        <v>0</v>
      </c>
      <c r="L109" s="381">
        <v>0</v>
      </c>
      <c r="M109" s="381"/>
      <c r="N109" s="381">
        <v>0</v>
      </c>
      <c r="O109" s="417">
        <f t="shared" si="8"/>
        <v>0</v>
      </c>
    </row>
    <row r="110" spans="1:15" ht="25.5">
      <c r="A110" s="154">
        <v>305</v>
      </c>
      <c r="B110" s="361">
        <v>100</v>
      </c>
      <c r="C110" s="361">
        <v>50</v>
      </c>
      <c r="D110" s="361">
        <v>100</v>
      </c>
      <c r="E110" s="361">
        <v>30</v>
      </c>
      <c r="F110" s="153">
        <v>45</v>
      </c>
      <c r="G110" s="368" t="s">
        <v>2425</v>
      </c>
      <c r="H110" s="368" t="s">
        <v>648</v>
      </c>
      <c r="I110" s="361"/>
      <c r="J110" s="361"/>
      <c r="K110" s="374">
        <f t="shared" si="5"/>
        <v>0</v>
      </c>
      <c r="L110" s="374">
        <v>0</v>
      </c>
      <c r="M110" s="374"/>
      <c r="N110" s="374">
        <v>0</v>
      </c>
      <c r="O110" s="414">
        <f t="shared" si="8"/>
        <v>0</v>
      </c>
    </row>
    <row r="111" spans="1:15" ht="25.5">
      <c r="A111" s="154">
        <v>305</v>
      </c>
      <c r="B111" s="361">
        <v>100</v>
      </c>
      <c r="C111" s="361">
        <v>50</v>
      </c>
      <c r="D111" s="361">
        <v>100</v>
      </c>
      <c r="E111" s="361">
        <v>30</v>
      </c>
      <c r="F111" s="153">
        <v>50</v>
      </c>
      <c r="G111" s="368" t="s">
        <v>2426</v>
      </c>
      <c r="H111" s="368" t="s">
        <v>649</v>
      </c>
      <c r="I111" s="361"/>
      <c r="J111" s="361"/>
      <c r="K111" s="381">
        <f t="shared" si="5"/>
        <v>0</v>
      </c>
      <c r="L111" s="381">
        <v>0</v>
      </c>
      <c r="M111" s="381"/>
      <c r="N111" s="381">
        <v>0</v>
      </c>
      <c r="O111" s="417">
        <f t="shared" si="8"/>
        <v>0</v>
      </c>
    </row>
    <row r="112" spans="1:15" ht="25.5">
      <c r="A112" s="154">
        <v>305</v>
      </c>
      <c r="B112" s="361">
        <v>100</v>
      </c>
      <c r="C112" s="361">
        <v>50</v>
      </c>
      <c r="D112" s="361">
        <v>100</v>
      </c>
      <c r="E112" s="361">
        <v>30</v>
      </c>
      <c r="F112" s="153">
        <v>55</v>
      </c>
      <c r="G112" s="368" t="s">
        <v>2427</v>
      </c>
      <c r="H112" s="368" t="s">
        <v>650</v>
      </c>
      <c r="I112" s="361"/>
      <c r="J112" s="361"/>
      <c r="K112" s="381">
        <f t="shared" si="5"/>
        <v>0</v>
      </c>
      <c r="L112" s="381">
        <v>0</v>
      </c>
      <c r="M112" s="381"/>
      <c r="N112" s="381">
        <v>0</v>
      </c>
      <c r="O112" s="417">
        <f t="shared" si="8"/>
        <v>0</v>
      </c>
    </row>
    <row r="113" spans="1:15" ht="25.5">
      <c r="A113" s="154">
        <v>305</v>
      </c>
      <c r="B113" s="361">
        <v>100</v>
      </c>
      <c r="C113" s="361">
        <v>50</v>
      </c>
      <c r="D113" s="361">
        <v>100</v>
      </c>
      <c r="E113" s="361">
        <v>30</v>
      </c>
      <c r="F113" s="153">
        <v>60</v>
      </c>
      <c r="G113" s="368" t="s">
        <v>2428</v>
      </c>
      <c r="H113" s="368" t="s">
        <v>651</v>
      </c>
      <c r="I113" s="361"/>
      <c r="J113" s="361"/>
      <c r="K113" s="381">
        <f t="shared" si="5"/>
        <v>0</v>
      </c>
      <c r="L113" s="381">
        <v>0</v>
      </c>
      <c r="M113" s="381"/>
      <c r="N113" s="381">
        <v>0</v>
      </c>
      <c r="O113" s="417">
        <f t="shared" si="8"/>
        <v>0</v>
      </c>
    </row>
    <row r="114" spans="1:15" ht="25.5">
      <c r="A114" s="154">
        <v>305</v>
      </c>
      <c r="B114" s="361">
        <v>100</v>
      </c>
      <c r="C114" s="361">
        <v>50</v>
      </c>
      <c r="D114" s="361">
        <v>100</v>
      </c>
      <c r="E114" s="361">
        <v>30</v>
      </c>
      <c r="F114" s="153">
        <v>65</v>
      </c>
      <c r="G114" s="368" t="s">
        <v>2429</v>
      </c>
      <c r="H114" s="368" t="s">
        <v>652</v>
      </c>
      <c r="I114" s="361"/>
      <c r="J114" s="361"/>
      <c r="K114" s="381">
        <f t="shared" si="5"/>
        <v>0</v>
      </c>
      <c r="L114" s="381">
        <v>0</v>
      </c>
      <c r="M114" s="381"/>
      <c r="N114" s="381">
        <v>0</v>
      </c>
      <c r="O114" s="417">
        <f t="shared" si="8"/>
        <v>0</v>
      </c>
    </row>
    <row r="115" spans="1:15">
      <c r="A115" s="154">
        <v>305</v>
      </c>
      <c r="B115" s="361">
        <v>100</v>
      </c>
      <c r="C115" s="361">
        <v>50</v>
      </c>
      <c r="D115" s="361">
        <v>100</v>
      </c>
      <c r="E115" s="361">
        <v>30</v>
      </c>
      <c r="F115" s="153">
        <v>70</v>
      </c>
      <c r="G115" s="368" t="s">
        <v>2430</v>
      </c>
      <c r="H115" s="368" t="s">
        <v>653</v>
      </c>
      <c r="I115" s="361"/>
      <c r="J115" s="361"/>
      <c r="K115" s="374">
        <f t="shared" si="5"/>
        <v>0</v>
      </c>
      <c r="L115" s="374">
        <v>0</v>
      </c>
      <c r="M115" s="374"/>
      <c r="N115" s="374">
        <v>0</v>
      </c>
      <c r="O115" s="414">
        <f t="shared" si="8"/>
        <v>0</v>
      </c>
    </row>
    <row r="116" spans="1:15">
      <c r="A116" s="154">
        <v>305</v>
      </c>
      <c r="B116" s="361">
        <v>100</v>
      </c>
      <c r="C116" s="361">
        <v>50</v>
      </c>
      <c r="D116" s="361">
        <v>100</v>
      </c>
      <c r="E116" s="361">
        <v>40</v>
      </c>
      <c r="F116" s="361">
        <v>0</v>
      </c>
      <c r="G116" s="369" t="s">
        <v>2431</v>
      </c>
      <c r="H116" s="369" t="s">
        <v>654</v>
      </c>
      <c r="I116" s="361" t="s">
        <v>655</v>
      </c>
      <c r="J116" s="360"/>
      <c r="K116" s="375">
        <f t="shared" si="5"/>
        <v>0</v>
      </c>
      <c r="L116" s="375">
        <v>0</v>
      </c>
      <c r="M116" s="375"/>
      <c r="N116" s="375">
        <v>0</v>
      </c>
      <c r="O116" s="415"/>
    </row>
    <row r="117" spans="1:15">
      <c r="A117" s="154">
        <v>305</v>
      </c>
      <c r="B117" s="361">
        <v>100</v>
      </c>
      <c r="C117" s="361">
        <v>50</v>
      </c>
      <c r="D117" s="361">
        <v>100</v>
      </c>
      <c r="E117" s="361">
        <v>40</v>
      </c>
      <c r="F117" s="153">
        <v>5</v>
      </c>
      <c r="G117" s="368" t="s">
        <v>2432</v>
      </c>
      <c r="H117" s="368" t="s">
        <v>656</v>
      </c>
      <c r="I117" s="361"/>
      <c r="J117" s="361"/>
      <c r="K117" s="381">
        <f t="shared" si="5"/>
        <v>0</v>
      </c>
      <c r="L117" s="381">
        <v>0</v>
      </c>
      <c r="M117" s="381"/>
      <c r="N117" s="381">
        <v>0</v>
      </c>
      <c r="O117" s="417">
        <f t="shared" ref="O117:O126" si="9">+K117-N117</f>
        <v>0</v>
      </c>
    </row>
    <row r="118" spans="1:15">
      <c r="A118" s="154">
        <v>305</v>
      </c>
      <c r="B118" s="361">
        <v>100</v>
      </c>
      <c r="C118" s="361">
        <v>50</v>
      </c>
      <c r="D118" s="361">
        <v>100</v>
      </c>
      <c r="E118" s="361">
        <v>40</v>
      </c>
      <c r="F118" s="153">
        <v>10</v>
      </c>
      <c r="G118" s="368" t="s">
        <v>2433</v>
      </c>
      <c r="H118" s="368" t="s">
        <v>626</v>
      </c>
      <c r="I118" s="361"/>
      <c r="J118" s="361"/>
      <c r="K118" s="374">
        <f t="shared" si="5"/>
        <v>0</v>
      </c>
      <c r="L118" s="374">
        <v>0</v>
      </c>
      <c r="M118" s="374"/>
      <c r="N118" s="374">
        <v>0</v>
      </c>
      <c r="O118" s="414">
        <f t="shared" si="9"/>
        <v>0</v>
      </c>
    </row>
    <row r="119" spans="1:15">
      <c r="A119" s="154">
        <v>305</v>
      </c>
      <c r="B119" s="361">
        <v>100</v>
      </c>
      <c r="C119" s="361">
        <v>50</v>
      </c>
      <c r="D119" s="361">
        <v>100</v>
      </c>
      <c r="E119" s="361">
        <v>40</v>
      </c>
      <c r="F119" s="153">
        <v>15</v>
      </c>
      <c r="G119" s="368" t="s">
        <v>2434</v>
      </c>
      <c r="H119" s="368" t="s">
        <v>629</v>
      </c>
      <c r="I119" s="361"/>
      <c r="J119" s="361"/>
      <c r="K119" s="381">
        <f t="shared" si="5"/>
        <v>0</v>
      </c>
      <c r="L119" s="381">
        <v>0</v>
      </c>
      <c r="M119" s="381"/>
      <c r="N119" s="381">
        <v>0</v>
      </c>
      <c r="O119" s="417">
        <f t="shared" si="9"/>
        <v>0</v>
      </c>
    </row>
    <row r="120" spans="1:15">
      <c r="A120" s="154">
        <v>305</v>
      </c>
      <c r="B120" s="361">
        <v>100</v>
      </c>
      <c r="C120" s="361">
        <v>50</v>
      </c>
      <c r="D120" s="361">
        <v>100</v>
      </c>
      <c r="E120" s="361">
        <v>40</v>
      </c>
      <c r="F120" s="153">
        <v>20</v>
      </c>
      <c r="G120" s="368" t="s">
        <v>2435</v>
      </c>
      <c r="H120" s="368" t="s">
        <v>630</v>
      </c>
      <c r="I120" s="361"/>
      <c r="J120" s="361"/>
      <c r="K120" s="381">
        <f t="shared" si="5"/>
        <v>0</v>
      </c>
      <c r="L120" s="381">
        <v>0</v>
      </c>
      <c r="M120" s="381"/>
      <c r="N120" s="381">
        <v>0</v>
      </c>
      <c r="O120" s="417">
        <f t="shared" si="9"/>
        <v>0</v>
      </c>
    </row>
    <row r="121" spans="1:15">
      <c r="A121" s="154">
        <v>305</v>
      </c>
      <c r="B121" s="361">
        <v>100</v>
      </c>
      <c r="C121" s="361">
        <v>50</v>
      </c>
      <c r="D121" s="361">
        <v>100</v>
      </c>
      <c r="E121" s="361">
        <v>40</v>
      </c>
      <c r="F121" s="153">
        <v>25</v>
      </c>
      <c r="G121" s="368" t="s">
        <v>2436</v>
      </c>
      <c r="H121" s="368" t="s">
        <v>631</v>
      </c>
      <c r="I121" s="361"/>
      <c r="J121" s="361"/>
      <c r="K121" s="374">
        <f t="shared" si="5"/>
        <v>0</v>
      </c>
      <c r="L121" s="374">
        <v>0</v>
      </c>
      <c r="M121" s="374"/>
      <c r="N121" s="374">
        <v>0</v>
      </c>
      <c r="O121" s="414">
        <f t="shared" si="9"/>
        <v>0</v>
      </c>
    </row>
    <row r="122" spans="1:15">
      <c r="A122" s="154">
        <v>305</v>
      </c>
      <c r="B122" s="361">
        <v>100</v>
      </c>
      <c r="C122" s="361">
        <v>50</v>
      </c>
      <c r="D122" s="361">
        <v>100</v>
      </c>
      <c r="E122" s="361">
        <v>40</v>
      </c>
      <c r="F122" s="153">
        <v>30</v>
      </c>
      <c r="G122" s="368" t="s">
        <v>2437</v>
      </c>
      <c r="H122" s="368" t="s">
        <v>634</v>
      </c>
      <c r="I122" s="361"/>
      <c r="J122" s="361"/>
      <c r="K122" s="381">
        <f t="shared" si="5"/>
        <v>0</v>
      </c>
      <c r="L122" s="381">
        <v>0</v>
      </c>
      <c r="M122" s="381"/>
      <c r="N122" s="381">
        <v>0</v>
      </c>
      <c r="O122" s="417">
        <f t="shared" si="9"/>
        <v>0</v>
      </c>
    </row>
    <row r="123" spans="1:15">
      <c r="A123" s="154">
        <v>305</v>
      </c>
      <c r="B123" s="361">
        <v>100</v>
      </c>
      <c r="C123" s="361">
        <v>50</v>
      </c>
      <c r="D123" s="361">
        <v>100</v>
      </c>
      <c r="E123" s="361">
        <v>40</v>
      </c>
      <c r="F123" s="153">
        <v>35</v>
      </c>
      <c r="G123" s="368" t="s">
        <v>2438</v>
      </c>
      <c r="H123" s="368" t="s">
        <v>635</v>
      </c>
      <c r="I123" s="361"/>
      <c r="J123" s="361"/>
      <c r="K123" s="374">
        <f t="shared" si="5"/>
        <v>0</v>
      </c>
      <c r="L123" s="374">
        <v>0</v>
      </c>
      <c r="M123" s="374"/>
      <c r="N123" s="374">
        <v>0</v>
      </c>
      <c r="O123" s="414">
        <f t="shared" si="9"/>
        <v>0</v>
      </c>
    </row>
    <row r="124" spans="1:15">
      <c r="A124" s="154">
        <v>305</v>
      </c>
      <c r="B124" s="361">
        <v>100</v>
      </c>
      <c r="C124" s="361">
        <v>50</v>
      </c>
      <c r="D124" s="361">
        <v>100</v>
      </c>
      <c r="E124" s="361">
        <v>40</v>
      </c>
      <c r="F124" s="153">
        <v>40</v>
      </c>
      <c r="G124" s="368" t="s">
        <v>2439</v>
      </c>
      <c r="H124" s="368" t="s">
        <v>657</v>
      </c>
      <c r="I124" s="361"/>
      <c r="J124" s="361"/>
      <c r="K124" s="381">
        <f t="shared" si="5"/>
        <v>0</v>
      </c>
      <c r="L124" s="381">
        <v>0</v>
      </c>
      <c r="M124" s="381"/>
      <c r="N124" s="381">
        <v>0</v>
      </c>
      <c r="O124" s="417">
        <f t="shared" si="9"/>
        <v>0</v>
      </c>
    </row>
    <row r="125" spans="1:15" ht="25.5">
      <c r="A125" s="154">
        <v>305</v>
      </c>
      <c r="B125" s="361">
        <v>100</v>
      </c>
      <c r="C125" s="361">
        <v>50</v>
      </c>
      <c r="D125" s="361">
        <v>200</v>
      </c>
      <c r="E125" s="153">
        <v>0</v>
      </c>
      <c r="F125" s="153">
        <v>0</v>
      </c>
      <c r="G125" s="368" t="s">
        <v>2440</v>
      </c>
      <c r="H125" s="368" t="s">
        <v>658</v>
      </c>
      <c r="I125" s="370" t="s">
        <v>659</v>
      </c>
      <c r="J125" s="370" t="s">
        <v>1528</v>
      </c>
      <c r="K125" s="374">
        <f t="shared" si="5"/>
        <v>0</v>
      </c>
      <c r="L125" s="374">
        <v>0</v>
      </c>
      <c r="M125" s="374"/>
      <c r="N125" s="374">
        <v>0</v>
      </c>
      <c r="O125" s="414">
        <f t="shared" si="9"/>
        <v>0</v>
      </c>
    </row>
    <row r="126" spans="1:15" ht="25.5">
      <c r="A126" s="154">
        <v>305</v>
      </c>
      <c r="B126" s="361">
        <v>100</v>
      </c>
      <c r="C126" s="361">
        <v>50</v>
      </c>
      <c r="D126" s="153">
        <v>300</v>
      </c>
      <c r="E126" s="361">
        <v>0</v>
      </c>
      <c r="F126" s="361">
        <v>0</v>
      </c>
      <c r="G126" s="368" t="s">
        <v>2441</v>
      </c>
      <c r="H126" s="368" t="s">
        <v>660</v>
      </c>
      <c r="I126" s="361" t="s">
        <v>661</v>
      </c>
      <c r="J126" s="361" t="s">
        <v>1573</v>
      </c>
      <c r="K126" s="381">
        <f t="shared" si="5"/>
        <v>0</v>
      </c>
      <c r="L126" s="381">
        <v>0</v>
      </c>
      <c r="M126" s="381"/>
      <c r="N126" s="381">
        <v>0</v>
      </c>
      <c r="O126" s="417">
        <f t="shared" si="9"/>
        <v>0</v>
      </c>
    </row>
    <row r="127" spans="1:15">
      <c r="A127" s="154">
        <v>305</v>
      </c>
      <c r="B127" s="361">
        <v>100</v>
      </c>
      <c r="C127" s="361">
        <v>100</v>
      </c>
      <c r="D127" s="361">
        <v>0</v>
      </c>
      <c r="E127" s="361">
        <v>0</v>
      </c>
      <c r="F127" s="361">
        <v>0</v>
      </c>
      <c r="G127" s="369" t="s">
        <v>2442</v>
      </c>
      <c r="H127" s="369" t="s">
        <v>662</v>
      </c>
      <c r="I127" s="361" t="s">
        <v>663</v>
      </c>
      <c r="J127" s="360"/>
      <c r="K127" s="375">
        <f t="shared" si="5"/>
        <v>0</v>
      </c>
      <c r="L127" s="375">
        <v>0</v>
      </c>
      <c r="M127" s="375"/>
      <c r="N127" s="375">
        <v>0</v>
      </c>
      <c r="O127" s="415"/>
    </row>
    <row r="128" spans="1:15">
      <c r="A128" s="154">
        <v>305</v>
      </c>
      <c r="B128" s="361">
        <v>100</v>
      </c>
      <c r="C128" s="361">
        <v>100</v>
      </c>
      <c r="D128" s="361">
        <v>100</v>
      </c>
      <c r="E128" s="361">
        <v>0</v>
      </c>
      <c r="F128" s="361">
        <v>0</v>
      </c>
      <c r="G128" s="380" t="s">
        <v>2443</v>
      </c>
      <c r="H128" s="380" t="s">
        <v>621</v>
      </c>
      <c r="I128" s="361" t="s">
        <v>664</v>
      </c>
      <c r="J128" s="360"/>
      <c r="K128" s="375">
        <f t="shared" si="5"/>
        <v>0</v>
      </c>
      <c r="L128" s="375">
        <v>0</v>
      </c>
      <c r="M128" s="375"/>
      <c r="N128" s="375">
        <v>0</v>
      </c>
      <c r="O128" s="415"/>
    </row>
    <row r="129" spans="1:15">
      <c r="A129" s="154">
        <v>305</v>
      </c>
      <c r="B129" s="361">
        <v>100</v>
      </c>
      <c r="C129" s="361">
        <v>100</v>
      </c>
      <c r="D129" s="361">
        <v>100</v>
      </c>
      <c r="E129" s="153">
        <v>10</v>
      </c>
      <c r="F129" s="361">
        <v>0</v>
      </c>
      <c r="G129" s="368" t="s">
        <v>2444</v>
      </c>
      <c r="H129" s="368" t="s">
        <v>665</v>
      </c>
      <c r="I129" s="361"/>
      <c r="J129" s="361"/>
      <c r="K129" s="374">
        <f t="shared" si="5"/>
        <v>0</v>
      </c>
      <c r="L129" s="374">
        <v>0</v>
      </c>
      <c r="M129" s="374"/>
      <c r="N129" s="374">
        <v>0</v>
      </c>
      <c r="O129" s="414">
        <f>+K129-N129</f>
        <v>0</v>
      </c>
    </row>
    <row r="130" spans="1:15">
      <c r="A130" s="154">
        <v>305</v>
      </c>
      <c r="B130" s="361">
        <v>100</v>
      </c>
      <c r="C130" s="361">
        <v>100</v>
      </c>
      <c r="D130" s="361">
        <v>100</v>
      </c>
      <c r="E130" s="153">
        <v>20</v>
      </c>
      <c r="F130" s="361">
        <v>0</v>
      </c>
      <c r="G130" s="368" t="s">
        <v>2445</v>
      </c>
      <c r="H130" s="368" t="s">
        <v>666</v>
      </c>
      <c r="I130" s="361"/>
      <c r="J130" s="361"/>
      <c r="K130" s="374">
        <f t="shared" si="5"/>
        <v>0</v>
      </c>
      <c r="L130" s="374">
        <v>0</v>
      </c>
      <c r="M130" s="374"/>
      <c r="N130" s="374">
        <v>0</v>
      </c>
      <c r="O130" s="414">
        <f>+K130-N130</f>
        <v>0</v>
      </c>
    </row>
    <row r="131" spans="1:15" ht="25.5">
      <c r="A131" s="154">
        <v>305</v>
      </c>
      <c r="B131" s="361">
        <v>100</v>
      </c>
      <c r="C131" s="361">
        <v>100</v>
      </c>
      <c r="D131" s="361">
        <v>200</v>
      </c>
      <c r="E131" s="153">
        <v>0</v>
      </c>
      <c r="F131" s="153">
        <v>0</v>
      </c>
      <c r="G131" s="368" t="s">
        <v>2446</v>
      </c>
      <c r="H131" s="368" t="s">
        <v>667</v>
      </c>
      <c r="I131" s="370" t="s">
        <v>668</v>
      </c>
      <c r="J131" s="370" t="s">
        <v>1528</v>
      </c>
      <c r="K131" s="374">
        <f t="shared" si="5"/>
        <v>0</v>
      </c>
      <c r="L131" s="374">
        <v>0</v>
      </c>
      <c r="M131" s="374"/>
      <c r="N131" s="374">
        <v>0</v>
      </c>
      <c r="O131" s="414">
        <f>+K131-N131</f>
        <v>0</v>
      </c>
    </row>
    <row r="132" spans="1:15">
      <c r="A132" s="154">
        <v>305</v>
      </c>
      <c r="B132" s="361">
        <v>100</v>
      </c>
      <c r="C132" s="361">
        <v>100</v>
      </c>
      <c r="D132" s="153">
        <v>300</v>
      </c>
      <c r="E132" s="361">
        <v>0</v>
      </c>
      <c r="F132" s="361">
        <v>0</v>
      </c>
      <c r="G132" s="368" t="s">
        <v>2447</v>
      </c>
      <c r="H132" s="368" t="s">
        <v>669</v>
      </c>
      <c r="I132" s="361" t="s">
        <v>670</v>
      </c>
      <c r="J132" s="361" t="s">
        <v>1573</v>
      </c>
      <c r="K132" s="374">
        <f t="shared" si="5"/>
        <v>0</v>
      </c>
      <c r="L132" s="374">
        <v>0</v>
      </c>
      <c r="M132" s="374"/>
      <c r="N132" s="374">
        <v>0</v>
      </c>
      <c r="O132" s="414">
        <f>+K132-N132</f>
        <v>0</v>
      </c>
    </row>
    <row r="133" spans="1:15" ht="25.5">
      <c r="A133" s="154">
        <v>305</v>
      </c>
      <c r="B133" s="361">
        <v>100</v>
      </c>
      <c r="C133" s="361">
        <v>150</v>
      </c>
      <c r="D133" s="361">
        <v>0</v>
      </c>
      <c r="E133" s="361">
        <v>0</v>
      </c>
      <c r="F133" s="361">
        <v>0</v>
      </c>
      <c r="G133" s="369" t="s">
        <v>2448</v>
      </c>
      <c r="H133" s="369" t="s">
        <v>671</v>
      </c>
      <c r="I133" s="361" t="s">
        <v>672</v>
      </c>
      <c r="J133" s="360"/>
      <c r="K133" s="375">
        <f t="shared" si="5"/>
        <v>0</v>
      </c>
      <c r="L133" s="375">
        <v>0</v>
      </c>
      <c r="M133" s="375"/>
      <c r="N133" s="375">
        <v>0</v>
      </c>
      <c r="O133" s="415"/>
    </row>
    <row r="134" spans="1:15">
      <c r="A134" s="154">
        <v>305</v>
      </c>
      <c r="B134" s="361">
        <v>100</v>
      </c>
      <c r="C134" s="361">
        <v>150</v>
      </c>
      <c r="D134" s="361">
        <v>100</v>
      </c>
      <c r="E134" s="361">
        <v>0</v>
      </c>
      <c r="F134" s="361">
        <v>0</v>
      </c>
      <c r="G134" s="380" t="s">
        <v>2449</v>
      </c>
      <c r="H134" s="380" t="s">
        <v>673</v>
      </c>
      <c r="I134" s="361" t="s">
        <v>674</v>
      </c>
      <c r="J134" s="360" t="s">
        <v>1528</v>
      </c>
      <c r="K134" s="375">
        <f t="shared" si="5"/>
        <v>0</v>
      </c>
      <c r="L134" s="375">
        <v>0</v>
      </c>
      <c r="M134" s="375"/>
      <c r="N134" s="375">
        <v>0</v>
      </c>
      <c r="O134" s="415"/>
    </row>
    <row r="135" spans="1:15" ht="25.5">
      <c r="A135" s="154">
        <v>305</v>
      </c>
      <c r="B135" s="361">
        <v>100</v>
      </c>
      <c r="C135" s="361">
        <v>150</v>
      </c>
      <c r="D135" s="361">
        <v>100</v>
      </c>
      <c r="E135" s="153">
        <v>10</v>
      </c>
      <c r="F135" s="361">
        <v>0</v>
      </c>
      <c r="G135" s="368" t="s">
        <v>2450</v>
      </c>
      <c r="H135" s="368" t="s">
        <v>675</v>
      </c>
      <c r="I135" s="361"/>
      <c r="J135" s="361" t="s">
        <v>1528</v>
      </c>
      <c r="K135" s="374">
        <f t="shared" ref="K135:K198" si="10">+L135+M135</f>
        <v>0</v>
      </c>
      <c r="L135" s="374">
        <v>0</v>
      </c>
      <c r="M135" s="374"/>
      <c r="N135" s="374">
        <v>0</v>
      </c>
      <c r="O135" s="414">
        <f>+K135-N135</f>
        <v>0</v>
      </c>
    </row>
    <row r="136" spans="1:15" ht="25.5">
      <c r="A136" s="154">
        <v>305</v>
      </c>
      <c r="B136" s="361">
        <v>100</v>
      </c>
      <c r="C136" s="361">
        <v>150</v>
      </c>
      <c r="D136" s="361">
        <v>100</v>
      </c>
      <c r="E136" s="153">
        <v>20</v>
      </c>
      <c r="F136" s="361">
        <v>0</v>
      </c>
      <c r="G136" s="368" t="s">
        <v>2451</v>
      </c>
      <c r="H136" s="368" t="s">
        <v>676</v>
      </c>
      <c r="I136" s="361"/>
      <c r="J136" s="361" t="s">
        <v>1528</v>
      </c>
      <c r="K136" s="374">
        <f t="shared" si="10"/>
        <v>408265</v>
      </c>
      <c r="L136" s="374">
        <v>408265</v>
      </c>
      <c r="M136" s="374"/>
      <c r="N136" s="374">
        <v>408265</v>
      </c>
      <c r="O136" s="414">
        <f>+K136-N136</f>
        <v>0</v>
      </c>
    </row>
    <row r="137" spans="1:15" ht="38.25">
      <c r="A137" s="154">
        <v>305</v>
      </c>
      <c r="B137" s="361">
        <v>100</v>
      </c>
      <c r="C137" s="361">
        <v>150</v>
      </c>
      <c r="D137" s="361">
        <v>150</v>
      </c>
      <c r="E137" s="153">
        <v>0</v>
      </c>
      <c r="F137" s="361">
        <v>0</v>
      </c>
      <c r="G137" s="368" t="s">
        <v>2452</v>
      </c>
      <c r="H137" s="368" t="s">
        <v>677</v>
      </c>
      <c r="I137" s="361" t="s">
        <v>678</v>
      </c>
      <c r="J137" s="361" t="s">
        <v>1528</v>
      </c>
      <c r="K137" s="374">
        <f t="shared" si="10"/>
        <v>0</v>
      </c>
      <c r="L137" s="374">
        <v>0</v>
      </c>
      <c r="M137" s="374"/>
      <c r="N137" s="374">
        <v>0</v>
      </c>
      <c r="O137" s="414">
        <f>+K137-N137</f>
        <v>0</v>
      </c>
    </row>
    <row r="138" spans="1:15">
      <c r="A138" s="154">
        <v>305</v>
      </c>
      <c r="B138" s="361">
        <v>100</v>
      </c>
      <c r="C138" s="361">
        <v>150</v>
      </c>
      <c r="D138" s="153">
        <v>200</v>
      </c>
      <c r="E138" s="361">
        <v>0</v>
      </c>
      <c r="F138" s="361">
        <v>0</v>
      </c>
      <c r="G138" s="368" t="s">
        <v>2453</v>
      </c>
      <c r="H138" s="368" t="s">
        <v>679</v>
      </c>
      <c r="I138" s="361" t="s">
        <v>680</v>
      </c>
      <c r="J138" s="361"/>
      <c r="K138" s="374">
        <f t="shared" si="10"/>
        <v>0</v>
      </c>
      <c r="L138" s="374">
        <v>0</v>
      </c>
      <c r="M138" s="374"/>
      <c r="N138" s="374">
        <v>0</v>
      </c>
      <c r="O138" s="414">
        <f>+K138-N138</f>
        <v>0</v>
      </c>
    </row>
    <row r="139" spans="1:15" ht="38.25">
      <c r="A139" s="154">
        <v>305</v>
      </c>
      <c r="B139" s="361">
        <v>100</v>
      </c>
      <c r="C139" s="361">
        <v>150</v>
      </c>
      <c r="D139" s="153">
        <v>250</v>
      </c>
      <c r="E139" s="361">
        <v>0</v>
      </c>
      <c r="F139" s="361">
        <v>0</v>
      </c>
      <c r="G139" s="368" t="s">
        <v>2454</v>
      </c>
      <c r="H139" s="368" t="s">
        <v>681</v>
      </c>
      <c r="I139" s="361" t="s">
        <v>682</v>
      </c>
      <c r="J139" s="360"/>
      <c r="K139" s="376">
        <f t="shared" si="10"/>
        <v>0</v>
      </c>
      <c r="L139" s="376">
        <v>0</v>
      </c>
      <c r="M139" s="376"/>
      <c r="N139" s="376">
        <v>0</v>
      </c>
      <c r="O139" s="416">
        <f>+K139-N139</f>
        <v>0</v>
      </c>
    </row>
    <row r="140" spans="1:15">
      <c r="A140" s="154">
        <v>305</v>
      </c>
      <c r="B140" s="361">
        <v>100</v>
      </c>
      <c r="C140" s="361">
        <v>150</v>
      </c>
      <c r="D140" s="361">
        <v>300</v>
      </c>
      <c r="E140" s="361">
        <v>0</v>
      </c>
      <c r="F140" s="361">
        <v>0</v>
      </c>
      <c r="G140" s="380" t="s">
        <v>2455</v>
      </c>
      <c r="H140" s="380" t="s">
        <v>669</v>
      </c>
      <c r="I140" s="361" t="s">
        <v>683</v>
      </c>
      <c r="J140" s="360" t="s">
        <v>1573</v>
      </c>
      <c r="K140" s="375">
        <f t="shared" si="10"/>
        <v>0</v>
      </c>
      <c r="L140" s="375">
        <v>0</v>
      </c>
      <c r="M140" s="375"/>
      <c r="N140" s="375">
        <v>0</v>
      </c>
      <c r="O140" s="415"/>
    </row>
    <row r="141" spans="1:15" ht="25.5">
      <c r="A141" s="154">
        <v>305</v>
      </c>
      <c r="B141" s="361">
        <v>100</v>
      </c>
      <c r="C141" s="361">
        <v>150</v>
      </c>
      <c r="D141" s="361">
        <v>300</v>
      </c>
      <c r="E141" s="153">
        <v>10</v>
      </c>
      <c r="F141" s="361">
        <v>0</v>
      </c>
      <c r="G141" s="368" t="s">
        <v>2456</v>
      </c>
      <c r="H141" s="368" t="s">
        <v>684</v>
      </c>
      <c r="I141" s="361"/>
      <c r="J141" s="361" t="s">
        <v>1573</v>
      </c>
      <c r="K141" s="374">
        <f t="shared" si="10"/>
        <v>0</v>
      </c>
      <c r="L141" s="374">
        <v>0</v>
      </c>
      <c r="M141" s="374"/>
      <c r="N141" s="374">
        <v>0</v>
      </c>
      <c r="O141" s="414">
        <f>+K141-N141</f>
        <v>0</v>
      </c>
    </row>
    <row r="142" spans="1:15" ht="25.5">
      <c r="A142" s="154">
        <v>305</v>
      </c>
      <c r="B142" s="361">
        <v>100</v>
      </c>
      <c r="C142" s="361">
        <v>150</v>
      </c>
      <c r="D142" s="361">
        <v>300</v>
      </c>
      <c r="E142" s="153">
        <v>20</v>
      </c>
      <c r="F142" s="361">
        <v>0</v>
      </c>
      <c r="G142" s="368" t="s">
        <v>2457</v>
      </c>
      <c r="H142" s="368" t="s">
        <v>685</v>
      </c>
      <c r="I142" s="423" t="s">
        <v>817</v>
      </c>
      <c r="J142" s="361" t="s">
        <v>1573</v>
      </c>
      <c r="K142" s="374">
        <f t="shared" si="10"/>
        <v>0</v>
      </c>
      <c r="L142" s="374">
        <v>0</v>
      </c>
      <c r="M142" s="374"/>
      <c r="N142" s="374">
        <v>0</v>
      </c>
      <c r="O142" s="414">
        <f>+K142-N142</f>
        <v>0</v>
      </c>
    </row>
    <row r="143" spans="1:15" ht="25.5">
      <c r="A143" s="154">
        <v>305</v>
      </c>
      <c r="B143" s="361">
        <v>100</v>
      </c>
      <c r="C143" s="361">
        <v>150</v>
      </c>
      <c r="D143" s="361">
        <v>350</v>
      </c>
      <c r="E143" s="153">
        <v>0</v>
      </c>
      <c r="F143" s="361">
        <v>0</v>
      </c>
      <c r="G143" s="368" t="s">
        <v>2458</v>
      </c>
      <c r="H143" s="368" t="s">
        <v>686</v>
      </c>
      <c r="I143" s="361" t="s">
        <v>687</v>
      </c>
      <c r="J143" s="360" t="s">
        <v>1573</v>
      </c>
      <c r="K143" s="376">
        <f t="shared" si="10"/>
        <v>0</v>
      </c>
      <c r="L143" s="376">
        <v>0</v>
      </c>
      <c r="M143" s="376"/>
      <c r="N143" s="376">
        <v>0</v>
      </c>
      <c r="O143" s="416">
        <f>+K143-N143</f>
        <v>0</v>
      </c>
    </row>
    <row r="144" spans="1:15">
      <c r="A144" s="154">
        <v>305</v>
      </c>
      <c r="B144" s="361">
        <v>100</v>
      </c>
      <c r="C144" s="361">
        <v>150</v>
      </c>
      <c r="D144" s="361">
        <v>400</v>
      </c>
      <c r="E144" s="361">
        <v>0</v>
      </c>
      <c r="F144" s="361">
        <v>0</v>
      </c>
      <c r="G144" s="380" t="s">
        <v>2459</v>
      </c>
      <c r="H144" s="380" t="s">
        <v>688</v>
      </c>
      <c r="I144" s="361" t="s">
        <v>689</v>
      </c>
      <c r="J144" s="360"/>
      <c r="K144" s="375">
        <f t="shared" si="10"/>
        <v>0</v>
      </c>
      <c r="L144" s="375">
        <v>0</v>
      </c>
      <c r="M144" s="375"/>
      <c r="N144" s="375">
        <v>0</v>
      </c>
      <c r="O144" s="415"/>
    </row>
    <row r="145" spans="1:15">
      <c r="A145" s="154">
        <v>305</v>
      </c>
      <c r="B145" s="361">
        <v>100</v>
      </c>
      <c r="C145" s="361">
        <v>150</v>
      </c>
      <c r="D145" s="361">
        <v>400</v>
      </c>
      <c r="E145" s="153">
        <v>10</v>
      </c>
      <c r="F145" s="361">
        <v>0</v>
      </c>
      <c r="G145" s="368" t="s">
        <v>2460</v>
      </c>
      <c r="H145" s="368" t="s">
        <v>690</v>
      </c>
      <c r="I145" s="361"/>
      <c r="J145" s="361"/>
      <c r="K145" s="374">
        <f t="shared" si="10"/>
        <v>0</v>
      </c>
      <c r="L145" s="374">
        <v>0</v>
      </c>
      <c r="M145" s="374"/>
      <c r="N145" s="374">
        <v>0</v>
      </c>
      <c r="O145" s="414">
        <f t="shared" ref="O145:O151" si="11">+K145-N145</f>
        <v>0</v>
      </c>
    </row>
    <row r="146" spans="1:15">
      <c r="A146" s="154">
        <v>305</v>
      </c>
      <c r="B146" s="361">
        <v>100</v>
      </c>
      <c r="C146" s="361">
        <v>150</v>
      </c>
      <c r="D146" s="361">
        <v>400</v>
      </c>
      <c r="E146" s="153">
        <v>20</v>
      </c>
      <c r="F146" s="361">
        <v>0</v>
      </c>
      <c r="G146" s="368" t="s">
        <v>2461</v>
      </c>
      <c r="H146" s="368" t="s">
        <v>691</v>
      </c>
      <c r="I146" s="361"/>
      <c r="J146" s="361"/>
      <c r="K146" s="374">
        <f t="shared" si="10"/>
        <v>0</v>
      </c>
      <c r="L146" s="374">
        <v>0</v>
      </c>
      <c r="M146" s="374"/>
      <c r="N146" s="374">
        <v>0</v>
      </c>
      <c r="O146" s="414">
        <f t="shared" si="11"/>
        <v>0</v>
      </c>
    </row>
    <row r="147" spans="1:15">
      <c r="A147" s="154">
        <v>305</v>
      </c>
      <c r="B147" s="361">
        <v>100</v>
      </c>
      <c r="C147" s="361">
        <v>150</v>
      </c>
      <c r="D147" s="361">
        <v>400</v>
      </c>
      <c r="E147" s="153">
        <v>30</v>
      </c>
      <c r="F147" s="361">
        <v>0</v>
      </c>
      <c r="G147" s="368" t="s">
        <v>2462</v>
      </c>
      <c r="H147" s="368" t="s">
        <v>629</v>
      </c>
      <c r="I147" s="361"/>
      <c r="J147" s="361"/>
      <c r="K147" s="374">
        <f t="shared" si="10"/>
        <v>0</v>
      </c>
      <c r="L147" s="374">
        <v>0</v>
      </c>
      <c r="M147" s="374"/>
      <c r="N147" s="374">
        <v>0</v>
      </c>
      <c r="O147" s="414">
        <f t="shared" si="11"/>
        <v>0</v>
      </c>
    </row>
    <row r="148" spans="1:15">
      <c r="A148" s="154">
        <v>305</v>
      </c>
      <c r="B148" s="361">
        <v>100</v>
      </c>
      <c r="C148" s="361">
        <v>150</v>
      </c>
      <c r="D148" s="361">
        <v>400</v>
      </c>
      <c r="E148" s="153">
        <v>40</v>
      </c>
      <c r="F148" s="361">
        <v>0</v>
      </c>
      <c r="G148" s="368" t="s">
        <v>2463</v>
      </c>
      <c r="H148" s="368" t="s">
        <v>630</v>
      </c>
      <c r="I148" s="361"/>
      <c r="J148" s="361"/>
      <c r="K148" s="374">
        <f t="shared" si="10"/>
        <v>0</v>
      </c>
      <c r="L148" s="374">
        <v>0</v>
      </c>
      <c r="M148" s="374"/>
      <c r="N148" s="374">
        <v>0</v>
      </c>
      <c r="O148" s="414">
        <f t="shared" si="11"/>
        <v>0</v>
      </c>
    </row>
    <row r="149" spans="1:15">
      <c r="A149" s="154">
        <v>305</v>
      </c>
      <c r="B149" s="361">
        <v>100</v>
      </c>
      <c r="C149" s="361">
        <v>150</v>
      </c>
      <c r="D149" s="361">
        <v>400</v>
      </c>
      <c r="E149" s="153">
        <v>50</v>
      </c>
      <c r="F149" s="361">
        <v>0</v>
      </c>
      <c r="G149" s="368" t="s">
        <v>2464</v>
      </c>
      <c r="H149" s="368" t="s">
        <v>631</v>
      </c>
      <c r="I149" s="361"/>
      <c r="J149" s="361"/>
      <c r="K149" s="374">
        <f t="shared" si="10"/>
        <v>0</v>
      </c>
      <c r="L149" s="374">
        <v>0</v>
      </c>
      <c r="M149" s="374"/>
      <c r="N149" s="374">
        <v>0</v>
      </c>
      <c r="O149" s="414">
        <f t="shared" si="11"/>
        <v>0</v>
      </c>
    </row>
    <row r="150" spans="1:15">
      <c r="A150" s="154">
        <v>305</v>
      </c>
      <c r="B150" s="361">
        <v>100</v>
      </c>
      <c r="C150" s="361">
        <v>150</v>
      </c>
      <c r="D150" s="361">
        <v>400</v>
      </c>
      <c r="E150" s="153">
        <v>60</v>
      </c>
      <c r="F150" s="361">
        <v>0</v>
      </c>
      <c r="G150" s="368" t="s">
        <v>2465</v>
      </c>
      <c r="H150" s="368" t="s">
        <v>634</v>
      </c>
      <c r="I150" s="361"/>
      <c r="J150" s="361"/>
      <c r="K150" s="374">
        <f t="shared" si="10"/>
        <v>0</v>
      </c>
      <c r="L150" s="374">
        <v>0</v>
      </c>
      <c r="M150" s="374"/>
      <c r="N150" s="374">
        <v>0</v>
      </c>
      <c r="O150" s="414">
        <f t="shared" si="11"/>
        <v>0</v>
      </c>
    </row>
    <row r="151" spans="1:15">
      <c r="A151" s="154">
        <v>305</v>
      </c>
      <c r="B151" s="361">
        <v>100</v>
      </c>
      <c r="C151" s="361">
        <v>150</v>
      </c>
      <c r="D151" s="361">
        <v>400</v>
      </c>
      <c r="E151" s="153">
        <v>70</v>
      </c>
      <c r="F151" s="361">
        <v>0</v>
      </c>
      <c r="G151" s="368" t="s">
        <v>2466</v>
      </c>
      <c r="H151" s="368" t="s">
        <v>635</v>
      </c>
      <c r="I151" s="361"/>
      <c r="J151" s="361"/>
      <c r="K151" s="374">
        <f t="shared" si="10"/>
        <v>0</v>
      </c>
      <c r="L151" s="374">
        <v>0</v>
      </c>
      <c r="M151" s="374"/>
      <c r="N151" s="374">
        <v>0</v>
      </c>
      <c r="O151" s="414">
        <f t="shared" si="11"/>
        <v>0</v>
      </c>
    </row>
    <row r="152" spans="1:15">
      <c r="A152" s="154">
        <v>305</v>
      </c>
      <c r="B152" s="361">
        <v>100</v>
      </c>
      <c r="C152" s="361">
        <v>150</v>
      </c>
      <c r="D152" s="361">
        <v>500</v>
      </c>
      <c r="E152" s="361">
        <v>0</v>
      </c>
      <c r="F152" s="361">
        <v>0</v>
      </c>
      <c r="G152" s="380" t="s">
        <v>2467</v>
      </c>
      <c r="H152" s="380" t="s">
        <v>692</v>
      </c>
      <c r="I152" s="361" t="s">
        <v>693</v>
      </c>
      <c r="J152" s="360"/>
      <c r="K152" s="375">
        <f t="shared" si="10"/>
        <v>0</v>
      </c>
      <c r="L152" s="375">
        <v>0</v>
      </c>
      <c r="M152" s="375"/>
      <c r="N152" s="375">
        <v>0</v>
      </c>
      <c r="O152" s="415"/>
    </row>
    <row r="153" spans="1:15" ht="25.5">
      <c r="A153" s="154">
        <v>305</v>
      </c>
      <c r="B153" s="361">
        <v>100</v>
      </c>
      <c r="C153" s="361">
        <v>150</v>
      </c>
      <c r="D153" s="361">
        <v>500</v>
      </c>
      <c r="E153" s="153">
        <v>10</v>
      </c>
      <c r="F153" s="361">
        <v>0</v>
      </c>
      <c r="G153" s="368" t="s">
        <v>2468</v>
      </c>
      <c r="H153" s="368" t="s">
        <v>694</v>
      </c>
      <c r="I153" s="361" t="s">
        <v>695</v>
      </c>
      <c r="J153" s="361"/>
      <c r="K153" s="374">
        <f t="shared" si="10"/>
        <v>0</v>
      </c>
      <c r="L153" s="374">
        <v>0</v>
      </c>
      <c r="M153" s="374"/>
      <c r="N153" s="374">
        <v>0</v>
      </c>
      <c r="O153" s="414">
        <f t="shared" ref="O153:O162" si="12">+K153-N153</f>
        <v>0</v>
      </c>
    </row>
    <row r="154" spans="1:15" ht="38.25">
      <c r="A154" s="154">
        <v>305</v>
      </c>
      <c r="B154" s="361">
        <v>100</v>
      </c>
      <c r="C154" s="361">
        <v>150</v>
      </c>
      <c r="D154" s="361">
        <v>500</v>
      </c>
      <c r="E154" s="153">
        <v>15</v>
      </c>
      <c r="F154" s="361">
        <v>0</v>
      </c>
      <c r="G154" s="368" t="s">
        <v>2469</v>
      </c>
      <c r="H154" s="368" t="s">
        <v>696</v>
      </c>
      <c r="I154" s="361" t="s">
        <v>697</v>
      </c>
      <c r="J154" s="361"/>
      <c r="K154" s="374">
        <f t="shared" si="10"/>
        <v>0</v>
      </c>
      <c r="L154" s="374">
        <v>0</v>
      </c>
      <c r="M154" s="374"/>
      <c r="N154" s="374">
        <v>0</v>
      </c>
      <c r="O154" s="414">
        <f t="shared" si="12"/>
        <v>0</v>
      </c>
    </row>
    <row r="155" spans="1:15" ht="25.5">
      <c r="A155" s="154">
        <v>305</v>
      </c>
      <c r="B155" s="361">
        <v>100</v>
      </c>
      <c r="C155" s="361">
        <v>150</v>
      </c>
      <c r="D155" s="361">
        <v>500</v>
      </c>
      <c r="E155" s="153">
        <v>20</v>
      </c>
      <c r="F155" s="361">
        <v>0</v>
      </c>
      <c r="G155" s="368" t="s">
        <v>2470</v>
      </c>
      <c r="H155" s="368" t="s">
        <v>698</v>
      </c>
      <c r="I155" s="361" t="s">
        <v>699</v>
      </c>
      <c r="J155" s="361"/>
      <c r="K155" s="374">
        <f t="shared" si="10"/>
        <v>0</v>
      </c>
      <c r="L155" s="374">
        <v>0</v>
      </c>
      <c r="M155" s="374"/>
      <c r="N155" s="374">
        <v>0</v>
      </c>
      <c r="O155" s="414">
        <f t="shared" si="12"/>
        <v>0</v>
      </c>
    </row>
    <row r="156" spans="1:15" ht="25.5">
      <c r="A156" s="154">
        <v>305</v>
      </c>
      <c r="B156" s="361">
        <v>100</v>
      </c>
      <c r="C156" s="361">
        <v>150</v>
      </c>
      <c r="D156" s="361">
        <v>500</v>
      </c>
      <c r="E156" s="153">
        <v>25</v>
      </c>
      <c r="F156" s="361">
        <v>0</v>
      </c>
      <c r="G156" s="368" t="s">
        <v>2471</v>
      </c>
      <c r="H156" s="368" t="s">
        <v>700</v>
      </c>
      <c r="I156" s="361" t="s">
        <v>701</v>
      </c>
      <c r="J156" s="361"/>
      <c r="K156" s="374">
        <f t="shared" si="10"/>
        <v>0</v>
      </c>
      <c r="L156" s="374">
        <v>0</v>
      </c>
      <c r="M156" s="374"/>
      <c r="N156" s="374">
        <v>0</v>
      </c>
      <c r="O156" s="414">
        <f t="shared" si="12"/>
        <v>0</v>
      </c>
    </row>
    <row r="157" spans="1:15" ht="25.5">
      <c r="A157" s="154">
        <v>305</v>
      </c>
      <c r="B157" s="361">
        <v>100</v>
      </c>
      <c r="C157" s="361">
        <v>150</v>
      </c>
      <c r="D157" s="361">
        <v>500</v>
      </c>
      <c r="E157" s="153">
        <v>30</v>
      </c>
      <c r="F157" s="361">
        <v>0</v>
      </c>
      <c r="G157" s="368" t="s">
        <v>2472</v>
      </c>
      <c r="H157" s="368" t="s">
        <v>702</v>
      </c>
      <c r="I157" s="361" t="s">
        <v>703</v>
      </c>
      <c r="J157" s="361"/>
      <c r="K157" s="374">
        <f t="shared" si="10"/>
        <v>0</v>
      </c>
      <c r="L157" s="374">
        <v>0</v>
      </c>
      <c r="M157" s="374"/>
      <c r="N157" s="374">
        <v>0</v>
      </c>
      <c r="O157" s="414">
        <f t="shared" si="12"/>
        <v>0</v>
      </c>
    </row>
    <row r="158" spans="1:15" ht="25.5">
      <c r="A158" s="154">
        <v>305</v>
      </c>
      <c r="B158" s="361">
        <v>100</v>
      </c>
      <c r="C158" s="361">
        <v>150</v>
      </c>
      <c r="D158" s="361">
        <v>500</v>
      </c>
      <c r="E158" s="153">
        <v>35</v>
      </c>
      <c r="F158" s="361">
        <v>0</v>
      </c>
      <c r="G158" s="368" t="s">
        <v>2473</v>
      </c>
      <c r="H158" s="368" t="s">
        <v>704</v>
      </c>
      <c r="I158" s="361" t="s">
        <v>705</v>
      </c>
      <c r="J158" s="361"/>
      <c r="K158" s="374">
        <f t="shared" si="10"/>
        <v>0</v>
      </c>
      <c r="L158" s="374">
        <v>0</v>
      </c>
      <c r="M158" s="374"/>
      <c r="N158" s="374">
        <v>0</v>
      </c>
      <c r="O158" s="414">
        <f t="shared" si="12"/>
        <v>0</v>
      </c>
    </row>
    <row r="159" spans="1:15" ht="25.5">
      <c r="A159" s="154">
        <v>305</v>
      </c>
      <c r="B159" s="361">
        <v>100</v>
      </c>
      <c r="C159" s="361">
        <v>150</v>
      </c>
      <c r="D159" s="361">
        <v>500</v>
      </c>
      <c r="E159" s="153">
        <v>40</v>
      </c>
      <c r="F159" s="361">
        <v>0</v>
      </c>
      <c r="G159" s="368" t="s">
        <v>2474</v>
      </c>
      <c r="H159" s="368" t="s">
        <v>706</v>
      </c>
      <c r="I159" s="361" t="s">
        <v>707</v>
      </c>
      <c r="J159" s="361"/>
      <c r="K159" s="374">
        <f t="shared" si="10"/>
        <v>0</v>
      </c>
      <c r="L159" s="374">
        <v>0</v>
      </c>
      <c r="M159" s="374"/>
      <c r="N159" s="374">
        <v>0</v>
      </c>
      <c r="O159" s="414">
        <f t="shared" si="12"/>
        <v>0</v>
      </c>
    </row>
    <row r="160" spans="1:15" ht="25.5">
      <c r="A160" s="154">
        <v>305</v>
      </c>
      <c r="B160" s="361">
        <v>100</v>
      </c>
      <c r="C160" s="361">
        <v>150</v>
      </c>
      <c r="D160" s="361">
        <v>500</v>
      </c>
      <c r="E160" s="153">
        <v>45</v>
      </c>
      <c r="F160" s="361">
        <v>0</v>
      </c>
      <c r="G160" s="368" t="s">
        <v>2475</v>
      </c>
      <c r="H160" s="368" t="s">
        <v>708</v>
      </c>
      <c r="I160" s="361" t="s">
        <v>709</v>
      </c>
      <c r="J160" s="361"/>
      <c r="K160" s="374">
        <f t="shared" si="10"/>
        <v>0</v>
      </c>
      <c r="L160" s="374">
        <v>0</v>
      </c>
      <c r="M160" s="374"/>
      <c r="N160" s="374">
        <v>0</v>
      </c>
      <c r="O160" s="414">
        <f t="shared" si="12"/>
        <v>0</v>
      </c>
    </row>
    <row r="161" spans="1:15" ht="25.5">
      <c r="A161" s="154">
        <v>305</v>
      </c>
      <c r="B161" s="361">
        <v>100</v>
      </c>
      <c r="C161" s="361">
        <v>150</v>
      </c>
      <c r="D161" s="153">
        <v>600</v>
      </c>
      <c r="E161" s="153">
        <v>0</v>
      </c>
      <c r="F161" s="361">
        <v>0</v>
      </c>
      <c r="G161" s="368" t="s">
        <v>2476</v>
      </c>
      <c r="H161" s="368" t="s">
        <v>710</v>
      </c>
      <c r="I161" s="361" t="s">
        <v>711</v>
      </c>
      <c r="J161" s="361"/>
      <c r="K161" s="374">
        <f t="shared" si="10"/>
        <v>0</v>
      </c>
      <c r="L161" s="374">
        <v>0</v>
      </c>
      <c r="M161" s="374"/>
      <c r="N161" s="374">
        <v>0</v>
      </c>
      <c r="O161" s="414">
        <f t="shared" si="12"/>
        <v>0</v>
      </c>
    </row>
    <row r="162" spans="1:15" ht="51">
      <c r="A162" s="154">
        <v>305</v>
      </c>
      <c r="B162" s="361">
        <v>100</v>
      </c>
      <c r="C162" s="361">
        <v>150</v>
      </c>
      <c r="D162" s="153">
        <v>700</v>
      </c>
      <c r="E162" s="153">
        <v>0</v>
      </c>
      <c r="F162" s="361">
        <v>0</v>
      </c>
      <c r="G162" s="368" t="s">
        <v>2477</v>
      </c>
      <c r="H162" s="368" t="s">
        <v>712</v>
      </c>
      <c r="I162" s="361" t="s">
        <v>713</v>
      </c>
      <c r="J162" s="361"/>
      <c r="K162" s="374">
        <f t="shared" si="10"/>
        <v>0</v>
      </c>
      <c r="L162" s="374">
        <v>0</v>
      </c>
      <c r="M162" s="374"/>
      <c r="N162" s="374">
        <v>0</v>
      </c>
      <c r="O162" s="414">
        <f t="shared" si="12"/>
        <v>0</v>
      </c>
    </row>
    <row r="163" spans="1:15">
      <c r="A163" s="154">
        <v>305</v>
      </c>
      <c r="B163" s="361">
        <v>100</v>
      </c>
      <c r="C163" s="361">
        <v>200</v>
      </c>
      <c r="D163" s="361">
        <v>0</v>
      </c>
      <c r="E163" s="153">
        <v>0</v>
      </c>
      <c r="F163" s="361">
        <v>0</v>
      </c>
      <c r="G163" s="380" t="s">
        <v>2478</v>
      </c>
      <c r="H163" s="380" t="s">
        <v>714</v>
      </c>
      <c r="I163" s="370" t="s">
        <v>715</v>
      </c>
      <c r="J163" s="372"/>
      <c r="K163" s="375">
        <f t="shared" si="10"/>
        <v>0</v>
      </c>
      <c r="L163" s="375">
        <v>0</v>
      </c>
      <c r="M163" s="375"/>
      <c r="N163" s="375">
        <v>0</v>
      </c>
      <c r="O163" s="415"/>
    </row>
    <row r="164" spans="1:15" ht="25.5">
      <c r="A164" s="154">
        <v>305</v>
      </c>
      <c r="B164" s="361">
        <v>100</v>
      </c>
      <c r="C164" s="361">
        <v>200</v>
      </c>
      <c r="D164" s="361">
        <v>100</v>
      </c>
      <c r="E164" s="153">
        <v>0</v>
      </c>
      <c r="F164" s="153">
        <v>0</v>
      </c>
      <c r="G164" s="368" t="s">
        <v>2479</v>
      </c>
      <c r="H164" s="368" t="s">
        <v>673</v>
      </c>
      <c r="I164" s="370" t="s">
        <v>716</v>
      </c>
      <c r="J164" s="370" t="s">
        <v>1528</v>
      </c>
      <c r="K164" s="374">
        <f t="shared" si="10"/>
        <v>0</v>
      </c>
      <c r="L164" s="374">
        <v>0</v>
      </c>
      <c r="M164" s="374"/>
      <c r="N164" s="374">
        <v>0</v>
      </c>
      <c r="O164" s="414">
        <f>+K164-N164</f>
        <v>0</v>
      </c>
    </row>
    <row r="165" spans="1:15">
      <c r="A165" s="154">
        <v>305</v>
      </c>
      <c r="B165" s="361">
        <v>100</v>
      </c>
      <c r="C165" s="361">
        <v>200</v>
      </c>
      <c r="D165" s="153">
        <v>200</v>
      </c>
      <c r="E165" s="361">
        <v>0</v>
      </c>
      <c r="F165" s="361">
        <v>0</v>
      </c>
      <c r="G165" s="368" t="s">
        <v>2480</v>
      </c>
      <c r="H165" s="368" t="s">
        <v>679</v>
      </c>
      <c r="I165" s="361" t="s">
        <v>717</v>
      </c>
      <c r="J165" s="361"/>
      <c r="K165" s="374">
        <f t="shared" si="10"/>
        <v>0</v>
      </c>
      <c r="L165" s="374">
        <v>0</v>
      </c>
      <c r="M165" s="374"/>
      <c r="N165" s="374">
        <v>0</v>
      </c>
      <c r="O165" s="414">
        <f>+K165-N165</f>
        <v>0</v>
      </c>
    </row>
    <row r="166" spans="1:15" ht="25.5">
      <c r="A166" s="154">
        <v>305</v>
      </c>
      <c r="B166" s="361">
        <v>100</v>
      </c>
      <c r="C166" s="361">
        <v>200</v>
      </c>
      <c r="D166" s="153">
        <v>300</v>
      </c>
      <c r="E166" s="361">
        <v>0</v>
      </c>
      <c r="F166" s="361">
        <v>0</v>
      </c>
      <c r="G166" s="368" t="s">
        <v>2481</v>
      </c>
      <c r="H166" s="368" t="s">
        <v>718</v>
      </c>
      <c r="I166" s="361" t="s">
        <v>719</v>
      </c>
      <c r="J166" s="361" t="s">
        <v>1577</v>
      </c>
      <c r="K166" s="374">
        <f t="shared" si="10"/>
        <v>0</v>
      </c>
      <c r="L166" s="374">
        <v>0</v>
      </c>
      <c r="M166" s="374"/>
      <c r="N166" s="374">
        <v>0</v>
      </c>
      <c r="O166" s="414">
        <f>+K166-N166</f>
        <v>0</v>
      </c>
    </row>
    <row r="167" spans="1:15">
      <c r="A167" s="154">
        <v>305</v>
      </c>
      <c r="B167" s="361">
        <v>100</v>
      </c>
      <c r="C167" s="361">
        <v>200</v>
      </c>
      <c r="D167" s="361">
        <v>400</v>
      </c>
      <c r="E167" s="361">
        <v>0</v>
      </c>
      <c r="F167" s="361">
        <v>0</v>
      </c>
      <c r="G167" s="380" t="s">
        <v>2482</v>
      </c>
      <c r="H167" s="380" t="s">
        <v>720</v>
      </c>
      <c r="I167" s="361" t="s">
        <v>721</v>
      </c>
      <c r="J167" s="360"/>
      <c r="K167" s="375">
        <f t="shared" si="10"/>
        <v>0</v>
      </c>
      <c r="L167" s="375">
        <v>0</v>
      </c>
      <c r="M167" s="375"/>
      <c r="N167" s="375">
        <v>0</v>
      </c>
      <c r="O167" s="415"/>
    </row>
    <row r="168" spans="1:15" ht="25.5">
      <c r="A168" s="154">
        <v>305</v>
      </c>
      <c r="B168" s="361">
        <v>100</v>
      </c>
      <c r="C168" s="361">
        <v>200</v>
      </c>
      <c r="D168" s="361">
        <v>400</v>
      </c>
      <c r="E168" s="153">
        <v>10</v>
      </c>
      <c r="F168" s="361">
        <v>0</v>
      </c>
      <c r="G168" s="368" t="s">
        <v>2483</v>
      </c>
      <c r="H168" s="368" t="s">
        <v>722</v>
      </c>
      <c r="I168" s="361"/>
      <c r="J168" s="361"/>
      <c r="K168" s="374">
        <f t="shared" si="10"/>
        <v>0</v>
      </c>
      <c r="L168" s="374">
        <v>0</v>
      </c>
      <c r="M168" s="374"/>
      <c r="N168" s="374">
        <v>0</v>
      </c>
      <c r="O168" s="414">
        <f>+K168-N168</f>
        <v>0</v>
      </c>
    </row>
    <row r="169" spans="1:15" ht="25.5">
      <c r="A169" s="154">
        <v>305</v>
      </c>
      <c r="B169" s="361">
        <v>100</v>
      </c>
      <c r="C169" s="361">
        <v>200</v>
      </c>
      <c r="D169" s="361">
        <v>400</v>
      </c>
      <c r="E169" s="153">
        <v>20</v>
      </c>
      <c r="F169" s="361">
        <v>0</v>
      </c>
      <c r="G169" s="368" t="s">
        <v>2484</v>
      </c>
      <c r="H169" s="368" t="s">
        <v>723</v>
      </c>
      <c r="I169" s="361"/>
      <c r="J169" s="361"/>
      <c r="K169" s="374">
        <f t="shared" si="10"/>
        <v>0</v>
      </c>
      <c r="L169" s="374">
        <v>0</v>
      </c>
      <c r="M169" s="374"/>
      <c r="N169" s="374">
        <v>0</v>
      </c>
      <c r="O169" s="414">
        <f>+K169-N169</f>
        <v>0</v>
      </c>
    </row>
    <row r="170" spans="1:15">
      <c r="A170" s="154">
        <v>305</v>
      </c>
      <c r="B170" s="361">
        <v>100</v>
      </c>
      <c r="C170" s="361">
        <v>200</v>
      </c>
      <c r="D170" s="361">
        <v>500</v>
      </c>
      <c r="E170" s="361">
        <v>0</v>
      </c>
      <c r="F170" s="361">
        <v>0</v>
      </c>
      <c r="G170" s="380" t="s">
        <v>2485</v>
      </c>
      <c r="H170" s="380" t="s">
        <v>724</v>
      </c>
      <c r="I170" s="361" t="s">
        <v>725</v>
      </c>
      <c r="J170" s="360"/>
      <c r="K170" s="375">
        <f t="shared" si="10"/>
        <v>0</v>
      </c>
      <c r="L170" s="375">
        <v>0</v>
      </c>
      <c r="M170" s="375"/>
      <c r="N170" s="375">
        <v>0</v>
      </c>
      <c r="O170" s="415"/>
    </row>
    <row r="171" spans="1:15" ht="25.5">
      <c r="A171" s="154">
        <v>305</v>
      </c>
      <c r="B171" s="361">
        <v>100</v>
      </c>
      <c r="C171" s="361">
        <v>200</v>
      </c>
      <c r="D171" s="361">
        <v>500</v>
      </c>
      <c r="E171" s="153">
        <v>10</v>
      </c>
      <c r="F171" s="361">
        <v>0</v>
      </c>
      <c r="G171" s="368" t="s">
        <v>2486</v>
      </c>
      <c r="H171" s="368" t="s">
        <v>722</v>
      </c>
      <c r="I171" s="361"/>
      <c r="J171" s="361"/>
      <c r="K171" s="374">
        <f t="shared" si="10"/>
        <v>0</v>
      </c>
      <c r="L171" s="374">
        <v>0</v>
      </c>
      <c r="M171" s="374"/>
      <c r="N171" s="374">
        <v>0</v>
      </c>
      <c r="O171" s="414">
        <f>+K171-N171</f>
        <v>0</v>
      </c>
    </row>
    <row r="172" spans="1:15" ht="25.5">
      <c r="A172" s="154">
        <v>305</v>
      </c>
      <c r="B172" s="361">
        <v>100</v>
      </c>
      <c r="C172" s="361">
        <v>200</v>
      </c>
      <c r="D172" s="361">
        <v>500</v>
      </c>
      <c r="E172" s="153">
        <v>20</v>
      </c>
      <c r="F172" s="361">
        <v>0</v>
      </c>
      <c r="G172" s="368" t="s">
        <v>2487</v>
      </c>
      <c r="H172" s="368" t="s">
        <v>723</v>
      </c>
      <c r="I172" s="361"/>
      <c r="J172" s="361"/>
      <c r="K172" s="374">
        <f t="shared" si="10"/>
        <v>0</v>
      </c>
      <c r="L172" s="374">
        <v>0</v>
      </c>
      <c r="M172" s="374"/>
      <c r="N172" s="374">
        <v>0</v>
      </c>
      <c r="O172" s="414">
        <f>+K172-N172</f>
        <v>0</v>
      </c>
    </row>
    <row r="173" spans="1:15">
      <c r="A173" s="154">
        <v>305</v>
      </c>
      <c r="B173" s="361">
        <v>100</v>
      </c>
      <c r="C173" s="361">
        <v>250</v>
      </c>
      <c r="D173" s="361">
        <v>0</v>
      </c>
      <c r="E173" s="361">
        <v>0</v>
      </c>
      <c r="F173" s="361">
        <v>0</v>
      </c>
      <c r="G173" s="369" t="s">
        <v>2488</v>
      </c>
      <c r="H173" s="369" t="s">
        <v>726</v>
      </c>
      <c r="I173" s="370" t="s">
        <v>727</v>
      </c>
      <c r="J173" s="372"/>
      <c r="K173" s="375">
        <f t="shared" si="10"/>
        <v>0</v>
      </c>
      <c r="L173" s="375">
        <v>0</v>
      </c>
      <c r="M173" s="375"/>
      <c r="N173" s="375">
        <v>0</v>
      </c>
      <c r="O173" s="415"/>
    </row>
    <row r="174" spans="1:15" ht="25.5">
      <c r="A174" s="154">
        <v>305</v>
      </c>
      <c r="B174" s="361">
        <v>100</v>
      </c>
      <c r="C174" s="361">
        <v>250</v>
      </c>
      <c r="D174" s="361">
        <v>100</v>
      </c>
      <c r="E174" s="153">
        <v>0</v>
      </c>
      <c r="F174" s="153">
        <v>0</v>
      </c>
      <c r="G174" s="368" t="s">
        <v>2489</v>
      </c>
      <c r="H174" s="368" t="s">
        <v>728</v>
      </c>
      <c r="I174" s="370" t="s">
        <v>729</v>
      </c>
      <c r="J174" s="370" t="s">
        <v>1528</v>
      </c>
      <c r="K174" s="374">
        <f t="shared" si="10"/>
        <v>0</v>
      </c>
      <c r="L174" s="374">
        <v>0</v>
      </c>
      <c r="M174" s="374"/>
      <c r="N174" s="374">
        <v>0</v>
      </c>
      <c r="O174" s="414">
        <f>+K174-N174</f>
        <v>0</v>
      </c>
    </row>
    <row r="175" spans="1:15">
      <c r="A175" s="154">
        <v>305</v>
      </c>
      <c r="B175" s="361">
        <v>100</v>
      </c>
      <c r="C175" s="361">
        <v>250</v>
      </c>
      <c r="D175" s="153">
        <v>200</v>
      </c>
      <c r="E175" s="153">
        <v>0</v>
      </c>
      <c r="F175" s="361">
        <v>0</v>
      </c>
      <c r="G175" s="368" t="s">
        <v>2490</v>
      </c>
      <c r="H175" s="368" t="s">
        <v>679</v>
      </c>
      <c r="I175" s="361" t="s">
        <v>730</v>
      </c>
      <c r="J175" s="361"/>
      <c r="K175" s="374">
        <f t="shared" si="10"/>
        <v>0</v>
      </c>
      <c r="L175" s="374">
        <v>0</v>
      </c>
      <c r="M175" s="374"/>
      <c r="N175" s="374">
        <v>0</v>
      </c>
      <c r="O175" s="414">
        <f>+K175-N175</f>
        <v>0</v>
      </c>
    </row>
    <row r="176" spans="1:15">
      <c r="A176" s="154">
        <v>305</v>
      </c>
      <c r="B176" s="361">
        <v>100</v>
      </c>
      <c r="C176" s="361">
        <v>250</v>
      </c>
      <c r="D176" s="153">
        <v>300</v>
      </c>
      <c r="E176" s="153">
        <v>0</v>
      </c>
      <c r="F176" s="361">
        <v>0</v>
      </c>
      <c r="G176" s="368" t="s">
        <v>2491</v>
      </c>
      <c r="H176" s="368" t="s">
        <v>669</v>
      </c>
      <c r="I176" s="361" t="s">
        <v>731</v>
      </c>
      <c r="J176" s="361" t="s">
        <v>1573</v>
      </c>
      <c r="K176" s="374">
        <f t="shared" si="10"/>
        <v>0</v>
      </c>
      <c r="L176" s="374">
        <v>0</v>
      </c>
      <c r="M176" s="374"/>
      <c r="N176" s="374">
        <v>0</v>
      </c>
      <c r="O176" s="414">
        <f>+K176-N176</f>
        <v>0</v>
      </c>
    </row>
    <row r="177" spans="1:15">
      <c r="A177" s="154">
        <v>305</v>
      </c>
      <c r="B177" s="361">
        <v>100</v>
      </c>
      <c r="C177" s="361">
        <v>250</v>
      </c>
      <c r="D177" s="361">
        <v>400</v>
      </c>
      <c r="E177" s="361">
        <v>0</v>
      </c>
      <c r="F177" s="361">
        <v>0</v>
      </c>
      <c r="G177" s="380" t="s">
        <v>2492</v>
      </c>
      <c r="H177" s="380" t="s">
        <v>732</v>
      </c>
      <c r="I177" s="361" t="s">
        <v>733</v>
      </c>
      <c r="J177" s="360"/>
      <c r="K177" s="375">
        <f t="shared" si="10"/>
        <v>0</v>
      </c>
      <c r="L177" s="375">
        <v>0</v>
      </c>
      <c r="M177" s="375"/>
      <c r="N177" s="375">
        <v>0</v>
      </c>
      <c r="O177" s="415"/>
    </row>
    <row r="178" spans="1:15">
      <c r="A178" s="154">
        <v>305</v>
      </c>
      <c r="B178" s="361">
        <v>100</v>
      </c>
      <c r="C178" s="361">
        <v>250</v>
      </c>
      <c r="D178" s="361">
        <v>400</v>
      </c>
      <c r="E178" s="153">
        <v>10</v>
      </c>
      <c r="F178" s="361">
        <v>0</v>
      </c>
      <c r="G178" s="368" t="s">
        <v>2493</v>
      </c>
      <c r="H178" s="368" t="s">
        <v>734</v>
      </c>
      <c r="I178" s="361"/>
      <c r="J178" s="361"/>
      <c r="K178" s="374">
        <f t="shared" si="10"/>
        <v>0</v>
      </c>
      <c r="L178" s="374">
        <v>0</v>
      </c>
      <c r="M178" s="374"/>
      <c r="N178" s="374">
        <v>0</v>
      </c>
      <c r="O178" s="414">
        <f>+K178-N178</f>
        <v>0</v>
      </c>
    </row>
    <row r="179" spans="1:15">
      <c r="A179" s="154">
        <v>305</v>
      </c>
      <c r="B179" s="361">
        <v>100</v>
      </c>
      <c r="C179" s="361">
        <v>250</v>
      </c>
      <c r="D179" s="361">
        <v>400</v>
      </c>
      <c r="E179" s="153">
        <v>20</v>
      </c>
      <c r="F179" s="361">
        <v>0</v>
      </c>
      <c r="G179" s="368" t="s">
        <v>2494</v>
      </c>
      <c r="H179" s="368" t="s">
        <v>735</v>
      </c>
      <c r="I179" s="361"/>
      <c r="J179" s="361"/>
      <c r="K179" s="374">
        <f t="shared" si="10"/>
        <v>0</v>
      </c>
      <c r="L179" s="374">
        <v>0</v>
      </c>
      <c r="M179" s="374"/>
      <c r="N179" s="374">
        <v>0</v>
      </c>
      <c r="O179" s="414">
        <f>+K179-N179</f>
        <v>0</v>
      </c>
    </row>
    <row r="180" spans="1:15">
      <c r="A180" s="154">
        <v>305</v>
      </c>
      <c r="B180" s="361">
        <v>100</v>
      </c>
      <c r="C180" s="361">
        <v>250</v>
      </c>
      <c r="D180" s="361">
        <v>400</v>
      </c>
      <c r="E180" s="153">
        <v>30</v>
      </c>
      <c r="F180" s="361">
        <v>0</v>
      </c>
      <c r="G180" s="368" t="s">
        <v>2495</v>
      </c>
      <c r="H180" s="368" t="s">
        <v>736</v>
      </c>
      <c r="I180" s="423" t="s">
        <v>936</v>
      </c>
      <c r="J180" s="361"/>
      <c r="K180" s="374">
        <f t="shared" si="10"/>
        <v>0</v>
      </c>
      <c r="L180" s="374">
        <v>0</v>
      </c>
      <c r="M180" s="374"/>
      <c r="N180" s="374">
        <v>0</v>
      </c>
      <c r="O180" s="414">
        <f>+K180-N180</f>
        <v>0</v>
      </c>
    </row>
    <row r="181" spans="1:15">
      <c r="A181" s="154">
        <v>305</v>
      </c>
      <c r="B181" s="361">
        <v>100</v>
      </c>
      <c r="C181" s="361">
        <v>250</v>
      </c>
      <c r="D181" s="361">
        <v>400</v>
      </c>
      <c r="E181" s="153">
        <v>90</v>
      </c>
      <c r="F181" s="361">
        <v>0</v>
      </c>
      <c r="G181" s="368" t="s">
        <v>2496</v>
      </c>
      <c r="H181" s="368" t="s">
        <v>737</v>
      </c>
      <c r="I181" s="378"/>
      <c r="J181" s="378"/>
      <c r="K181" s="374">
        <f t="shared" si="10"/>
        <v>0</v>
      </c>
      <c r="L181" s="374">
        <v>0</v>
      </c>
      <c r="M181" s="374"/>
      <c r="N181" s="374">
        <v>0</v>
      </c>
      <c r="O181" s="414">
        <f>+K181-N181</f>
        <v>0</v>
      </c>
    </row>
    <row r="182" spans="1:15">
      <c r="A182" s="154">
        <v>305</v>
      </c>
      <c r="B182" s="361">
        <v>100</v>
      </c>
      <c r="C182" s="361">
        <v>300</v>
      </c>
      <c r="D182" s="361">
        <v>0</v>
      </c>
      <c r="E182" s="361">
        <v>0</v>
      </c>
      <c r="F182" s="361">
        <v>0</v>
      </c>
      <c r="G182" s="369" t="s">
        <v>2497</v>
      </c>
      <c r="H182" s="369" t="s">
        <v>738</v>
      </c>
      <c r="I182" s="370" t="s">
        <v>739</v>
      </c>
      <c r="J182" s="372" t="s">
        <v>1528</v>
      </c>
      <c r="K182" s="375">
        <f t="shared" si="10"/>
        <v>0</v>
      </c>
      <c r="L182" s="375">
        <v>0</v>
      </c>
      <c r="M182" s="375"/>
      <c r="N182" s="375">
        <v>0</v>
      </c>
      <c r="O182" s="415"/>
    </row>
    <row r="183" spans="1:15" ht="25.5">
      <c r="A183" s="154">
        <v>305</v>
      </c>
      <c r="B183" s="361">
        <v>100</v>
      </c>
      <c r="C183" s="361">
        <v>300</v>
      </c>
      <c r="D183" s="361">
        <v>100</v>
      </c>
      <c r="E183" s="153">
        <v>0</v>
      </c>
      <c r="F183" s="153">
        <v>0</v>
      </c>
      <c r="G183" s="368" t="s">
        <v>2498</v>
      </c>
      <c r="H183" s="368" t="s">
        <v>673</v>
      </c>
      <c r="I183" s="370" t="s">
        <v>739</v>
      </c>
      <c r="J183" s="370" t="s">
        <v>1528</v>
      </c>
      <c r="K183" s="374">
        <f t="shared" si="10"/>
        <v>0</v>
      </c>
      <c r="L183" s="374">
        <v>0</v>
      </c>
      <c r="M183" s="374"/>
      <c r="N183" s="374">
        <v>0</v>
      </c>
      <c r="O183" s="414">
        <f>+K183-N183</f>
        <v>0</v>
      </c>
    </row>
    <row r="184" spans="1:15">
      <c r="A184" s="154">
        <v>305</v>
      </c>
      <c r="B184" s="361">
        <v>100</v>
      </c>
      <c r="C184" s="361">
        <v>300</v>
      </c>
      <c r="D184" s="153">
        <v>200</v>
      </c>
      <c r="E184" s="153">
        <v>0</v>
      </c>
      <c r="F184" s="361">
        <v>0</v>
      </c>
      <c r="G184" s="368" t="s">
        <v>2499</v>
      </c>
      <c r="H184" s="368" t="s">
        <v>679</v>
      </c>
      <c r="I184" s="361" t="s">
        <v>740</v>
      </c>
      <c r="J184" s="361"/>
      <c r="K184" s="374">
        <f t="shared" si="10"/>
        <v>0</v>
      </c>
      <c r="L184" s="374">
        <v>0</v>
      </c>
      <c r="M184" s="374"/>
      <c r="N184" s="374">
        <v>0</v>
      </c>
      <c r="O184" s="414">
        <f>+K184-N184</f>
        <v>0</v>
      </c>
    </row>
    <row r="185" spans="1:15">
      <c r="A185" s="154">
        <v>305</v>
      </c>
      <c r="B185" s="361">
        <v>100</v>
      </c>
      <c r="C185" s="361">
        <v>300</v>
      </c>
      <c r="D185" s="153">
        <v>300</v>
      </c>
      <c r="E185" s="153">
        <v>0</v>
      </c>
      <c r="F185" s="361">
        <v>0</v>
      </c>
      <c r="G185" s="368" t="s">
        <v>2500</v>
      </c>
      <c r="H185" s="368" t="s">
        <v>669</v>
      </c>
      <c r="I185" s="361" t="s">
        <v>741</v>
      </c>
      <c r="J185" s="361" t="s">
        <v>1573</v>
      </c>
      <c r="K185" s="374">
        <f t="shared" si="10"/>
        <v>0</v>
      </c>
      <c r="L185" s="374">
        <v>0</v>
      </c>
      <c r="M185" s="374"/>
      <c r="N185" s="374">
        <v>0</v>
      </c>
      <c r="O185" s="414">
        <f>+K185-N185</f>
        <v>0</v>
      </c>
    </row>
    <row r="186" spans="1:15">
      <c r="A186" s="154">
        <v>305</v>
      </c>
      <c r="B186" s="361">
        <v>100</v>
      </c>
      <c r="C186" s="361">
        <v>300</v>
      </c>
      <c r="D186" s="361">
        <v>400</v>
      </c>
      <c r="E186" s="361">
        <v>0</v>
      </c>
      <c r="F186" s="361">
        <v>0</v>
      </c>
      <c r="G186" s="369" t="s">
        <v>2501</v>
      </c>
      <c r="H186" s="369" t="s">
        <v>692</v>
      </c>
      <c r="I186" s="361" t="s">
        <v>742</v>
      </c>
      <c r="J186" s="360"/>
      <c r="K186" s="375">
        <f t="shared" si="10"/>
        <v>0</v>
      </c>
      <c r="L186" s="375">
        <v>0</v>
      </c>
      <c r="M186" s="375"/>
      <c r="N186" s="375">
        <v>0</v>
      </c>
      <c r="O186" s="415"/>
    </row>
    <row r="187" spans="1:15" ht="25.5">
      <c r="A187" s="154">
        <v>305</v>
      </c>
      <c r="B187" s="361">
        <v>100</v>
      </c>
      <c r="C187" s="361">
        <v>300</v>
      </c>
      <c r="D187" s="361">
        <v>400</v>
      </c>
      <c r="E187" s="153">
        <v>10</v>
      </c>
      <c r="F187" s="361">
        <v>0</v>
      </c>
      <c r="G187" s="368" t="s">
        <v>2502</v>
      </c>
      <c r="H187" s="368" t="s">
        <v>743</v>
      </c>
      <c r="I187" s="361"/>
      <c r="J187" s="361"/>
      <c r="K187" s="374">
        <f t="shared" si="10"/>
        <v>0</v>
      </c>
      <c r="L187" s="374">
        <v>0</v>
      </c>
      <c r="M187" s="374"/>
      <c r="N187" s="374">
        <v>0</v>
      </c>
      <c r="O187" s="414">
        <f>+K187-N187</f>
        <v>0</v>
      </c>
    </row>
    <row r="188" spans="1:15">
      <c r="A188" s="154">
        <v>305</v>
      </c>
      <c r="B188" s="361">
        <v>100</v>
      </c>
      <c r="C188" s="361">
        <v>300</v>
      </c>
      <c r="D188" s="361">
        <v>400</v>
      </c>
      <c r="E188" s="153">
        <v>20</v>
      </c>
      <c r="F188" s="361">
        <v>0</v>
      </c>
      <c r="G188" s="368" t="s">
        <v>2503</v>
      </c>
      <c r="H188" s="368" t="s">
        <v>744</v>
      </c>
      <c r="I188" s="361"/>
      <c r="J188" s="361"/>
      <c r="K188" s="374">
        <f t="shared" si="10"/>
        <v>0</v>
      </c>
      <c r="L188" s="374">
        <v>0</v>
      </c>
      <c r="M188" s="374"/>
      <c r="N188" s="374">
        <v>0</v>
      </c>
      <c r="O188" s="414">
        <f>+K188-N188</f>
        <v>0</v>
      </c>
    </row>
    <row r="189" spans="1:15">
      <c r="A189" s="154">
        <v>305</v>
      </c>
      <c r="B189" s="361">
        <v>100</v>
      </c>
      <c r="C189" s="361">
        <v>350</v>
      </c>
      <c r="D189" s="361">
        <v>0</v>
      </c>
      <c r="E189" s="361">
        <v>0</v>
      </c>
      <c r="F189" s="361">
        <v>0</v>
      </c>
      <c r="G189" s="369" t="s">
        <v>2504</v>
      </c>
      <c r="H189" s="369" t="s">
        <v>745</v>
      </c>
      <c r="I189" s="361" t="s">
        <v>746</v>
      </c>
      <c r="J189" s="360"/>
      <c r="K189" s="375">
        <f t="shared" si="10"/>
        <v>0</v>
      </c>
      <c r="L189" s="375">
        <v>0</v>
      </c>
      <c r="M189" s="375"/>
      <c r="N189" s="375">
        <v>0</v>
      </c>
      <c r="O189" s="415"/>
    </row>
    <row r="190" spans="1:15">
      <c r="A190" s="154">
        <v>305</v>
      </c>
      <c r="B190" s="361">
        <v>100</v>
      </c>
      <c r="C190" s="361">
        <v>350</v>
      </c>
      <c r="D190" s="361">
        <v>100</v>
      </c>
      <c r="E190" s="361">
        <v>0</v>
      </c>
      <c r="F190" s="361">
        <v>0</v>
      </c>
      <c r="G190" s="380" t="s">
        <v>2505</v>
      </c>
      <c r="H190" s="380" t="s">
        <v>673</v>
      </c>
      <c r="I190" s="361" t="s">
        <v>747</v>
      </c>
      <c r="J190" s="360" t="s">
        <v>1528</v>
      </c>
      <c r="K190" s="375">
        <f t="shared" si="10"/>
        <v>0</v>
      </c>
      <c r="L190" s="375">
        <v>0</v>
      </c>
      <c r="M190" s="375"/>
      <c r="N190" s="375">
        <v>0</v>
      </c>
      <c r="O190" s="415"/>
    </row>
    <row r="191" spans="1:15" ht="25.5">
      <c r="A191" s="154">
        <v>305</v>
      </c>
      <c r="B191" s="361">
        <v>100</v>
      </c>
      <c r="C191" s="361">
        <v>350</v>
      </c>
      <c r="D191" s="361">
        <v>100</v>
      </c>
      <c r="E191" s="153">
        <v>10</v>
      </c>
      <c r="F191" s="361">
        <v>0</v>
      </c>
      <c r="G191" s="368" t="s">
        <v>2506</v>
      </c>
      <c r="H191" s="368" t="s">
        <v>748</v>
      </c>
      <c r="I191" s="361"/>
      <c r="J191" s="361" t="s">
        <v>1528</v>
      </c>
      <c r="K191" s="374">
        <f t="shared" si="10"/>
        <v>0</v>
      </c>
      <c r="L191" s="374">
        <v>0</v>
      </c>
      <c r="M191" s="374"/>
      <c r="N191" s="374">
        <v>0</v>
      </c>
      <c r="O191" s="414">
        <f>+K191-N191</f>
        <v>0</v>
      </c>
    </row>
    <row r="192" spans="1:15" ht="25.5">
      <c r="A192" s="154">
        <v>305</v>
      </c>
      <c r="B192" s="361">
        <v>100</v>
      </c>
      <c r="C192" s="361">
        <v>350</v>
      </c>
      <c r="D192" s="361">
        <v>100</v>
      </c>
      <c r="E192" s="153">
        <v>20</v>
      </c>
      <c r="F192" s="361">
        <v>0</v>
      </c>
      <c r="G192" s="368" t="s">
        <v>2507</v>
      </c>
      <c r="H192" s="368" t="s">
        <v>749</v>
      </c>
      <c r="I192" s="361"/>
      <c r="J192" s="361" t="s">
        <v>1528</v>
      </c>
      <c r="K192" s="374">
        <f t="shared" si="10"/>
        <v>0</v>
      </c>
      <c r="L192" s="374">
        <v>0</v>
      </c>
      <c r="M192" s="374"/>
      <c r="N192" s="374">
        <v>0</v>
      </c>
      <c r="O192" s="414">
        <f>+K192-N192</f>
        <v>0</v>
      </c>
    </row>
    <row r="193" spans="1:15">
      <c r="A193" s="154">
        <v>305</v>
      </c>
      <c r="B193" s="361">
        <v>100</v>
      </c>
      <c r="C193" s="361">
        <v>350</v>
      </c>
      <c r="D193" s="153">
        <v>200</v>
      </c>
      <c r="E193" s="153">
        <v>0</v>
      </c>
      <c r="F193" s="361">
        <v>0</v>
      </c>
      <c r="G193" s="368" t="s">
        <v>2508</v>
      </c>
      <c r="H193" s="368" t="s">
        <v>679</v>
      </c>
      <c r="I193" s="361" t="s">
        <v>750</v>
      </c>
      <c r="J193" s="361"/>
      <c r="K193" s="374">
        <f t="shared" si="10"/>
        <v>0</v>
      </c>
      <c r="L193" s="374">
        <v>0</v>
      </c>
      <c r="M193" s="374"/>
      <c r="N193" s="374">
        <v>0</v>
      </c>
      <c r="O193" s="414">
        <f>+K193-N193</f>
        <v>0</v>
      </c>
    </row>
    <row r="194" spans="1:15">
      <c r="A194" s="154">
        <v>305</v>
      </c>
      <c r="B194" s="361">
        <v>100</v>
      </c>
      <c r="C194" s="361">
        <v>350</v>
      </c>
      <c r="D194" s="361">
        <v>300</v>
      </c>
      <c r="E194" s="361">
        <v>0</v>
      </c>
      <c r="F194" s="361">
        <v>0</v>
      </c>
      <c r="G194" s="380" t="s">
        <v>2509</v>
      </c>
      <c r="H194" s="380" t="s">
        <v>669</v>
      </c>
      <c r="I194" s="361" t="s">
        <v>751</v>
      </c>
      <c r="J194" s="360" t="s">
        <v>1573</v>
      </c>
      <c r="K194" s="375">
        <f t="shared" si="10"/>
        <v>0</v>
      </c>
      <c r="L194" s="375">
        <v>0</v>
      </c>
      <c r="M194" s="375"/>
      <c r="N194" s="375">
        <v>0</v>
      </c>
      <c r="O194" s="415"/>
    </row>
    <row r="195" spans="1:15" ht="25.5">
      <c r="A195" s="154">
        <v>305</v>
      </c>
      <c r="B195" s="361">
        <v>100</v>
      </c>
      <c r="C195" s="361">
        <v>350</v>
      </c>
      <c r="D195" s="361">
        <v>300</v>
      </c>
      <c r="E195" s="153">
        <v>10</v>
      </c>
      <c r="F195" s="361">
        <v>0</v>
      </c>
      <c r="G195" s="368" t="s">
        <v>2510</v>
      </c>
      <c r="H195" s="368" t="s">
        <v>752</v>
      </c>
      <c r="I195" s="361"/>
      <c r="J195" s="361" t="s">
        <v>1573</v>
      </c>
      <c r="K195" s="374">
        <f t="shared" si="10"/>
        <v>0</v>
      </c>
      <c r="L195" s="374">
        <v>0</v>
      </c>
      <c r="M195" s="374"/>
      <c r="N195" s="374">
        <v>0</v>
      </c>
      <c r="O195" s="414">
        <f>+K195-N195</f>
        <v>0</v>
      </c>
    </row>
    <row r="196" spans="1:15" ht="25.5">
      <c r="A196" s="154">
        <v>305</v>
      </c>
      <c r="B196" s="361">
        <v>100</v>
      </c>
      <c r="C196" s="361">
        <v>350</v>
      </c>
      <c r="D196" s="361">
        <v>300</v>
      </c>
      <c r="E196" s="153">
        <v>20</v>
      </c>
      <c r="F196" s="361">
        <v>0</v>
      </c>
      <c r="G196" s="368" t="s">
        <v>2511</v>
      </c>
      <c r="H196" s="368" t="s">
        <v>753</v>
      </c>
      <c r="I196" s="423" t="s">
        <v>817</v>
      </c>
      <c r="J196" s="361" t="s">
        <v>1573</v>
      </c>
      <c r="K196" s="374">
        <f t="shared" si="10"/>
        <v>0</v>
      </c>
      <c r="L196" s="374">
        <v>0</v>
      </c>
      <c r="M196" s="374"/>
      <c r="N196" s="374">
        <v>0</v>
      </c>
      <c r="O196" s="414">
        <f>+K196-N196</f>
        <v>0</v>
      </c>
    </row>
    <row r="197" spans="1:15">
      <c r="A197" s="154">
        <v>305</v>
      </c>
      <c r="B197" s="361">
        <v>100</v>
      </c>
      <c r="C197" s="361">
        <v>350</v>
      </c>
      <c r="D197" s="361">
        <v>400</v>
      </c>
      <c r="E197" s="361">
        <v>0</v>
      </c>
      <c r="F197" s="361">
        <v>0</v>
      </c>
      <c r="G197" s="380" t="s">
        <v>2512</v>
      </c>
      <c r="H197" s="380" t="s">
        <v>692</v>
      </c>
      <c r="I197" s="361" t="s">
        <v>754</v>
      </c>
      <c r="J197" s="360"/>
      <c r="K197" s="375">
        <f t="shared" si="10"/>
        <v>0</v>
      </c>
      <c r="L197" s="375">
        <v>0</v>
      </c>
      <c r="M197" s="375"/>
      <c r="N197" s="375">
        <v>0</v>
      </c>
      <c r="O197" s="415"/>
    </row>
    <row r="198" spans="1:15" ht="25.5">
      <c r="A198" s="154">
        <v>305</v>
      </c>
      <c r="B198" s="361">
        <v>100</v>
      </c>
      <c r="C198" s="361">
        <v>350</v>
      </c>
      <c r="D198" s="361">
        <v>400</v>
      </c>
      <c r="E198" s="153">
        <v>10</v>
      </c>
      <c r="F198" s="361">
        <v>0</v>
      </c>
      <c r="G198" s="368" t="s">
        <v>2513</v>
      </c>
      <c r="H198" s="368" t="s">
        <v>755</v>
      </c>
      <c r="I198" s="361" t="s">
        <v>756</v>
      </c>
      <c r="J198" s="361"/>
      <c r="K198" s="374">
        <f t="shared" si="10"/>
        <v>0</v>
      </c>
      <c r="L198" s="374">
        <v>0</v>
      </c>
      <c r="M198" s="374"/>
      <c r="N198" s="374">
        <v>0</v>
      </c>
      <c r="O198" s="414">
        <f>+K198-N198</f>
        <v>0</v>
      </c>
    </row>
    <row r="199" spans="1:15" ht="25.5">
      <c r="A199" s="154">
        <v>305</v>
      </c>
      <c r="B199" s="361">
        <v>100</v>
      </c>
      <c r="C199" s="361">
        <v>350</v>
      </c>
      <c r="D199" s="361">
        <v>400</v>
      </c>
      <c r="E199" s="153">
        <v>20</v>
      </c>
      <c r="F199" s="361">
        <v>0</v>
      </c>
      <c r="G199" s="368" t="s">
        <v>2514</v>
      </c>
      <c r="H199" s="368" t="s">
        <v>757</v>
      </c>
      <c r="I199" s="361" t="s">
        <v>758</v>
      </c>
      <c r="J199" s="361"/>
      <c r="K199" s="374">
        <f t="shared" ref="K199:K262" si="13">+L199+M199</f>
        <v>0</v>
      </c>
      <c r="L199" s="374">
        <v>0</v>
      </c>
      <c r="M199" s="374"/>
      <c r="N199" s="374">
        <v>0</v>
      </c>
      <c r="O199" s="414">
        <f>+K199-N199</f>
        <v>0</v>
      </c>
    </row>
    <row r="200" spans="1:15" ht="25.5">
      <c r="A200" s="154">
        <v>305</v>
      </c>
      <c r="B200" s="361">
        <v>100</v>
      </c>
      <c r="C200" s="361">
        <v>350</v>
      </c>
      <c r="D200" s="361">
        <v>400</v>
      </c>
      <c r="E200" s="153">
        <v>30</v>
      </c>
      <c r="F200" s="361">
        <v>0</v>
      </c>
      <c r="G200" s="368" t="s">
        <v>2515</v>
      </c>
      <c r="H200" s="368" t="s">
        <v>759</v>
      </c>
      <c r="I200" s="361" t="s">
        <v>760</v>
      </c>
      <c r="J200" s="361"/>
      <c r="K200" s="374">
        <f t="shared" si="13"/>
        <v>0</v>
      </c>
      <c r="L200" s="374">
        <v>0</v>
      </c>
      <c r="M200" s="374"/>
      <c r="N200" s="374">
        <v>0</v>
      </c>
      <c r="O200" s="414">
        <f>+K200-N200</f>
        <v>0</v>
      </c>
    </row>
    <row r="201" spans="1:15" ht="25.5">
      <c r="A201" s="154">
        <v>305</v>
      </c>
      <c r="B201" s="361">
        <v>100</v>
      </c>
      <c r="C201" s="361">
        <v>350</v>
      </c>
      <c r="D201" s="361">
        <v>400</v>
      </c>
      <c r="E201" s="153">
        <v>40</v>
      </c>
      <c r="F201" s="361">
        <v>0</v>
      </c>
      <c r="G201" s="368" t="s">
        <v>2516</v>
      </c>
      <c r="H201" s="368" t="s">
        <v>761</v>
      </c>
      <c r="I201" s="361" t="s">
        <v>762</v>
      </c>
      <c r="J201" s="361"/>
      <c r="K201" s="374">
        <f t="shared" si="13"/>
        <v>0</v>
      </c>
      <c r="L201" s="374">
        <v>0</v>
      </c>
      <c r="M201" s="374"/>
      <c r="N201" s="374">
        <v>0</v>
      </c>
      <c r="O201" s="414">
        <f>+K201-N201</f>
        <v>0</v>
      </c>
    </row>
    <row r="202" spans="1:15" ht="25.5">
      <c r="A202" s="154">
        <v>305</v>
      </c>
      <c r="B202" s="361">
        <v>100</v>
      </c>
      <c r="C202" s="361">
        <v>350</v>
      </c>
      <c r="D202" s="153">
        <v>500</v>
      </c>
      <c r="E202" s="361">
        <v>0</v>
      </c>
      <c r="F202" s="361">
        <v>0</v>
      </c>
      <c r="G202" s="380" t="s">
        <v>2517</v>
      </c>
      <c r="H202" s="380" t="s">
        <v>710</v>
      </c>
      <c r="I202" s="361" t="s">
        <v>763</v>
      </c>
      <c r="J202" s="361"/>
      <c r="K202" s="374">
        <f t="shared" si="13"/>
        <v>0</v>
      </c>
      <c r="L202" s="374">
        <v>0</v>
      </c>
      <c r="M202" s="374"/>
      <c r="N202" s="374">
        <v>0</v>
      </c>
      <c r="O202" s="414">
        <f>+K202-N202</f>
        <v>0</v>
      </c>
    </row>
    <row r="203" spans="1:15" ht="25.5">
      <c r="A203" s="154">
        <v>305</v>
      </c>
      <c r="B203" s="361">
        <v>100</v>
      </c>
      <c r="C203" s="361">
        <v>400</v>
      </c>
      <c r="D203" s="361">
        <v>0</v>
      </c>
      <c r="E203" s="361">
        <v>0</v>
      </c>
      <c r="F203" s="361">
        <v>0</v>
      </c>
      <c r="G203" s="369" t="s">
        <v>2518</v>
      </c>
      <c r="H203" s="369" t="s">
        <v>764</v>
      </c>
      <c r="I203" s="361" t="s">
        <v>765</v>
      </c>
      <c r="J203" s="360"/>
      <c r="K203" s="375">
        <f t="shared" si="13"/>
        <v>0</v>
      </c>
      <c r="L203" s="375">
        <v>0</v>
      </c>
      <c r="M203" s="375"/>
      <c r="N203" s="375">
        <v>0</v>
      </c>
      <c r="O203" s="415"/>
    </row>
    <row r="204" spans="1:15" ht="25.5">
      <c r="A204" s="154">
        <v>305</v>
      </c>
      <c r="B204" s="361">
        <v>100</v>
      </c>
      <c r="C204" s="361">
        <v>400</v>
      </c>
      <c r="D204" s="361">
        <v>100</v>
      </c>
      <c r="E204" s="153">
        <v>0</v>
      </c>
      <c r="F204" s="153">
        <v>0</v>
      </c>
      <c r="G204" s="368" t="s">
        <v>2519</v>
      </c>
      <c r="H204" s="368" t="s">
        <v>673</v>
      </c>
      <c r="I204" s="370" t="s">
        <v>766</v>
      </c>
      <c r="J204" s="370" t="s">
        <v>1528</v>
      </c>
      <c r="K204" s="374">
        <f t="shared" si="13"/>
        <v>0</v>
      </c>
      <c r="L204" s="374">
        <v>0</v>
      </c>
      <c r="M204" s="374"/>
      <c r="N204" s="374">
        <v>0</v>
      </c>
      <c r="O204" s="414">
        <f>+K204-N204</f>
        <v>0</v>
      </c>
    </row>
    <row r="205" spans="1:15">
      <c r="A205" s="154">
        <v>305</v>
      </c>
      <c r="B205" s="361">
        <v>100</v>
      </c>
      <c r="C205" s="361">
        <v>400</v>
      </c>
      <c r="D205" s="153">
        <v>200</v>
      </c>
      <c r="E205" s="153">
        <v>0</v>
      </c>
      <c r="F205" s="361">
        <v>0</v>
      </c>
      <c r="G205" s="368" t="s">
        <v>2520</v>
      </c>
      <c r="H205" s="368" t="s">
        <v>679</v>
      </c>
      <c r="I205" s="361" t="s">
        <v>767</v>
      </c>
      <c r="J205" s="361"/>
      <c r="K205" s="374">
        <f t="shared" si="13"/>
        <v>0</v>
      </c>
      <c r="L205" s="374">
        <v>0</v>
      </c>
      <c r="M205" s="374"/>
      <c r="N205" s="374">
        <v>0</v>
      </c>
      <c r="O205" s="414">
        <f>+K205-N205</f>
        <v>0</v>
      </c>
    </row>
    <row r="206" spans="1:15" ht="25.5">
      <c r="A206" s="154">
        <v>305</v>
      </c>
      <c r="B206" s="361">
        <v>100</v>
      </c>
      <c r="C206" s="361">
        <v>400</v>
      </c>
      <c r="D206" s="153">
        <v>300</v>
      </c>
      <c r="E206" s="153">
        <v>0</v>
      </c>
      <c r="F206" s="361">
        <v>0</v>
      </c>
      <c r="G206" s="368" t="s">
        <v>2521</v>
      </c>
      <c r="H206" s="368" t="s">
        <v>768</v>
      </c>
      <c r="I206" s="361" t="s">
        <v>769</v>
      </c>
      <c r="J206" s="361" t="s">
        <v>1577</v>
      </c>
      <c r="K206" s="374">
        <f t="shared" si="13"/>
        <v>0</v>
      </c>
      <c r="L206" s="374">
        <v>0</v>
      </c>
      <c r="M206" s="374"/>
      <c r="N206" s="374">
        <v>0</v>
      </c>
      <c r="O206" s="414">
        <f>+K206-N206</f>
        <v>0</v>
      </c>
    </row>
    <row r="207" spans="1:15">
      <c r="A207" s="154">
        <v>305</v>
      </c>
      <c r="B207" s="361">
        <v>100</v>
      </c>
      <c r="C207" s="361">
        <v>400</v>
      </c>
      <c r="D207" s="153">
        <v>400</v>
      </c>
      <c r="E207" s="153">
        <v>0</v>
      </c>
      <c r="F207" s="361">
        <v>0</v>
      </c>
      <c r="G207" s="368" t="s">
        <v>2522</v>
      </c>
      <c r="H207" s="368" t="s">
        <v>720</v>
      </c>
      <c r="I207" s="361" t="s">
        <v>770</v>
      </c>
      <c r="J207" s="361"/>
      <c r="K207" s="374">
        <f t="shared" si="13"/>
        <v>0</v>
      </c>
      <c r="L207" s="374">
        <v>0</v>
      </c>
      <c r="M207" s="374"/>
      <c r="N207" s="374">
        <v>0</v>
      </c>
      <c r="O207" s="414">
        <f>+K207-N207</f>
        <v>0</v>
      </c>
    </row>
    <row r="208" spans="1:15">
      <c r="A208" s="154">
        <v>305</v>
      </c>
      <c r="B208" s="361">
        <v>100</v>
      </c>
      <c r="C208" s="361">
        <v>400</v>
      </c>
      <c r="D208" s="153">
        <v>500</v>
      </c>
      <c r="E208" s="153">
        <v>0</v>
      </c>
      <c r="F208" s="361">
        <v>0</v>
      </c>
      <c r="G208" s="368" t="s">
        <v>2523</v>
      </c>
      <c r="H208" s="368" t="s">
        <v>724</v>
      </c>
      <c r="I208" s="361" t="s">
        <v>771</v>
      </c>
      <c r="J208" s="361"/>
      <c r="K208" s="374">
        <f t="shared" si="13"/>
        <v>0</v>
      </c>
      <c r="L208" s="374">
        <v>0</v>
      </c>
      <c r="M208" s="374"/>
      <c r="N208" s="374">
        <v>0</v>
      </c>
      <c r="O208" s="414">
        <f>+K208-N208</f>
        <v>0</v>
      </c>
    </row>
    <row r="209" spans="1:15">
      <c r="A209" s="154">
        <v>305</v>
      </c>
      <c r="B209" s="361">
        <v>100</v>
      </c>
      <c r="C209" s="361">
        <v>450</v>
      </c>
      <c r="D209" s="361">
        <v>0</v>
      </c>
      <c r="E209" s="361">
        <v>0</v>
      </c>
      <c r="F209" s="361">
        <v>0</v>
      </c>
      <c r="G209" s="369" t="s">
        <v>2524</v>
      </c>
      <c r="H209" s="369" t="s">
        <v>772</v>
      </c>
      <c r="I209" s="361" t="s">
        <v>773</v>
      </c>
      <c r="J209" s="360"/>
      <c r="K209" s="375">
        <f t="shared" si="13"/>
        <v>0</v>
      </c>
      <c r="L209" s="375">
        <v>0</v>
      </c>
      <c r="M209" s="375"/>
      <c r="N209" s="375">
        <v>0</v>
      </c>
      <c r="O209" s="415"/>
    </row>
    <row r="210" spans="1:15" ht="25.5">
      <c r="A210" s="154">
        <v>305</v>
      </c>
      <c r="B210" s="361">
        <v>100</v>
      </c>
      <c r="C210" s="361">
        <v>450</v>
      </c>
      <c r="D210" s="361">
        <v>100</v>
      </c>
      <c r="E210" s="361">
        <v>0</v>
      </c>
      <c r="F210" s="361">
        <v>0</v>
      </c>
      <c r="G210" s="380" t="s">
        <v>2525</v>
      </c>
      <c r="H210" s="380" t="s">
        <v>658</v>
      </c>
      <c r="I210" s="361" t="s">
        <v>774</v>
      </c>
      <c r="J210" s="360" t="s">
        <v>1528</v>
      </c>
      <c r="K210" s="375">
        <f t="shared" si="13"/>
        <v>0</v>
      </c>
      <c r="L210" s="375">
        <v>0</v>
      </c>
      <c r="M210" s="375"/>
      <c r="N210" s="375">
        <v>0</v>
      </c>
      <c r="O210" s="415"/>
    </row>
    <row r="211" spans="1:15">
      <c r="A211" s="154">
        <v>305</v>
      </c>
      <c r="B211" s="361">
        <v>100</v>
      </c>
      <c r="C211" s="361">
        <v>450</v>
      </c>
      <c r="D211" s="361">
        <v>100</v>
      </c>
      <c r="E211" s="153">
        <v>10</v>
      </c>
      <c r="F211" s="153">
        <v>0</v>
      </c>
      <c r="G211" s="368" t="s">
        <v>2526</v>
      </c>
      <c r="H211" s="368" t="s">
        <v>775</v>
      </c>
      <c r="I211" s="378"/>
      <c r="J211" s="378" t="s">
        <v>1528</v>
      </c>
      <c r="K211" s="374">
        <f t="shared" si="13"/>
        <v>0</v>
      </c>
      <c r="L211" s="374">
        <v>0</v>
      </c>
      <c r="M211" s="374"/>
      <c r="N211" s="374">
        <v>0</v>
      </c>
      <c r="O211" s="414">
        <f>+K211-N211</f>
        <v>0</v>
      </c>
    </row>
    <row r="212" spans="1:15">
      <c r="A212" s="154">
        <v>305</v>
      </c>
      <c r="B212" s="361">
        <v>100</v>
      </c>
      <c r="C212" s="361">
        <v>450</v>
      </c>
      <c r="D212" s="361">
        <v>100</v>
      </c>
      <c r="E212" s="153">
        <v>20</v>
      </c>
      <c r="F212" s="153">
        <v>0</v>
      </c>
      <c r="G212" s="368" t="s">
        <v>2527</v>
      </c>
      <c r="H212" s="368" t="s">
        <v>776</v>
      </c>
      <c r="I212" s="378"/>
      <c r="J212" s="378" t="s">
        <v>1528</v>
      </c>
      <c r="K212" s="374">
        <f t="shared" si="13"/>
        <v>0</v>
      </c>
      <c r="L212" s="374">
        <v>0</v>
      </c>
      <c r="M212" s="374"/>
      <c r="N212" s="374">
        <v>0</v>
      </c>
      <c r="O212" s="414">
        <f>+K212-N212</f>
        <v>0</v>
      </c>
    </row>
    <row r="213" spans="1:15">
      <c r="A213" s="154">
        <v>305</v>
      </c>
      <c r="B213" s="361">
        <v>100</v>
      </c>
      <c r="C213" s="361">
        <v>450</v>
      </c>
      <c r="D213" s="153">
        <v>200</v>
      </c>
      <c r="E213" s="153">
        <v>0</v>
      </c>
      <c r="F213" s="361">
        <v>0</v>
      </c>
      <c r="G213" s="368" t="s">
        <v>2528</v>
      </c>
      <c r="H213" s="368" t="s">
        <v>679</v>
      </c>
      <c r="I213" s="361" t="s">
        <v>777</v>
      </c>
      <c r="J213" s="361"/>
      <c r="K213" s="374">
        <f t="shared" si="13"/>
        <v>0</v>
      </c>
      <c r="L213" s="374">
        <v>0</v>
      </c>
      <c r="M213" s="374"/>
      <c r="N213" s="374">
        <v>0</v>
      </c>
      <c r="O213" s="414">
        <f>+K213-N213</f>
        <v>0</v>
      </c>
    </row>
    <row r="214" spans="1:15">
      <c r="A214" s="154">
        <v>305</v>
      </c>
      <c r="B214" s="361">
        <v>100</v>
      </c>
      <c r="C214" s="361">
        <v>450</v>
      </c>
      <c r="D214" s="153">
        <v>300</v>
      </c>
      <c r="E214" s="153">
        <v>0</v>
      </c>
      <c r="F214" s="361">
        <v>0</v>
      </c>
      <c r="G214" s="368" t="s">
        <v>2529</v>
      </c>
      <c r="H214" s="368" t="s">
        <v>669</v>
      </c>
      <c r="I214" s="361" t="s">
        <v>778</v>
      </c>
      <c r="J214" s="361" t="s">
        <v>1573</v>
      </c>
      <c r="K214" s="374">
        <f t="shared" si="13"/>
        <v>0</v>
      </c>
      <c r="L214" s="374">
        <v>0</v>
      </c>
      <c r="M214" s="374"/>
      <c r="N214" s="374">
        <v>0</v>
      </c>
      <c r="O214" s="414">
        <f>+K214-N214</f>
        <v>0</v>
      </c>
    </row>
    <row r="215" spans="1:15">
      <c r="A215" s="154">
        <v>305</v>
      </c>
      <c r="B215" s="361">
        <v>100</v>
      </c>
      <c r="C215" s="361">
        <v>450</v>
      </c>
      <c r="D215" s="361">
        <v>400</v>
      </c>
      <c r="E215" s="361">
        <v>0</v>
      </c>
      <c r="F215" s="361">
        <v>0</v>
      </c>
      <c r="G215" s="380" t="s">
        <v>2530</v>
      </c>
      <c r="H215" s="380" t="s">
        <v>720</v>
      </c>
      <c r="I215" s="361" t="s">
        <v>779</v>
      </c>
      <c r="J215" s="360"/>
      <c r="K215" s="375">
        <f t="shared" si="13"/>
        <v>0</v>
      </c>
      <c r="L215" s="375">
        <v>0</v>
      </c>
      <c r="M215" s="375"/>
      <c r="N215" s="375">
        <v>0</v>
      </c>
      <c r="O215" s="415"/>
    </row>
    <row r="216" spans="1:15">
      <c r="A216" s="154">
        <v>305</v>
      </c>
      <c r="B216" s="361">
        <v>100</v>
      </c>
      <c r="C216" s="361">
        <v>450</v>
      </c>
      <c r="D216" s="361">
        <v>400</v>
      </c>
      <c r="E216" s="153">
        <v>10</v>
      </c>
      <c r="F216" s="153">
        <v>0</v>
      </c>
      <c r="G216" s="368" t="s">
        <v>2531</v>
      </c>
      <c r="H216" s="368" t="s">
        <v>780</v>
      </c>
      <c r="I216" s="361"/>
      <c r="J216" s="361"/>
      <c r="K216" s="374">
        <f t="shared" si="13"/>
        <v>0</v>
      </c>
      <c r="L216" s="374">
        <v>0</v>
      </c>
      <c r="M216" s="374"/>
      <c r="N216" s="374">
        <v>0</v>
      </c>
      <c r="O216" s="414">
        <f>+K216-N216</f>
        <v>0</v>
      </c>
    </row>
    <row r="217" spans="1:15">
      <c r="A217" s="154">
        <v>305</v>
      </c>
      <c r="B217" s="361">
        <v>100</v>
      </c>
      <c r="C217" s="361">
        <v>450</v>
      </c>
      <c r="D217" s="361">
        <v>400</v>
      </c>
      <c r="E217" s="153">
        <v>90</v>
      </c>
      <c r="F217" s="153">
        <v>0</v>
      </c>
      <c r="G217" s="368" t="s">
        <v>2532</v>
      </c>
      <c r="H217" s="368" t="s">
        <v>781</v>
      </c>
      <c r="I217" s="361"/>
      <c r="J217" s="361"/>
      <c r="K217" s="374">
        <f t="shared" si="13"/>
        <v>0</v>
      </c>
      <c r="L217" s="374">
        <v>0</v>
      </c>
      <c r="M217" s="374"/>
      <c r="N217" s="374">
        <v>0</v>
      </c>
      <c r="O217" s="414">
        <f>+K217-N217</f>
        <v>0</v>
      </c>
    </row>
    <row r="218" spans="1:15">
      <c r="A218" s="154">
        <v>305</v>
      </c>
      <c r="B218" s="361">
        <v>100</v>
      </c>
      <c r="C218" s="361">
        <v>450</v>
      </c>
      <c r="D218" s="153">
        <v>500</v>
      </c>
      <c r="E218" s="153">
        <v>0</v>
      </c>
      <c r="F218" s="361">
        <v>0</v>
      </c>
      <c r="G218" s="368" t="s">
        <v>2533</v>
      </c>
      <c r="H218" s="368" t="s">
        <v>724</v>
      </c>
      <c r="I218" s="361" t="s">
        <v>782</v>
      </c>
      <c r="J218" s="361"/>
      <c r="K218" s="374">
        <f t="shared" si="13"/>
        <v>0</v>
      </c>
      <c r="L218" s="374">
        <v>0</v>
      </c>
      <c r="M218" s="374"/>
      <c r="N218" s="374">
        <v>0</v>
      </c>
      <c r="O218" s="414">
        <f>+K218-N218</f>
        <v>0</v>
      </c>
    </row>
    <row r="219" spans="1:15" ht="25.5">
      <c r="A219" s="154">
        <v>305</v>
      </c>
      <c r="B219" s="361">
        <v>100</v>
      </c>
      <c r="C219" s="361">
        <v>450</v>
      </c>
      <c r="D219" s="153">
        <v>600</v>
      </c>
      <c r="E219" s="153">
        <v>0</v>
      </c>
      <c r="F219" s="361">
        <v>0</v>
      </c>
      <c r="G219" s="368" t="s">
        <v>2534</v>
      </c>
      <c r="H219" s="368" t="s">
        <v>710</v>
      </c>
      <c r="I219" s="361" t="s">
        <v>783</v>
      </c>
      <c r="J219" s="361"/>
      <c r="K219" s="374">
        <f t="shared" si="13"/>
        <v>0</v>
      </c>
      <c r="L219" s="374">
        <v>0</v>
      </c>
      <c r="M219" s="374"/>
      <c r="N219" s="374">
        <v>0</v>
      </c>
      <c r="O219" s="414">
        <f>+K219-N219</f>
        <v>0</v>
      </c>
    </row>
    <row r="220" spans="1:15">
      <c r="A220" s="154">
        <v>305</v>
      </c>
      <c r="B220" s="361">
        <v>100</v>
      </c>
      <c r="C220" s="361">
        <v>500</v>
      </c>
      <c r="D220" s="361">
        <v>0</v>
      </c>
      <c r="E220" s="361">
        <v>0</v>
      </c>
      <c r="F220" s="361">
        <v>0</v>
      </c>
      <c r="G220" s="369" t="s">
        <v>2535</v>
      </c>
      <c r="H220" s="369" t="s">
        <v>784</v>
      </c>
      <c r="I220" s="361" t="s">
        <v>785</v>
      </c>
      <c r="J220" s="360"/>
      <c r="K220" s="375">
        <f t="shared" si="13"/>
        <v>0</v>
      </c>
      <c r="L220" s="375">
        <v>0</v>
      </c>
      <c r="M220" s="375"/>
      <c r="N220" s="375">
        <v>0</v>
      </c>
      <c r="O220" s="415"/>
    </row>
    <row r="221" spans="1:15" ht="25.5">
      <c r="A221" s="154">
        <v>305</v>
      </c>
      <c r="B221" s="361">
        <v>100</v>
      </c>
      <c r="C221" s="361">
        <v>500</v>
      </c>
      <c r="D221" s="361">
        <v>100</v>
      </c>
      <c r="E221" s="153">
        <v>0</v>
      </c>
      <c r="F221" s="153">
        <v>0</v>
      </c>
      <c r="G221" s="368" t="s">
        <v>2536</v>
      </c>
      <c r="H221" s="368" t="s">
        <v>658</v>
      </c>
      <c r="I221" s="370" t="s">
        <v>786</v>
      </c>
      <c r="J221" s="370" t="s">
        <v>1528</v>
      </c>
      <c r="K221" s="374">
        <f t="shared" si="13"/>
        <v>0</v>
      </c>
      <c r="L221" s="374">
        <v>0</v>
      </c>
      <c r="M221" s="374"/>
      <c r="N221" s="374">
        <v>0</v>
      </c>
      <c r="O221" s="414">
        <f>+K221-N221</f>
        <v>0</v>
      </c>
    </row>
    <row r="222" spans="1:15">
      <c r="A222" s="154">
        <v>305</v>
      </c>
      <c r="B222" s="361">
        <v>100</v>
      </c>
      <c r="C222" s="361">
        <v>500</v>
      </c>
      <c r="D222" s="153">
        <v>200</v>
      </c>
      <c r="E222" s="153">
        <v>0</v>
      </c>
      <c r="F222" s="361">
        <v>0</v>
      </c>
      <c r="G222" s="368" t="s">
        <v>2537</v>
      </c>
      <c r="H222" s="368" t="s">
        <v>679</v>
      </c>
      <c r="I222" s="361" t="s">
        <v>787</v>
      </c>
      <c r="J222" s="361"/>
      <c r="K222" s="374">
        <f t="shared" si="13"/>
        <v>0</v>
      </c>
      <c r="L222" s="374">
        <v>0</v>
      </c>
      <c r="M222" s="374"/>
      <c r="N222" s="374">
        <v>0</v>
      </c>
      <c r="O222" s="414">
        <f>+K222-N222</f>
        <v>0</v>
      </c>
    </row>
    <row r="223" spans="1:15">
      <c r="A223" s="154">
        <v>305</v>
      </c>
      <c r="B223" s="361">
        <v>100</v>
      </c>
      <c r="C223" s="361">
        <v>500</v>
      </c>
      <c r="D223" s="153">
        <v>300</v>
      </c>
      <c r="E223" s="153">
        <v>0</v>
      </c>
      <c r="F223" s="361">
        <v>0</v>
      </c>
      <c r="G223" s="368" t="s">
        <v>2538</v>
      </c>
      <c r="H223" s="368" t="s">
        <v>669</v>
      </c>
      <c r="I223" s="361" t="s">
        <v>788</v>
      </c>
      <c r="J223" s="361" t="s">
        <v>1573</v>
      </c>
      <c r="K223" s="374">
        <f t="shared" si="13"/>
        <v>0</v>
      </c>
      <c r="L223" s="374">
        <v>0</v>
      </c>
      <c r="M223" s="374"/>
      <c r="N223" s="374">
        <v>0</v>
      </c>
      <c r="O223" s="414">
        <f>+K223-N223</f>
        <v>0</v>
      </c>
    </row>
    <row r="224" spans="1:15">
      <c r="A224" s="154">
        <v>305</v>
      </c>
      <c r="B224" s="361">
        <v>100</v>
      </c>
      <c r="C224" s="361">
        <v>500</v>
      </c>
      <c r="D224" s="153">
        <v>400</v>
      </c>
      <c r="E224" s="153">
        <v>0</v>
      </c>
      <c r="F224" s="361">
        <v>0</v>
      </c>
      <c r="G224" s="368" t="s">
        <v>2539</v>
      </c>
      <c r="H224" s="368" t="s">
        <v>692</v>
      </c>
      <c r="I224" s="361" t="s">
        <v>789</v>
      </c>
      <c r="J224" s="361"/>
      <c r="K224" s="374">
        <f t="shared" si="13"/>
        <v>0</v>
      </c>
      <c r="L224" s="374">
        <v>0</v>
      </c>
      <c r="M224" s="374"/>
      <c r="N224" s="374">
        <v>0</v>
      </c>
      <c r="O224" s="414">
        <f>+K224-N224</f>
        <v>0</v>
      </c>
    </row>
    <row r="225" spans="1:15" ht="25.5">
      <c r="A225" s="154">
        <v>305</v>
      </c>
      <c r="B225" s="361">
        <v>100</v>
      </c>
      <c r="C225" s="361">
        <v>500</v>
      </c>
      <c r="D225" s="153">
        <v>500</v>
      </c>
      <c r="E225" s="153">
        <v>0</v>
      </c>
      <c r="F225" s="361">
        <v>0</v>
      </c>
      <c r="G225" s="368" t="s">
        <v>2540</v>
      </c>
      <c r="H225" s="368" t="s">
        <v>710</v>
      </c>
      <c r="I225" s="361" t="s">
        <v>790</v>
      </c>
      <c r="J225" s="361"/>
      <c r="K225" s="374">
        <f t="shared" si="13"/>
        <v>0</v>
      </c>
      <c r="L225" s="374">
        <v>0</v>
      </c>
      <c r="M225" s="374"/>
      <c r="N225" s="374">
        <v>0</v>
      </c>
      <c r="O225" s="414">
        <f>+K225-N225</f>
        <v>0</v>
      </c>
    </row>
    <row r="226" spans="1:15">
      <c r="A226" s="154">
        <v>305</v>
      </c>
      <c r="B226" s="361">
        <v>100</v>
      </c>
      <c r="C226" s="361">
        <v>550</v>
      </c>
      <c r="D226" s="361">
        <v>0</v>
      </c>
      <c r="E226" s="361">
        <v>0</v>
      </c>
      <c r="F226" s="361">
        <v>0</v>
      </c>
      <c r="G226" s="369" t="s">
        <v>2541</v>
      </c>
      <c r="H226" s="369" t="s">
        <v>791</v>
      </c>
      <c r="I226" s="361" t="s">
        <v>792</v>
      </c>
      <c r="J226" s="360"/>
      <c r="K226" s="375">
        <f t="shared" si="13"/>
        <v>0</v>
      </c>
      <c r="L226" s="375">
        <v>0</v>
      </c>
      <c r="M226" s="375"/>
      <c r="N226" s="375">
        <v>0</v>
      </c>
      <c r="O226" s="415"/>
    </row>
    <row r="227" spans="1:15" ht="25.5">
      <c r="A227" s="154">
        <v>305</v>
      </c>
      <c r="B227" s="361">
        <v>100</v>
      </c>
      <c r="C227" s="361">
        <v>550</v>
      </c>
      <c r="D227" s="361">
        <v>100</v>
      </c>
      <c r="E227" s="153">
        <v>0</v>
      </c>
      <c r="F227" s="153">
        <v>0</v>
      </c>
      <c r="G227" s="368" t="s">
        <v>2542</v>
      </c>
      <c r="H227" s="368" t="s">
        <v>658</v>
      </c>
      <c r="I227" s="370" t="s">
        <v>793</v>
      </c>
      <c r="J227" s="370" t="s">
        <v>1528</v>
      </c>
      <c r="K227" s="374">
        <f t="shared" si="13"/>
        <v>0</v>
      </c>
      <c r="L227" s="374">
        <v>0</v>
      </c>
      <c r="M227" s="374"/>
      <c r="N227" s="374">
        <v>0</v>
      </c>
      <c r="O227" s="414">
        <f>+K227-N227</f>
        <v>0</v>
      </c>
    </row>
    <row r="228" spans="1:15">
      <c r="A228" s="154">
        <v>305</v>
      </c>
      <c r="B228" s="361">
        <v>100</v>
      </c>
      <c r="C228" s="361">
        <v>550</v>
      </c>
      <c r="D228" s="153">
        <v>200</v>
      </c>
      <c r="E228" s="153">
        <v>0</v>
      </c>
      <c r="F228" s="361">
        <v>0</v>
      </c>
      <c r="G228" s="368" t="s">
        <v>2543</v>
      </c>
      <c r="H228" s="368" t="s">
        <v>679</v>
      </c>
      <c r="I228" s="361" t="s">
        <v>794</v>
      </c>
      <c r="J228" s="361"/>
      <c r="K228" s="374">
        <f t="shared" si="13"/>
        <v>0</v>
      </c>
      <c r="L228" s="374">
        <v>0</v>
      </c>
      <c r="M228" s="374"/>
      <c r="N228" s="374">
        <v>0</v>
      </c>
      <c r="O228" s="414">
        <f>+K228-N228</f>
        <v>0</v>
      </c>
    </row>
    <row r="229" spans="1:15">
      <c r="A229" s="154">
        <v>305</v>
      </c>
      <c r="B229" s="361">
        <v>100</v>
      </c>
      <c r="C229" s="361">
        <v>550</v>
      </c>
      <c r="D229" s="153">
        <v>300</v>
      </c>
      <c r="E229" s="153">
        <v>0</v>
      </c>
      <c r="F229" s="361">
        <v>0</v>
      </c>
      <c r="G229" s="368" t="s">
        <v>2544</v>
      </c>
      <c r="H229" s="368" t="s">
        <v>669</v>
      </c>
      <c r="I229" s="361" t="s">
        <v>795</v>
      </c>
      <c r="J229" s="361" t="s">
        <v>1573</v>
      </c>
      <c r="K229" s="374">
        <f t="shared" si="13"/>
        <v>0</v>
      </c>
      <c r="L229" s="374">
        <v>0</v>
      </c>
      <c r="M229" s="374"/>
      <c r="N229" s="374">
        <v>0</v>
      </c>
      <c r="O229" s="414">
        <f>+K229-N229</f>
        <v>0</v>
      </c>
    </row>
    <row r="230" spans="1:15">
      <c r="A230" s="154">
        <v>305</v>
      </c>
      <c r="B230" s="361">
        <v>100</v>
      </c>
      <c r="C230" s="361">
        <v>550</v>
      </c>
      <c r="D230" s="361">
        <v>400</v>
      </c>
      <c r="E230" s="361">
        <v>0</v>
      </c>
      <c r="F230" s="361">
        <v>0</v>
      </c>
      <c r="G230" s="369" t="s">
        <v>2545</v>
      </c>
      <c r="H230" s="369" t="s">
        <v>692</v>
      </c>
      <c r="I230" s="361" t="s">
        <v>796</v>
      </c>
      <c r="J230" s="360"/>
      <c r="K230" s="375">
        <f t="shared" si="13"/>
        <v>0</v>
      </c>
      <c r="L230" s="375">
        <v>0</v>
      </c>
      <c r="M230" s="375"/>
      <c r="N230" s="375">
        <v>0</v>
      </c>
      <c r="O230" s="415"/>
    </row>
    <row r="231" spans="1:15">
      <c r="A231" s="154">
        <v>305</v>
      </c>
      <c r="B231" s="361">
        <v>100</v>
      </c>
      <c r="C231" s="361">
        <v>550</v>
      </c>
      <c r="D231" s="361">
        <v>400</v>
      </c>
      <c r="E231" s="153">
        <v>10</v>
      </c>
      <c r="F231" s="155">
        <v>0</v>
      </c>
      <c r="G231" s="368" t="s">
        <v>2546</v>
      </c>
      <c r="H231" s="368" t="s">
        <v>797</v>
      </c>
      <c r="I231" s="361"/>
      <c r="J231" s="361"/>
      <c r="K231" s="374">
        <f t="shared" si="13"/>
        <v>0</v>
      </c>
      <c r="L231" s="374">
        <v>0</v>
      </c>
      <c r="M231" s="374"/>
      <c r="N231" s="374">
        <v>0</v>
      </c>
      <c r="O231" s="414">
        <f>+K231-N231</f>
        <v>0</v>
      </c>
    </row>
    <row r="232" spans="1:15">
      <c r="A232" s="154">
        <v>305</v>
      </c>
      <c r="B232" s="361">
        <v>100</v>
      </c>
      <c r="C232" s="361">
        <v>550</v>
      </c>
      <c r="D232" s="361">
        <v>400</v>
      </c>
      <c r="E232" s="153">
        <v>20</v>
      </c>
      <c r="F232" s="155">
        <v>0</v>
      </c>
      <c r="G232" s="368" t="s">
        <v>2547</v>
      </c>
      <c r="H232" s="368" t="s">
        <v>798</v>
      </c>
      <c r="I232" s="361"/>
      <c r="J232" s="361"/>
      <c r="K232" s="374">
        <f t="shared" si="13"/>
        <v>97519.14</v>
      </c>
      <c r="L232" s="374">
        <v>97519.14</v>
      </c>
      <c r="M232" s="374"/>
      <c r="N232" s="374">
        <v>105127.06</v>
      </c>
      <c r="O232" s="414">
        <f>+K232-N232</f>
        <v>-7607.9199999999983</v>
      </c>
    </row>
    <row r="233" spans="1:15">
      <c r="A233" s="154">
        <v>305</v>
      </c>
      <c r="B233" s="361">
        <v>100</v>
      </c>
      <c r="C233" s="361">
        <v>550</v>
      </c>
      <c r="D233" s="361">
        <v>400</v>
      </c>
      <c r="E233" s="153">
        <v>30</v>
      </c>
      <c r="F233" s="155">
        <v>0</v>
      </c>
      <c r="G233" s="368" t="s">
        <v>2548</v>
      </c>
      <c r="H233" s="368" t="s">
        <v>799</v>
      </c>
      <c r="I233" s="361"/>
      <c r="J233" s="361"/>
      <c r="K233" s="374">
        <f t="shared" si="13"/>
        <v>0</v>
      </c>
      <c r="L233" s="374">
        <v>0</v>
      </c>
      <c r="M233" s="374"/>
      <c r="N233" s="374">
        <v>0</v>
      </c>
      <c r="O233" s="414">
        <f>+K233-N233</f>
        <v>0</v>
      </c>
    </row>
    <row r="234" spans="1:15">
      <c r="A234" s="154">
        <v>305</v>
      </c>
      <c r="B234" s="361">
        <v>100</v>
      </c>
      <c r="C234" s="361">
        <v>550</v>
      </c>
      <c r="D234" s="361">
        <v>400</v>
      </c>
      <c r="E234" s="153">
        <v>40</v>
      </c>
      <c r="F234" s="155">
        <v>0</v>
      </c>
      <c r="G234" s="368" t="s">
        <v>2549</v>
      </c>
      <c r="H234" s="368" t="s">
        <v>800</v>
      </c>
      <c r="I234" s="361"/>
      <c r="J234" s="361"/>
      <c r="K234" s="374">
        <f t="shared" si="13"/>
        <v>0</v>
      </c>
      <c r="L234" s="374">
        <v>0</v>
      </c>
      <c r="M234" s="374"/>
      <c r="N234" s="374">
        <v>0</v>
      </c>
      <c r="O234" s="414">
        <f>+K234-N234</f>
        <v>0</v>
      </c>
    </row>
    <row r="235" spans="1:15">
      <c r="A235" s="154">
        <v>305</v>
      </c>
      <c r="B235" s="361">
        <v>100</v>
      </c>
      <c r="C235" s="361">
        <v>600</v>
      </c>
      <c r="D235" s="361">
        <v>0</v>
      </c>
      <c r="E235" s="361">
        <v>0</v>
      </c>
      <c r="F235" s="361">
        <v>0</v>
      </c>
      <c r="G235" s="369" t="s">
        <v>2550</v>
      </c>
      <c r="H235" s="369" t="s">
        <v>801</v>
      </c>
      <c r="I235" s="370" t="s">
        <v>802</v>
      </c>
      <c r="J235" s="372"/>
      <c r="K235" s="375">
        <f t="shared" si="13"/>
        <v>0</v>
      </c>
      <c r="L235" s="375">
        <v>0</v>
      </c>
      <c r="M235" s="375"/>
      <c r="N235" s="375">
        <v>0</v>
      </c>
      <c r="O235" s="415"/>
    </row>
    <row r="236" spans="1:15" ht="25.5">
      <c r="A236" s="154">
        <v>305</v>
      </c>
      <c r="B236" s="361">
        <v>100</v>
      </c>
      <c r="C236" s="361">
        <v>600</v>
      </c>
      <c r="D236" s="361">
        <v>100</v>
      </c>
      <c r="E236" s="153">
        <v>0</v>
      </c>
      <c r="F236" s="153">
        <v>0</v>
      </c>
      <c r="G236" s="369" t="s">
        <v>2551</v>
      </c>
      <c r="H236" s="369" t="s">
        <v>658</v>
      </c>
      <c r="I236" s="370" t="s">
        <v>803</v>
      </c>
      <c r="J236" s="372" t="s">
        <v>1528</v>
      </c>
      <c r="K236" s="375">
        <f t="shared" si="13"/>
        <v>0</v>
      </c>
      <c r="L236" s="375">
        <v>0</v>
      </c>
      <c r="M236" s="375"/>
      <c r="N236" s="375">
        <v>0</v>
      </c>
      <c r="O236" s="415"/>
    </row>
    <row r="237" spans="1:15">
      <c r="A237" s="154">
        <v>305</v>
      </c>
      <c r="B237" s="361">
        <v>100</v>
      </c>
      <c r="C237" s="361">
        <v>600</v>
      </c>
      <c r="D237" s="361">
        <v>100</v>
      </c>
      <c r="E237" s="153">
        <v>10</v>
      </c>
      <c r="F237" s="153">
        <v>0</v>
      </c>
      <c r="G237" s="368" t="s">
        <v>2552</v>
      </c>
      <c r="H237" s="368" t="s">
        <v>804</v>
      </c>
      <c r="I237" s="370" t="s">
        <v>805</v>
      </c>
      <c r="J237" s="372" t="s">
        <v>1528</v>
      </c>
      <c r="K237" s="376">
        <f t="shared" si="13"/>
        <v>0</v>
      </c>
      <c r="L237" s="376">
        <v>0</v>
      </c>
      <c r="M237" s="376"/>
      <c r="N237" s="376">
        <v>0</v>
      </c>
      <c r="O237" s="416">
        <f>+K237-N237</f>
        <v>0</v>
      </c>
    </row>
    <row r="238" spans="1:15">
      <c r="A238" s="154">
        <v>305</v>
      </c>
      <c r="B238" s="361">
        <v>100</v>
      </c>
      <c r="C238" s="361">
        <v>600</v>
      </c>
      <c r="D238" s="361">
        <v>100</v>
      </c>
      <c r="E238" s="153">
        <v>20</v>
      </c>
      <c r="F238" s="153">
        <v>0</v>
      </c>
      <c r="G238" s="368" t="s">
        <v>2553</v>
      </c>
      <c r="H238" s="368" t="s">
        <v>806</v>
      </c>
      <c r="I238" s="370" t="s">
        <v>807</v>
      </c>
      <c r="J238" s="372" t="s">
        <v>1528</v>
      </c>
      <c r="K238" s="376">
        <f t="shared" si="13"/>
        <v>0</v>
      </c>
      <c r="L238" s="376">
        <v>0</v>
      </c>
      <c r="M238" s="376"/>
      <c r="N238" s="376">
        <v>0</v>
      </c>
      <c r="O238" s="416">
        <f>+K238-N238</f>
        <v>0</v>
      </c>
    </row>
    <row r="239" spans="1:15">
      <c r="A239" s="154">
        <v>305</v>
      </c>
      <c r="B239" s="361">
        <v>100</v>
      </c>
      <c r="C239" s="361">
        <v>600</v>
      </c>
      <c r="D239" s="361">
        <v>200</v>
      </c>
      <c r="E239" s="361">
        <v>0</v>
      </c>
      <c r="F239" s="361">
        <v>0</v>
      </c>
      <c r="G239" s="380" t="s">
        <v>2554</v>
      </c>
      <c r="H239" s="380" t="s">
        <v>808</v>
      </c>
      <c r="I239" s="361" t="s">
        <v>809</v>
      </c>
      <c r="J239" s="360"/>
      <c r="K239" s="375">
        <f t="shared" si="13"/>
        <v>0</v>
      </c>
      <c r="L239" s="375">
        <v>0</v>
      </c>
      <c r="M239" s="375"/>
      <c r="N239" s="375">
        <v>0</v>
      </c>
      <c r="O239" s="415"/>
    </row>
    <row r="240" spans="1:15">
      <c r="A240" s="154">
        <v>305</v>
      </c>
      <c r="B240" s="361">
        <v>100</v>
      </c>
      <c r="C240" s="361">
        <v>600</v>
      </c>
      <c r="D240" s="361">
        <v>200</v>
      </c>
      <c r="E240" s="153">
        <v>10</v>
      </c>
      <c r="F240" s="155">
        <v>0</v>
      </c>
      <c r="G240" s="368" t="s">
        <v>2555</v>
      </c>
      <c r="H240" s="368" t="s">
        <v>810</v>
      </c>
      <c r="I240" s="361"/>
      <c r="J240" s="361"/>
      <c r="K240" s="374">
        <f t="shared" si="13"/>
        <v>0</v>
      </c>
      <c r="L240" s="374">
        <v>0</v>
      </c>
      <c r="M240" s="374"/>
      <c r="N240" s="374">
        <v>0</v>
      </c>
      <c r="O240" s="414">
        <f t="shared" ref="O240:O245" si="14">+K240-N240</f>
        <v>0</v>
      </c>
    </row>
    <row r="241" spans="1:15" ht="25.5">
      <c r="A241" s="154">
        <v>305</v>
      </c>
      <c r="B241" s="361">
        <v>100</v>
      </c>
      <c r="C241" s="361">
        <v>600</v>
      </c>
      <c r="D241" s="361">
        <v>200</v>
      </c>
      <c r="E241" s="153">
        <v>20</v>
      </c>
      <c r="F241" s="155">
        <v>0</v>
      </c>
      <c r="G241" s="368" t="s">
        <v>2556</v>
      </c>
      <c r="H241" s="368" t="s">
        <v>811</v>
      </c>
      <c r="I241" s="361"/>
      <c r="J241" s="361"/>
      <c r="K241" s="374">
        <f t="shared" si="13"/>
        <v>0</v>
      </c>
      <c r="L241" s="374">
        <v>0</v>
      </c>
      <c r="M241" s="374"/>
      <c r="N241" s="374">
        <v>0</v>
      </c>
      <c r="O241" s="414">
        <f t="shared" si="14"/>
        <v>0</v>
      </c>
    </row>
    <row r="242" spans="1:15">
      <c r="A242" s="154">
        <v>305</v>
      </c>
      <c r="B242" s="361">
        <v>100</v>
      </c>
      <c r="C242" s="361">
        <v>600</v>
      </c>
      <c r="D242" s="361">
        <v>200</v>
      </c>
      <c r="E242" s="153">
        <v>30</v>
      </c>
      <c r="F242" s="155">
        <v>0</v>
      </c>
      <c r="G242" s="368" t="s">
        <v>2557</v>
      </c>
      <c r="H242" s="368" t="s">
        <v>812</v>
      </c>
      <c r="I242" s="361"/>
      <c r="J242" s="361"/>
      <c r="K242" s="374">
        <f t="shared" si="13"/>
        <v>0</v>
      </c>
      <c r="L242" s="374">
        <v>0</v>
      </c>
      <c r="M242" s="374"/>
      <c r="N242" s="374">
        <v>0</v>
      </c>
      <c r="O242" s="414">
        <f t="shared" si="14"/>
        <v>0</v>
      </c>
    </row>
    <row r="243" spans="1:15" ht="25.5">
      <c r="A243" s="154">
        <v>305</v>
      </c>
      <c r="B243" s="361">
        <v>100</v>
      </c>
      <c r="C243" s="361">
        <v>600</v>
      </c>
      <c r="D243" s="361">
        <v>200</v>
      </c>
      <c r="E243" s="153">
        <v>90</v>
      </c>
      <c r="F243" s="155">
        <v>0</v>
      </c>
      <c r="G243" s="368" t="s">
        <v>2558</v>
      </c>
      <c r="H243" s="368" t="s">
        <v>813</v>
      </c>
      <c r="I243" s="361"/>
      <c r="J243" s="361"/>
      <c r="K243" s="374">
        <f t="shared" si="13"/>
        <v>0</v>
      </c>
      <c r="L243" s="374">
        <v>0</v>
      </c>
      <c r="M243" s="374"/>
      <c r="N243" s="374">
        <v>0</v>
      </c>
      <c r="O243" s="414">
        <f t="shared" si="14"/>
        <v>0</v>
      </c>
    </row>
    <row r="244" spans="1:15" ht="38.25">
      <c r="A244" s="154">
        <v>305</v>
      </c>
      <c r="B244" s="361">
        <v>100</v>
      </c>
      <c r="C244" s="361">
        <v>600</v>
      </c>
      <c r="D244" s="361">
        <v>250</v>
      </c>
      <c r="E244" s="153">
        <v>0</v>
      </c>
      <c r="F244" s="155">
        <v>0</v>
      </c>
      <c r="G244" s="368" t="s">
        <v>2559</v>
      </c>
      <c r="H244" s="368" t="s">
        <v>814</v>
      </c>
      <c r="I244" s="361" t="s">
        <v>815</v>
      </c>
      <c r="J244" s="361" t="s">
        <v>1573</v>
      </c>
      <c r="K244" s="374">
        <f t="shared" si="13"/>
        <v>0</v>
      </c>
      <c r="L244" s="374">
        <v>0</v>
      </c>
      <c r="M244" s="374"/>
      <c r="N244" s="374">
        <v>0</v>
      </c>
      <c r="O244" s="414">
        <f t="shared" si="14"/>
        <v>0</v>
      </c>
    </row>
    <row r="245" spans="1:15" ht="25.5">
      <c r="A245" s="154">
        <v>305</v>
      </c>
      <c r="B245" s="361">
        <v>100</v>
      </c>
      <c r="C245" s="361">
        <v>600</v>
      </c>
      <c r="D245" s="153">
        <v>300</v>
      </c>
      <c r="E245" s="153">
        <v>0</v>
      </c>
      <c r="F245" s="361">
        <v>0</v>
      </c>
      <c r="G245" s="368" t="s">
        <v>2560</v>
      </c>
      <c r="H245" s="368" t="s">
        <v>816</v>
      </c>
      <c r="I245" s="361" t="s">
        <v>817</v>
      </c>
      <c r="J245" s="361" t="s">
        <v>1577</v>
      </c>
      <c r="K245" s="374">
        <f t="shared" si="13"/>
        <v>463815.62</v>
      </c>
      <c r="L245" s="374">
        <v>463815.62</v>
      </c>
      <c r="M245" s="374"/>
      <c r="N245" s="374">
        <v>500000</v>
      </c>
      <c r="O245" s="414">
        <f t="shared" si="14"/>
        <v>-36184.380000000005</v>
      </c>
    </row>
    <row r="246" spans="1:15">
      <c r="A246" s="154">
        <v>305</v>
      </c>
      <c r="B246" s="361">
        <v>100</v>
      </c>
      <c r="C246" s="361">
        <v>600</v>
      </c>
      <c r="D246" s="361">
        <v>400</v>
      </c>
      <c r="E246" s="361">
        <v>0</v>
      </c>
      <c r="F246" s="361">
        <v>0</v>
      </c>
      <c r="G246" s="380" t="s">
        <v>2561</v>
      </c>
      <c r="H246" s="380" t="s">
        <v>720</v>
      </c>
      <c r="I246" s="361" t="s">
        <v>818</v>
      </c>
      <c r="J246" s="360"/>
      <c r="K246" s="375">
        <f t="shared" si="13"/>
        <v>0</v>
      </c>
      <c r="L246" s="375">
        <v>0</v>
      </c>
      <c r="M246" s="375"/>
      <c r="N246" s="375">
        <v>0</v>
      </c>
      <c r="O246" s="415"/>
    </row>
    <row r="247" spans="1:15">
      <c r="A247" s="154">
        <v>305</v>
      </c>
      <c r="B247" s="361">
        <v>100</v>
      </c>
      <c r="C247" s="361">
        <v>600</v>
      </c>
      <c r="D247" s="361">
        <v>400</v>
      </c>
      <c r="E247" s="153">
        <v>10</v>
      </c>
      <c r="F247" s="155">
        <v>0</v>
      </c>
      <c r="G247" s="368" t="s">
        <v>2562</v>
      </c>
      <c r="H247" s="368" t="s">
        <v>819</v>
      </c>
      <c r="I247" s="361"/>
      <c r="J247" s="361"/>
      <c r="K247" s="374">
        <f t="shared" si="13"/>
        <v>0</v>
      </c>
      <c r="L247" s="374">
        <v>0</v>
      </c>
      <c r="M247" s="374"/>
      <c r="N247" s="374">
        <v>0</v>
      </c>
      <c r="O247" s="414">
        <f t="shared" ref="O247:O254" si="15">+K247-N247</f>
        <v>0</v>
      </c>
    </row>
    <row r="248" spans="1:15">
      <c r="A248" s="154">
        <v>305</v>
      </c>
      <c r="B248" s="361">
        <v>100</v>
      </c>
      <c r="C248" s="361">
        <v>600</v>
      </c>
      <c r="D248" s="361">
        <v>400</v>
      </c>
      <c r="E248" s="153">
        <v>20</v>
      </c>
      <c r="F248" s="155">
        <v>0</v>
      </c>
      <c r="G248" s="368" t="s">
        <v>2563</v>
      </c>
      <c r="H248" s="368" t="s">
        <v>820</v>
      </c>
      <c r="I248" s="361"/>
      <c r="J248" s="361"/>
      <c r="K248" s="374">
        <f t="shared" si="13"/>
        <v>0</v>
      </c>
      <c r="L248" s="374">
        <v>0</v>
      </c>
      <c r="M248" s="374"/>
      <c r="N248" s="374">
        <v>0</v>
      </c>
      <c r="O248" s="414">
        <f t="shared" si="15"/>
        <v>0</v>
      </c>
    </row>
    <row r="249" spans="1:15">
      <c r="A249" s="154">
        <v>305</v>
      </c>
      <c r="B249" s="361">
        <v>100</v>
      </c>
      <c r="C249" s="361">
        <v>600</v>
      </c>
      <c r="D249" s="361">
        <v>400</v>
      </c>
      <c r="E249" s="153">
        <v>30</v>
      </c>
      <c r="F249" s="155">
        <v>0</v>
      </c>
      <c r="G249" s="368" t="s">
        <v>2564</v>
      </c>
      <c r="H249" s="368" t="s">
        <v>810</v>
      </c>
      <c r="I249" s="361"/>
      <c r="J249" s="361"/>
      <c r="K249" s="374">
        <f t="shared" si="13"/>
        <v>0</v>
      </c>
      <c r="L249" s="374">
        <v>0</v>
      </c>
      <c r="M249" s="374"/>
      <c r="N249" s="374">
        <v>0</v>
      </c>
      <c r="O249" s="414">
        <f t="shared" si="15"/>
        <v>0</v>
      </c>
    </row>
    <row r="250" spans="1:15" ht="25.5">
      <c r="A250" s="154">
        <v>305</v>
      </c>
      <c r="B250" s="361">
        <v>100</v>
      </c>
      <c r="C250" s="361">
        <v>600</v>
      </c>
      <c r="D250" s="361">
        <v>400</v>
      </c>
      <c r="E250" s="153">
        <v>40</v>
      </c>
      <c r="F250" s="155">
        <v>0</v>
      </c>
      <c r="G250" s="368" t="s">
        <v>2565</v>
      </c>
      <c r="H250" s="368" t="s">
        <v>811</v>
      </c>
      <c r="I250" s="361"/>
      <c r="J250" s="361"/>
      <c r="K250" s="374">
        <f t="shared" si="13"/>
        <v>0</v>
      </c>
      <c r="L250" s="374">
        <v>0</v>
      </c>
      <c r="M250" s="374"/>
      <c r="N250" s="374">
        <v>0</v>
      </c>
      <c r="O250" s="414">
        <f t="shared" si="15"/>
        <v>0</v>
      </c>
    </row>
    <row r="251" spans="1:15">
      <c r="A251" s="154">
        <v>305</v>
      </c>
      <c r="B251" s="361">
        <v>100</v>
      </c>
      <c r="C251" s="361">
        <v>600</v>
      </c>
      <c r="D251" s="361">
        <v>400</v>
      </c>
      <c r="E251" s="153">
        <v>50</v>
      </c>
      <c r="F251" s="155">
        <v>0</v>
      </c>
      <c r="G251" s="368" t="s">
        <v>2566</v>
      </c>
      <c r="H251" s="368" t="s">
        <v>812</v>
      </c>
      <c r="I251" s="361"/>
      <c r="J251" s="361"/>
      <c r="K251" s="374">
        <f t="shared" si="13"/>
        <v>0</v>
      </c>
      <c r="L251" s="374">
        <v>0</v>
      </c>
      <c r="M251" s="374"/>
      <c r="N251" s="374">
        <v>0</v>
      </c>
      <c r="O251" s="414">
        <f t="shared" si="15"/>
        <v>0</v>
      </c>
    </row>
    <row r="252" spans="1:15" ht="25.5">
      <c r="A252" s="154">
        <v>305</v>
      </c>
      <c r="B252" s="361">
        <v>100</v>
      </c>
      <c r="C252" s="361">
        <v>600</v>
      </c>
      <c r="D252" s="361">
        <v>400</v>
      </c>
      <c r="E252" s="153">
        <v>60</v>
      </c>
      <c r="F252" s="155">
        <v>0</v>
      </c>
      <c r="G252" s="368" t="s">
        <v>2567</v>
      </c>
      <c r="H252" s="368" t="s">
        <v>821</v>
      </c>
      <c r="I252" s="361"/>
      <c r="J252" s="361"/>
      <c r="K252" s="374">
        <f t="shared" si="13"/>
        <v>0</v>
      </c>
      <c r="L252" s="374">
        <v>0</v>
      </c>
      <c r="M252" s="374"/>
      <c r="N252" s="374">
        <v>0</v>
      </c>
      <c r="O252" s="414">
        <f t="shared" si="15"/>
        <v>0</v>
      </c>
    </row>
    <row r="253" spans="1:15">
      <c r="A253" s="154">
        <v>305</v>
      </c>
      <c r="B253" s="361">
        <v>100</v>
      </c>
      <c r="C253" s="361">
        <v>600</v>
      </c>
      <c r="D253" s="361">
        <v>400</v>
      </c>
      <c r="E253" s="153">
        <v>70</v>
      </c>
      <c r="F253" s="155">
        <v>0</v>
      </c>
      <c r="G253" s="368" t="s">
        <v>2568</v>
      </c>
      <c r="H253" s="368" t="s">
        <v>822</v>
      </c>
      <c r="I253" s="361"/>
      <c r="J253" s="361"/>
      <c r="K253" s="374">
        <f t="shared" si="13"/>
        <v>0</v>
      </c>
      <c r="L253" s="374">
        <v>0</v>
      </c>
      <c r="M253" s="374"/>
      <c r="N253" s="374">
        <v>0</v>
      </c>
      <c r="O253" s="414">
        <f t="shared" si="15"/>
        <v>0</v>
      </c>
    </row>
    <row r="254" spans="1:15">
      <c r="A254" s="154">
        <v>305</v>
      </c>
      <c r="B254" s="361">
        <v>100</v>
      </c>
      <c r="C254" s="361">
        <v>600</v>
      </c>
      <c r="D254" s="361">
        <v>400</v>
      </c>
      <c r="E254" s="153">
        <v>90</v>
      </c>
      <c r="F254" s="155">
        <v>0</v>
      </c>
      <c r="G254" s="368" t="s">
        <v>2569</v>
      </c>
      <c r="H254" s="368" t="s">
        <v>823</v>
      </c>
      <c r="I254" s="361"/>
      <c r="J254" s="361"/>
      <c r="K254" s="374">
        <f t="shared" si="13"/>
        <v>0</v>
      </c>
      <c r="L254" s="374">
        <v>0</v>
      </c>
      <c r="M254" s="374"/>
      <c r="N254" s="374">
        <v>0</v>
      </c>
      <c r="O254" s="414">
        <f t="shared" si="15"/>
        <v>0</v>
      </c>
    </row>
    <row r="255" spans="1:15">
      <c r="A255" s="154">
        <v>305</v>
      </c>
      <c r="B255" s="361">
        <v>100</v>
      </c>
      <c r="C255" s="361">
        <v>600</v>
      </c>
      <c r="D255" s="361">
        <v>500</v>
      </c>
      <c r="E255" s="361">
        <v>0</v>
      </c>
      <c r="F255" s="361">
        <v>0</v>
      </c>
      <c r="G255" s="380" t="s">
        <v>2570</v>
      </c>
      <c r="H255" s="380" t="s">
        <v>724</v>
      </c>
      <c r="I255" s="361" t="s">
        <v>824</v>
      </c>
      <c r="J255" s="360"/>
      <c r="K255" s="375">
        <f t="shared" si="13"/>
        <v>0</v>
      </c>
      <c r="L255" s="375">
        <v>0</v>
      </c>
      <c r="M255" s="375"/>
      <c r="N255" s="375">
        <v>0</v>
      </c>
      <c r="O255" s="415"/>
    </row>
    <row r="256" spans="1:15" ht="25.5">
      <c r="A256" s="154">
        <v>305</v>
      </c>
      <c r="B256" s="361">
        <v>100</v>
      </c>
      <c r="C256" s="361">
        <v>600</v>
      </c>
      <c r="D256" s="361">
        <v>500</v>
      </c>
      <c r="E256" s="153">
        <v>10</v>
      </c>
      <c r="F256" s="155">
        <v>0</v>
      </c>
      <c r="G256" s="368" t="s">
        <v>2571</v>
      </c>
      <c r="H256" s="368" t="s">
        <v>821</v>
      </c>
      <c r="I256" s="361"/>
      <c r="J256" s="361"/>
      <c r="K256" s="374">
        <f t="shared" si="13"/>
        <v>0</v>
      </c>
      <c r="L256" s="374">
        <v>0</v>
      </c>
      <c r="M256" s="374"/>
      <c r="N256" s="374">
        <v>0</v>
      </c>
      <c r="O256" s="414">
        <f>+K256-N256</f>
        <v>0</v>
      </c>
    </row>
    <row r="257" spans="1:15">
      <c r="A257" s="154">
        <v>305</v>
      </c>
      <c r="B257" s="361">
        <v>100</v>
      </c>
      <c r="C257" s="361">
        <v>600</v>
      </c>
      <c r="D257" s="361">
        <v>500</v>
      </c>
      <c r="E257" s="153">
        <v>90</v>
      </c>
      <c r="F257" s="155">
        <v>0</v>
      </c>
      <c r="G257" s="368" t="s">
        <v>2572</v>
      </c>
      <c r="H257" s="368" t="s">
        <v>825</v>
      </c>
      <c r="I257" s="361"/>
      <c r="J257" s="361"/>
      <c r="K257" s="374">
        <f t="shared" si="13"/>
        <v>0</v>
      </c>
      <c r="L257" s="374">
        <v>0</v>
      </c>
      <c r="M257" s="374"/>
      <c r="N257" s="374">
        <v>0</v>
      </c>
      <c r="O257" s="414">
        <f>+K257-N257</f>
        <v>0</v>
      </c>
    </row>
    <row r="258" spans="1:15" ht="25.5">
      <c r="A258" s="154">
        <v>305</v>
      </c>
      <c r="B258" s="361">
        <v>100</v>
      </c>
      <c r="C258" s="361">
        <v>650</v>
      </c>
      <c r="D258" s="361">
        <v>0</v>
      </c>
      <c r="E258" s="361">
        <v>0</v>
      </c>
      <c r="F258" s="361">
        <v>0</v>
      </c>
      <c r="G258" s="369" t="s">
        <v>2573</v>
      </c>
      <c r="H258" s="369" t="s">
        <v>826</v>
      </c>
      <c r="I258" s="361" t="s">
        <v>827</v>
      </c>
      <c r="J258" s="360"/>
      <c r="K258" s="375">
        <f t="shared" si="13"/>
        <v>0</v>
      </c>
      <c r="L258" s="375">
        <v>0</v>
      </c>
      <c r="M258" s="375"/>
      <c r="N258" s="375">
        <v>0</v>
      </c>
      <c r="O258" s="415"/>
    </row>
    <row r="259" spans="1:15" ht="25.5">
      <c r="A259" s="154">
        <v>305</v>
      </c>
      <c r="B259" s="361">
        <v>100</v>
      </c>
      <c r="C259" s="361">
        <v>650</v>
      </c>
      <c r="D259" s="153">
        <v>100</v>
      </c>
      <c r="E259" s="153">
        <v>0</v>
      </c>
      <c r="F259" s="361">
        <v>0</v>
      </c>
      <c r="G259" s="368" t="s">
        <v>2574</v>
      </c>
      <c r="H259" s="368" t="s">
        <v>828</v>
      </c>
      <c r="I259" s="361" t="s">
        <v>829</v>
      </c>
      <c r="J259" s="361"/>
      <c r="K259" s="374">
        <f t="shared" si="13"/>
        <v>23209</v>
      </c>
      <c r="L259" s="374">
        <v>23209</v>
      </c>
      <c r="M259" s="374"/>
      <c r="N259" s="374">
        <v>23209</v>
      </c>
      <c r="O259" s="414">
        <f>+K259-N259</f>
        <v>0</v>
      </c>
    </row>
    <row r="260" spans="1:15" ht="25.5">
      <c r="A260" s="154">
        <v>305</v>
      </c>
      <c r="B260" s="361">
        <v>100</v>
      </c>
      <c r="C260" s="361">
        <v>650</v>
      </c>
      <c r="D260" s="153">
        <v>200</v>
      </c>
      <c r="E260" s="153">
        <v>0</v>
      </c>
      <c r="F260" s="361">
        <v>0</v>
      </c>
      <c r="G260" s="368" t="s">
        <v>2575</v>
      </c>
      <c r="H260" s="368" t="s">
        <v>830</v>
      </c>
      <c r="I260" s="361" t="s">
        <v>831</v>
      </c>
      <c r="J260" s="361"/>
      <c r="K260" s="374">
        <f t="shared" si="13"/>
        <v>448671</v>
      </c>
      <c r="L260" s="374">
        <v>448671</v>
      </c>
      <c r="M260" s="374"/>
      <c r="N260" s="374">
        <v>448671</v>
      </c>
      <c r="O260" s="414">
        <f>+K260-N260</f>
        <v>0</v>
      </c>
    </row>
    <row r="261" spans="1:15" ht="25.5">
      <c r="A261" s="154">
        <v>305</v>
      </c>
      <c r="B261" s="361">
        <v>100</v>
      </c>
      <c r="C261" s="361">
        <v>650</v>
      </c>
      <c r="D261" s="153">
        <v>300</v>
      </c>
      <c r="E261" s="153">
        <v>0</v>
      </c>
      <c r="F261" s="361">
        <v>0</v>
      </c>
      <c r="G261" s="368" t="s">
        <v>2576</v>
      </c>
      <c r="H261" s="368" t="s">
        <v>832</v>
      </c>
      <c r="I261" s="361" t="s">
        <v>833</v>
      </c>
      <c r="J261" s="361"/>
      <c r="K261" s="374">
        <f t="shared" si="13"/>
        <v>0</v>
      </c>
      <c r="L261" s="374">
        <v>0</v>
      </c>
      <c r="M261" s="374"/>
      <c r="N261" s="374">
        <v>0</v>
      </c>
      <c r="O261" s="414">
        <f>+K261-N261</f>
        <v>0</v>
      </c>
    </row>
    <row r="262" spans="1:15" ht="38.25">
      <c r="A262" s="154">
        <v>305</v>
      </c>
      <c r="B262" s="361">
        <v>100</v>
      </c>
      <c r="C262" s="361">
        <v>650</v>
      </c>
      <c r="D262" s="361">
        <v>400</v>
      </c>
      <c r="E262" s="361">
        <v>0</v>
      </c>
      <c r="F262" s="361">
        <v>0</v>
      </c>
      <c r="G262" s="369" t="s">
        <v>2577</v>
      </c>
      <c r="H262" s="369" t="s">
        <v>834</v>
      </c>
      <c r="I262" s="361" t="s">
        <v>835</v>
      </c>
      <c r="J262" s="360"/>
      <c r="K262" s="375">
        <f t="shared" si="13"/>
        <v>0</v>
      </c>
      <c r="L262" s="375">
        <v>0</v>
      </c>
      <c r="M262" s="375"/>
      <c r="N262" s="375">
        <v>0</v>
      </c>
      <c r="O262" s="415"/>
    </row>
    <row r="263" spans="1:15" ht="25.5">
      <c r="A263" s="154">
        <v>305</v>
      </c>
      <c r="B263" s="361">
        <v>100</v>
      </c>
      <c r="C263" s="361">
        <v>650</v>
      </c>
      <c r="D263" s="361">
        <v>400</v>
      </c>
      <c r="E263" s="153">
        <v>10</v>
      </c>
      <c r="F263" s="155">
        <v>0</v>
      </c>
      <c r="G263" s="368" t="s">
        <v>2578</v>
      </c>
      <c r="H263" s="368" t="s">
        <v>836</v>
      </c>
      <c r="I263" s="361"/>
      <c r="J263" s="361"/>
      <c r="K263" s="374">
        <f t="shared" ref="K263:K326" si="16">+L263+M263</f>
        <v>103238</v>
      </c>
      <c r="L263" s="374">
        <v>103238</v>
      </c>
      <c r="M263" s="374"/>
      <c r="N263" s="374">
        <v>103238</v>
      </c>
      <c r="O263" s="414">
        <f>+K263-N263</f>
        <v>0</v>
      </c>
    </row>
    <row r="264" spans="1:15" ht="25.5">
      <c r="A264" s="154">
        <v>305</v>
      </c>
      <c r="B264" s="361">
        <v>100</v>
      </c>
      <c r="C264" s="361">
        <v>650</v>
      </c>
      <c r="D264" s="361">
        <v>400</v>
      </c>
      <c r="E264" s="153">
        <v>20</v>
      </c>
      <c r="F264" s="155">
        <v>0</v>
      </c>
      <c r="G264" s="368" t="s">
        <v>2579</v>
      </c>
      <c r="H264" s="368" t="s">
        <v>837</v>
      </c>
      <c r="I264" s="361"/>
      <c r="J264" s="361"/>
      <c r="K264" s="374">
        <f t="shared" si="16"/>
        <v>43977</v>
      </c>
      <c r="L264" s="374">
        <v>43977</v>
      </c>
      <c r="M264" s="374"/>
      <c r="N264" s="374">
        <v>43977</v>
      </c>
      <c r="O264" s="414">
        <f>+K264-N264</f>
        <v>0</v>
      </c>
    </row>
    <row r="265" spans="1:15" ht="25.5">
      <c r="A265" s="154">
        <v>305</v>
      </c>
      <c r="B265" s="361">
        <v>100</v>
      </c>
      <c r="C265" s="361">
        <v>650</v>
      </c>
      <c r="D265" s="361">
        <v>400</v>
      </c>
      <c r="E265" s="153">
        <v>30</v>
      </c>
      <c r="F265" s="155">
        <v>0</v>
      </c>
      <c r="G265" s="368" t="s">
        <v>2580</v>
      </c>
      <c r="H265" s="368" t="s">
        <v>838</v>
      </c>
      <c r="I265" s="361"/>
      <c r="J265" s="361"/>
      <c r="K265" s="374">
        <f t="shared" si="16"/>
        <v>39433</v>
      </c>
      <c r="L265" s="374">
        <v>39433</v>
      </c>
      <c r="M265" s="374"/>
      <c r="N265" s="374">
        <v>39433</v>
      </c>
      <c r="O265" s="414">
        <f>+K265-N265</f>
        <v>0</v>
      </c>
    </row>
    <row r="266" spans="1:15" ht="25.5">
      <c r="A266" s="154">
        <v>305</v>
      </c>
      <c r="B266" s="361">
        <v>100</v>
      </c>
      <c r="C266" s="361">
        <v>650</v>
      </c>
      <c r="D266" s="361">
        <v>400</v>
      </c>
      <c r="E266" s="153">
        <v>90</v>
      </c>
      <c r="F266" s="155">
        <v>0</v>
      </c>
      <c r="G266" s="368" t="s">
        <v>2581</v>
      </c>
      <c r="H266" s="368" t="s">
        <v>839</v>
      </c>
      <c r="I266" s="361"/>
      <c r="J266" s="361"/>
      <c r="K266" s="374">
        <f t="shared" si="16"/>
        <v>0</v>
      </c>
      <c r="L266" s="374">
        <v>0</v>
      </c>
      <c r="M266" s="374"/>
      <c r="N266" s="374">
        <v>0</v>
      </c>
      <c r="O266" s="414">
        <f>+K266-N266</f>
        <v>0</v>
      </c>
    </row>
    <row r="267" spans="1:15" ht="51">
      <c r="A267" s="154">
        <v>305</v>
      </c>
      <c r="B267" s="361">
        <v>100</v>
      </c>
      <c r="C267" s="361">
        <v>650</v>
      </c>
      <c r="D267" s="361">
        <v>500</v>
      </c>
      <c r="E267" s="361">
        <v>0</v>
      </c>
      <c r="F267" s="361">
        <v>0</v>
      </c>
      <c r="G267" s="369" t="s">
        <v>2582</v>
      </c>
      <c r="H267" s="369" t="s">
        <v>840</v>
      </c>
      <c r="I267" s="361" t="s">
        <v>841</v>
      </c>
      <c r="J267" s="360" t="s">
        <v>1528</v>
      </c>
      <c r="K267" s="375">
        <f t="shared" si="16"/>
        <v>0</v>
      </c>
      <c r="L267" s="375">
        <v>0</v>
      </c>
      <c r="M267" s="375"/>
      <c r="N267" s="375">
        <v>0</v>
      </c>
      <c r="O267" s="415"/>
    </row>
    <row r="268" spans="1:15" ht="25.5">
      <c r="A268" s="154">
        <v>305</v>
      </c>
      <c r="B268" s="361">
        <v>100</v>
      </c>
      <c r="C268" s="361">
        <v>650</v>
      </c>
      <c r="D268" s="361">
        <v>500</v>
      </c>
      <c r="E268" s="153">
        <v>10</v>
      </c>
      <c r="F268" s="153">
        <v>0</v>
      </c>
      <c r="G268" s="368" t="s">
        <v>2583</v>
      </c>
      <c r="H268" s="368" t="s">
        <v>836</v>
      </c>
      <c r="I268" s="370"/>
      <c r="J268" s="370" t="s">
        <v>1528</v>
      </c>
      <c r="K268" s="374">
        <f t="shared" si="16"/>
        <v>0</v>
      </c>
      <c r="L268" s="374">
        <v>0</v>
      </c>
      <c r="M268" s="374"/>
      <c r="N268" s="374">
        <v>0</v>
      </c>
      <c r="O268" s="414">
        <f>+K268-N268</f>
        <v>0</v>
      </c>
    </row>
    <row r="269" spans="1:15" ht="25.5">
      <c r="A269" s="154">
        <v>305</v>
      </c>
      <c r="B269" s="361">
        <v>100</v>
      </c>
      <c r="C269" s="361">
        <v>650</v>
      </c>
      <c r="D269" s="361">
        <v>500</v>
      </c>
      <c r="E269" s="153">
        <v>20</v>
      </c>
      <c r="F269" s="153">
        <v>0</v>
      </c>
      <c r="G269" s="368" t="s">
        <v>2584</v>
      </c>
      <c r="H269" s="368" t="s">
        <v>837</v>
      </c>
      <c r="I269" s="370"/>
      <c r="J269" s="370" t="s">
        <v>1528</v>
      </c>
      <c r="K269" s="374">
        <f t="shared" si="16"/>
        <v>0</v>
      </c>
      <c r="L269" s="374">
        <v>0</v>
      </c>
      <c r="M269" s="374"/>
      <c r="N269" s="374">
        <v>0</v>
      </c>
      <c r="O269" s="414">
        <f>+K269-N269</f>
        <v>0</v>
      </c>
    </row>
    <row r="270" spans="1:15" ht="25.5">
      <c r="A270" s="154">
        <v>305</v>
      </c>
      <c r="B270" s="361">
        <v>100</v>
      </c>
      <c r="C270" s="361">
        <v>650</v>
      </c>
      <c r="D270" s="361">
        <v>500</v>
      </c>
      <c r="E270" s="153">
        <v>30</v>
      </c>
      <c r="F270" s="153">
        <v>0</v>
      </c>
      <c r="G270" s="368" t="s">
        <v>2585</v>
      </c>
      <c r="H270" s="368" t="s">
        <v>838</v>
      </c>
      <c r="I270" s="370"/>
      <c r="J270" s="370" t="s">
        <v>1528</v>
      </c>
      <c r="K270" s="374">
        <f t="shared" si="16"/>
        <v>0</v>
      </c>
      <c r="L270" s="374">
        <v>0</v>
      </c>
      <c r="M270" s="374"/>
      <c r="N270" s="374">
        <v>0</v>
      </c>
      <c r="O270" s="414">
        <f>+K270-N270</f>
        <v>0</v>
      </c>
    </row>
    <row r="271" spans="1:15" ht="25.5">
      <c r="A271" s="154">
        <v>305</v>
      </c>
      <c r="B271" s="361">
        <v>100</v>
      </c>
      <c r="C271" s="361">
        <v>650</v>
      </c>
      <c r="D271" s="361">
        <v>500</v>
      </c>
      <c r="E271" s="153">
        <v>90</v>
      </c>
      <c r="F271" s="153">
        <v>0</v>
      </c>
      <c r="G271" s="368" t="s">
        <v>2586</v>
      </c>
      <c r="H271" s="368" t="s">
        <v>839</v>
      </c>
      <c r="I271" s="370"/>
      <c r="J271" s="370" t="s">
        <v>1528</v>
      </c>
      <c r="K271" s="374">
        <f t="shared" si="16"/>
        <v>0</v>
      </c>
      <c r="L271" s="374">
        <v>0</v>
      </c>
      <c r="M271" s="374"/>
      <c r="N271" s="374">
        <v>0</v>
      </c>
      <c r="O271" s="414">
        <f>+K271-N271</f>
        <v>0</v>
      </c>
    </row>
    <row r="272" spans="1:15" ht="25.5">
      <c r="A272" s="154">
        <v>305</v>
      </c>
      <c r="B272" s="361">
        <v>100</v>
      </c>
      <c r="C272" s="361">
        <v>650</v>
      </c>
      <c r="D272" s="361">
        <v>600</v>
      </c>
      <c r="E272" s="361">
        <v>0</v>
      </c>
      <c r="F272" s="361">
        <v>0</v>
      </c>
      <c r="G272" s="369" t="s">
        <v>2587</v>
      </c>
      <c r="H272" s="369" t="s">
        <v>842</v>
      </c>
      <c r="I272" s="361" t="s">
        <v>843</v>
      </c>
      <c r="J272" s="360"/>
      <c r="K272" s="375">
        <f t="shared" si="16"/>
        <v>0</v>
      </c>
      <c r="L272" s="375">
        <v>0</v>
      </c>
      <c r="M272" s="375"/>
      <c r="N272" s="375">
        <v>0</v>
      </c>
      <c r="O272" s="415"/>
    </row>
    <row r="273" spans="1:15" ht="25.5">
      <c r="A273" s="154">
        <v>305</v>
      </c>
      <c r="B273" s="361">
        <v>100</v>
      </c>
      <c r="C273" s="361">
        <v>650</v>
      </c>
      <c r="D273" s="361">
        <v>600</v>
      </c>
      <c r="E273" s="153">
        <v>5</v>
      </c>
      <c r="F273" s="155">
        <v>0</v>
      </c>
      <c r="G273" s="368" t="s">
        <v>2588</v>
      </c>
      <c r="H273" s="368" t="s">
        <v>844</v>
      </c>
      <c r="I273" s="361"/>
      <c r="J273" s="361"/>
      <c r="K273" s="374">
        <f t="shared" si="16"/>
        <v>0</v>
      </c>
      <c r="L273" s="374">
        <v>0</v>
      </c>
      <c r="M273" s="374"/>
      <c r="N273" s="374">
        <v>0</v>
      </c>
      <c r="O273" s="414">
        <f t="shared" ref="O273:O283" si="17">+K273-N273</f>
        <v>0</v>
      </c>
    </row>
    <row r="274" spans="1:15" ht="25.5">
      <c r="A274" s="154">
        <v>305</v>
      </c>
      <c r="B274" s="361">
        <v>100</v>
      </c>
      <c r="C274" s="361">
        <v>650</v>
      </c>
      <c r="D274" s="361">
        <v>600</v>
      </c>
      <c r="E274" s="153">
        <v>10</v>
      </c>
      <c r="F274" s="155">
        <v>0</v>
      </c>
      <c r="G274" s="368" t="s">
        <v>2589</v>
      </c>
      <c r="H274" s="368" t="s">
        <v>845</v>
      </c>
      <c r="I274" s="361"/>
      <c r="J274" s="361"/>
      <c r="K274" s="374">
        <f t="shared" si="16"/>
        <v>0</v>
      </c>
      <c r="L274" s="374">
        <v>0</v>
      </c>
      <c r="M274" s="374"/>
      <c r="N274" s="374">
        <v>0</v>
      </c>
      <c r="O274" s="414">
        <f t="shared" si="17"/>
        <v>0</v>
      </c>
    </row>
    <row r="275" spans="1:15" ht="25.5">
      <c r="A275" s="154">
        <v>305</v>
      </c>
      <c r="B275" s="361">
        <v>100</v>
      </c>
      <c r="C275" s="361">
        <v>650</v>
      </c>
      <c r="D275" s="361">
        <v>600</v>
      </c>
      <c r="E275" s="153">
        <v>15</v>
      </c>
      <c r="F275" s="155">
        <v>0</v>
      </c>
      <c r="G275" s="368" t="s">
        <v>2590</v>
      </c>
      <c r="H275" s="368" t="s">
        <v>846</v>
      </c>
      <c r="I275" s="361"/>
      <c r="J275" s="361"/>
      <c r="K275" s="374">
        <f t="shared" si="16"/>
        <v>0</v>
      </c>
      <c r="L275" s="374">
        <v>0</v>
      </c>
      <c r="M275" s="374"/>
      <c r="N275" s="374">
        <v>0</v>
      </c>
      <c r="O275" s="414">
        <f t="shared" si="17"/>
        <v>0</v>
      </c>
    </row>
    <row r="276" spans="1:15" ht="25.5">
      <c r="A276" s="154">
        <v>305</v>
      </c>
      <c r="B276" s="361">
        <v>100</v>
      </c>
      <c r="C276" s="361">
        <v>650</v>
      </c>
      <c r="D276" s="361">
        <v>600</v>
      </c>
      <c r="E276" s="153">
        <v>20</v>
      </c>
      <c r="F276" s="155">
        <v>0</v>
      </c>
      <c r="G276" s="368" t="s">
        <v>2591</v>
      </c>
      <c r="H276" s="368" t="s">
        <v>847</v>
      </c>
      <c r="I276" s="361"/>
      <c r="J276" s="361"/>
      <c r="K276" s="374">
        <f t="shared" si="16"/>
        <v>0</v>
      </c>
      <c r="L276" s="374">
        <v>0</v>
      </c>
      <c r="M276" s="374"/>
      <c r="N276" s="374">
        <v>0</v>
      </c>
      <c r="O276" s="414">
        <f t="shared" si="17"/>
        <v>0</v>
      </c>
    </row>
    <row r="277" spans="1:15" ht="25.5">
      <c r="A277" s="154">
        <v>305</v>
      </c>
      <c r="B277" s="361">
        <v>100</v>
      </c>
      <c r="C277" s="361">
        <v>650</v>
      </c>
      <c r="D277" s="361">
        <v>600</v>
      </c>
      <c r="E277" s="153">
        <v>25</v>
      </c>
      <c r="F277" s="155">
        <v>0</v>
      </c>
      <c r="G277" s="368" t="s">
        <v>2592</v>
      </c>
      <c r="H277" s="368" t="s">
        <v>848</v>
      </c>
      <c r="I277" s="361"/>
      <c r="J277" s="361"/>
      <c r="K277" s="374">
        <f t="shared" si="16"/>
        <v>0</v>
      </c>
      <c r="L277" s="374">
        <v>0</v>
      </c>
      <c r="M277" s="374"/>
      <c r="N277" s="374">
        <v>0</v>
      </c>
      <c r="O277" s="414">
        <f t="shared" si="17"/>
        <v>0</v>
      </c>
    </row>
    <row r="278" spans="1:15" ht="25.5">
      <c r="A278" s="154">
        <v>305</v>
      </c>
      <c r="B278" s="361">
        <v>100</v>
      </c>
      <c r="C278" s="361">
        <v>650</v>
      </c>
      <c r="D278" s="361">
        <v>600</v>
      </c>
      <c r="E278" s="153">
        <v>30</v>
      </c>
      <c r="F278" s="155">
        <v>0</v>
      </c>
      <c r="G278" s="368" t="s">
        <v>2593</v>
      </c>
      <c r="H278" s="368" t="s">
        <v>849</v>
      </c>
      <c r="I278" s="361"/>
      <c r="J278" s="361"/>
      <c r="K278" s="374">
        <f t="shared" si="16"/>
        <v>0</v>
      </c>
      <c r="L278" s="374">
        <v>0</v>
      </c>
      <c r="M278" s="374"/>
      <c r="N278" s="374">
        <v>0</v>
      </c>
      <c r="O278" s="414">
        <f t="shared" si="17"/>
        <v>0</v>
      </c>
    </row>
    <row r="279" spans="1:15" ht="25.5">
      <c r="A279" s="154">
        <v>305</v>
      </c>
      <c r="B279" s="361">
        <v>100</v>
      </c>
      <c r="C279" s="361">
        <v>650</v>
      </c>
      <c r="D279" s="361">
        <v>600</v>
      </c>
      <c r="E279" s="153">
        <v>35</v>
      </c>
      <c r="F279" s="155">
        <v>0</v>
      </c>
      <c r="G279" s="368" t="s">
        <v>2594</v>
      </c>
      <c r="H279" s="368" t="s">
        <v>850</v>
      </c>
      <c r="I279" s="361"/>
      <c r="J279" s="361"/>
      <c r="K279" s="374">
        <f t="shared" si="16"/>
        <v>0</v>
      </c>
      <c r="L279" s="374">
        <v>0</v>
      </c>
      <c r="M279" s="374"/>
      <c r="N279" s="374">
        <v>0</v>
      </c>
      <c r="O279" s="414">
        <f t="shared" si="17"/>
        <v>0</v>
      </c>
    </row>
    <row r="280" spans="1:15">
      <c r="A280" s="154">
        <v>305</v>
      </c>
      <c r="B280" s="361">
        <v>100</v>
      </c>
      <c r="C280" s="361">
        <v>650</v>
      </c>
      <c r="D280" s="361">
        <v>600</v>
      </c>
      <c r="E280" s="153">
        <v>40</v>
      </c>
      <c r="F280" s="155">
        <v>0</v>
      </c>
      <c r="G280" s="368" t="s">
        <v>2595</v>
      </c>
      <c r="H280" s="368" t="s">
        <v>851</v>
      </c>
      <c r="I280" s="361"/>
      <c r="J280" s="361"/>
      <c r="K280" s="374">
        <f t="shared" si="16"/>
        <v>19875</v>
      </c>
      <c r="L280" s="374">
        <v>19875</v>
      </c>
      <c r="M280" s="374"/>
      <c r="N280" s="374">
        <v>19875</v>
      </c>
      <c r="O280" s="414">
        <f t="shared" si="17"/>
        <v>0</v>
      </c>
    </row>
    <row r="281" spans="1:15">
      <c r="A281" s="154">
        <v>305</v>
      </c>
      <c r="B281" s="361">
        <v>100</v>
      </c>
      <c r="C281" s="361">
        <v>650</v>
      </c>
      <c r="D281" s="361">
        <v>600</v>
      </c>
      <c r="E281" s="153">
        <v>45</v>
      </c>
      <c r="F281" s="155">
        <v>0</v>
      </c>
      <c r="G281" s="368" t="s">
        <v>2596</v>
      </c>
      <c r="H281" s="368" t="s">
        <v>852</v>
      </c>
      <c r="I281" s="361"/>
      <c r="J281" s="361"/>
      <c r="K281" s="374">
        <f t="shared" si="16"/>
        <v>37961</v>
      </c>
      <c r="L281" s="374">
        <v>37961</v>
      </c>
      <c r="M281" s="374"/>
      <c r="N281" s="374">
        <v>37961</v>
      </c>
      <c r="O281" s="414">
        <f t="shared" si="17"/>
        <v>0</v>
      </c>
    </row>
    <row r="282" spans="1:15" ht="25.5">
      <c r="A282" s="154">
        <v>305</v>
      </c>
      <c r="B282" s="361">
        <v>100</v>
      </c>
      <c r="C282" s="361">
        <v>650</v>
      </c>
      <c r="D282" s="361">
        <v>600</v>
      </c>
      <c r="E282" s="153">
        <v>50</v>
      </c>
      <c r="F282" s="155">
        <v>0</v>
      </c>
      <c r="G282" s="368" t="s">
        <v>2597</v>
      </c>
      <c r="H282" s="368" t="s">
        <v>842</v>
      </c>
      <c r="I282" s="361"/>
      <c r="J282" s="361"/>
      <c r="K282" s="374">
        <f t="shared" si="16"/>
        <v>0</v>
      </c>
      <c r="L282" s="374">
        <v>0</v>
      </c>
      <c r="M282" s="374"/>
      <c r="N282" s="374">
        <v>0</v>
      </c>
      <c r="O282" s="414">
        <f t="shared" si="17"/>
        <v>0</v>
      </c>
    </row>
    <row r="283" spans="1:15" ht="25.5">
      <c r="A283" s="154">
        <v>305</v>
      </c>
      <c r="B283" s="361">
        <v>100</v>
      </c>
      <c r="C283" s="361">
        <v>650</v>
      </c>
      <c r="D283" s="361">
        <v>600</v>
      </c>
      <c r="E283" s="153">
        <v>90</v>
      </c>
      <c r="F283" s="155">
        <v>0</v>
      </c>
      <c r="G283" s="368" t="s">
        <v>2598</v>
      </c>
      <c r="H283" s="368" t="s">
        <v>839</v>
      </c>
      <c r="I283" s="361"/>
      <c r="J283" s="361"/>
      <c r="K283" s="374">
        <f t="shared" si="16"/>
        <v>0</v>
      </c>
      <c r="L283" s="374">
        <v>0</v>
      </c>
      <c r="M283" s="374"/>
      <c r="N283" s="374">
        <v>0</v>
      </c>
      <c r="O283" s="414">
        <f t="shared" si="17"/>
        <v>0</v>
      </c>
    </row>
    <row r="284" spans="1:15" ht="38.25">
      <c r="A284" s="154">
        <v>305</v>
      </c>
      <c r="B284" s="361">
        <v>100</v>
      </c>
      <c r="C284" s="361">
        <v>650</v>
      </c>
      <c r="D284" s="361">
        <v>700</v>
      </c>
      <c r="E284" s="361">
        <v>0</v>
      </c>
      <c r="F284" s="361">
        <v>0</v>
      </c>
      <c r="G284" s="369" t="s">
        <v>2599</v>
      </c>
      <c r="H284" s="369" t="s">
        <v>853</v>
      </c>
      <c r="I284" s="361" t="s">
        <v>854</v>
      </c>
      <c r="J284" s="360" t="s">
        <v>1528</v>
      </c>
      <c r="K284" s="375">
        <f t="shared" si="16"/>
        <v>0</v>
      </c>
      <c r="L284" s="375">
        <v>0</v>
      </c>
      <c r="M284" s="375"/>
      <c r="N284" s="375">
        <v>0</v>
      </c>
      <c r="O284" s="415"/>
    </row>
    <row r="285" spans="1:15" ht="25.5">
      <c r="A285" s="154">
        <v>305</v>
      </c>
      <c r="B285" s="361">
        <v>100</v>
      </c>
      <c r="C285" s="361">
        <v>650</v>
      </c>
      <c r="D285" s="361">
        <v>700</v>
      </c>
      <c r="E285" s="153">
        <v>5</v>
      </c>
      <c r="F285" s="153">
        <v>0</v>
      </c>
      <c r="G285" s="368" t="s">
        <v>2600</v>
      </c>
      <c r="H285" s="368" t="s">
        <v>844</v>
      </c>
      <c r="I285" s="370"/>
      <c r="J285" s="370" t="s">
        <v>1528</v>
      </c>
      <c r="K285" s="374">
        <f t="shared" si="16"/>
        <v>0</v>
      </c>
      <c r="L285" s="374">
        <v>0</v>
      </c>
      <c r="M285" s="374"/>
      <c r="N285" s="374">
        <v>0</v>
      </c>
      <c r="O285" s="414">
        <f t="shared" ref="O285:O293" si="18">+K285-N285</f>
        <v>0</v>
      </c>
    </row>
    <row r="286" spans="1:15" ht="25.5">
      <c r="A286" s="154">
        <v>305</v>
      </c>
      <c r="B286" s="361">
        <v>100</v>
      </c>
      <c r="C286" s="361">
        <v>650</v>
      </c>
      <c r="D286" s="361">
        <v>700</v>
      </c>
      <c r="E286" s="153">
        <v>10</v>
      </c>
      <c r="F286" s="153">
        <v>0</v>
      </c>
      <c r="G286" s="368" t="s">
        <v>2601</v>
      </c>
      <c r="H286" s="368" t="s">
        <v>845</v>
      </c>
      <c r="I286" s="370"/>
      <c r="J286" s="370" t="s">
        <v>1528</v>
      </c>
      <c r="K286" s="374">
        <f t="shared" si="16"/>
        <v>0</v>
      </c>
      <c r="L286" s="374">
        <v>0</v>
      </c>
      <c r="M286" s="374"/>
      <c r="N286" s="374">
        <v>0</v>
      </c>
      <c r="O286" s="414">
        <f t="shared" si="18"/>
        <v>0</v>
      </c>
    </row>
    <row r="287" spans="1:15" ht="25.5">
      <c r="A287" s="154">
        <v>305</v>
      </c>
      <c r="B287" s="361">
        <v>100</v>
      </c>
      <c r="C287" s="361">
        <v>650</v>
      </c>
      <c r="D287" s="361">
        <v>700</v>
      </c>
      <c r="E287" s="153">
        <v>15</v>
      </c>
      <c r="F287" s="153">
        <v>0</v>
      </c>
      <c r="G287" s="368" t="s">
        <v>2602</v>
      </c>
      <c r="H287" s="368" t="s">
        <v>846</v>
      </c>
      <c r="I287" s="370"/>
      <c r="J287" s="370" t="s">
        <v>1528</v>
      </c>
      <c r="K287" s="374">
        <f t="shared" si="16"/>
        <v>0</v>
      </c>
      <c r="L287" s="374">
        <v>0</v>
      </c>
      <c r="M287" s="374"/>
      <c r="N287" s="374">
        <v>0</v>
      </c>
      <c r="O287" s="414">
        <f t="shared" si="18"/>
        <v>0</v>
      </c>
    </row>
    <row r="288" spans="1:15" ht="25.5">
      <c r="A288" s="154">
        <v>305</v>
      </c>
      <c r="B288" s="361">
        <v>100</v>
      </c>
      <c r="C288" s="361">
        <v>650</v>
      </c>
      <c r="D288" s="361">
        <v>700</v>
      </c>
      <c r="E288" s="153">
        <v>20</v>
      </c>
      <c r="F288" s="153">
        <v>0</v>
      </c>
      <c r="G288" s="368" t="s">
        <v>2603</v>
      </c>
      <c r="H288" s="368" t="s">
        <v>847</v>
      </c>
      <c r="I288" s="370"/>
      <c r="J288" s="370" t="s">
        <v>1528</v>
      </c>
      <c r="K288" s="374">
        <f t="shared" si="16"/>
        <v>0</v>
      </c>
      <c r="L288" s="374">
        <v>0</v>
      </c>
      <c r="M288" s="374"/>
      <c r="N288" s="374">
        <v>0</v>
      </c>
      <c r="O288" s="414">
        <f t="shared" si="18"/>
        <v>0</v>
      </c>
    </row>
    <row r="289" spans="1:15" ht="25.5">
      <c r="A289" s="154">
        <v>305</v>
      </c>
      <c r="B289" s="361">
        <v>100</v>
      </c>
      <c r="C289" s="361">
        <v>650</v>
      </c>
      <c r="D289" s="361">
        <v>700</v>
      </c>
      <c r="E289" s="153">
        <v>25</v>
      </c>
      <c r="F289" s="153">
        <v>0</v>
      </c>
      <c r="G289" s="368" t="s">
        <v>2604</v>
      </c>
      <c r="H289" s="368" t="s">
        <v>848</v>
      </c>
      <c r="I289" s="370"/>
      <c r="J289" s="370" t="s">
        <v>1528</v>
      </c>
      <c r="K289" s="374">
        <f t="shared" si="16"/>
        <v>0</v>
      </c>
      <c r="L289" s="374">
        <v>0</v>
      </c>
      <c r="M289" s="374"/>
      <c r="N289" s="374">
        <v>0</v>
      </c>
      <c r="O289" s="414">
        <f t="shared" si="18"/>
        <v>0</v>
      </c>
    </row>
    <row r="290" spans="1:15" ht="25.5">
      <c r="A290" s="154">
        <v>305</v>
      </c>
      <c r="B290" s="361">
        <v>100</v>
      </c>
      <c r="C290" s="361">
        <v>650</v>
      </c>
      <c r="D290" s="361">
        <v>700</v>
      </c>
      <c r="E290" s="153">
        <v>30</v>
      </c>
      <c r="F290" s="153">
        <v>0</v>
      </c>
      <c r="G290" s="368" t="s">
        <v>2605</v>
      </c>
      <c r="H290" s="368" t="s">
        <v>849</v>
      </c>
      <c r="I290" s="370"/>
      <c r="J290" s="370" t="s">
        <v>1528</v>
      </c>
      <c r="K290" s="374">
        <f t="shared" si="16"/>
        <v>0</v>
      </c>
      <c r="L290" s="374">
        <v>0</v>
      </c>
      <c r="M290" s="374"/>
      <c r="N290" s="374">
        <v>0</v>
      </c>
      <c r="O290" s="414">
        <f t="shared" si="18"/>
        <v>0</v>
      </c>
    </row>
    <row r="291" spans="1:15" ht="25.5">
      <c r="A291" s="154">
        <v>305</v>
      </c>
      <c r="B291" s="361">
        <v>100</v>
      </c>
      <c r="C291" s="361">
        <v>650</v>
      </c>
      <c r="D291" s="361">
        <v>700</v>
      </c>
      <c r="E291" s="153">
        <v>35</v>
      </c>
      <c r="F291" s="153">
        <v>0</v>
      </c>
      <c r="G291" s="368" t="s">
        <v>2606</v>
      </c>
      <c r="H291" s="368" t="s">
        <v>850</v>
      </c>
      <c r="I291" s="370"/>
      <c r="J291" s="370" t="s">
        <v>1528</v>
      </c>
      <c r="K291" s="374">
        <f t="shared" si="16"/>
        <v>0</v>
      </c>
      <c r="L291" s="374">
        <v>0</v>
      </c>
      <c r="M291" s="374"/>
      <c r="N291" s="374">
        <v>0</v>
      </c>
      <c r="O291" s="414">
        <f t="shared" si="18"/>
        <v>0</v>
      </c>
    </row>
    <row r="292" spans="1:15" ht="25.5">
      <c r="A292" s="154">
        <v>305</v>
      </c>
      <c r="B292" s="361">
        <v>100</v>
      </c>
      <c r="C292" s="361">
        <v>650</v>
      </c>
      <c r="D292" s="361">
        <v>700</v>
      </c>
      <c r="E292" s="153">
        <v>40</v>
      </c>
      <c r="F292" s="153">
        <v>0</v>
      </c>
      <c r="G292" s="368" t="s">
        <v>2607</v>
      </c>
      <c r="H292" s="368" t="s">
        <v>842</v>
      </c>
      <c r="I292" s="370"/>
      <c r="J292" s="370" t="s">
        <v>1528</v>
      </c>
      <c r="K292" s="374">
        <f t="shared" si="16"/>
        <v>0</v>
      </c>
      <c r="L292" s="374">
        <v>0</v>
      </c>
      <c r="M292" s="374"/>
      <c r="N292" s="374">
        <v>0</v>
      </c>
      <c r="O292" s="414">
        <f t="shared" si="18"/>
        <v>0</v>
      </c>
    </row>
    <row r="293" spans="1:15" ht="25.5">
      <c r="A293" s="154">
        <v>305</v>
      </c>
      <c r="B293" s="361">
        <v>100</v>
      </c>
      <c r="C293" s="361">
        <v>650</v>
      </c>
      <c r="D293" s="361">
        <v>700</v>
      </c>
      <c r="E293" s="153">
        <v>90</v>
      </c>
      <c r="F293" s="153">
        <v>0</v>
      </c>
      <c r="G293" s="368" t="s">
        <v>2608</v>
      </c>
      <c r="H293" s="368" t="s">
        <v>839</v>
      </c>
      <c r="I293" s="370"/>
      <c r="J293" s="370" t="s">
        <v>1528</v>
      </c>
      <c r="K293" s="374">
        <f t="shared" si="16"/>
        <v>0</v>
      </c>
      <c r="L293" s="374">
        <v>0</v>
      </c>
      <c r="M293" s="374"/>
      <c r="N293" s="374">
        <v>0</v>
      </c>
      <c r="O293" s="414">
        <f t="shared" si="18"/>
        <v>0</v>
      </c>
    </row>
    <row r="294" spans="1:15">
      <c r="A294" s="154">
        <v>305</v>
      </c>
      <c r="B294" s="361">
        <v>100</v>
      </c>
      <c r="C294" s="361">
        <v>700</v>
      </c>
      <c r="D294" s="361">
        <v>0</v>
      </c>
      <c r="E294" s="361">
        <v>0</v>
      </c>
      <c r="F294" s="361">
        <v>0</v>
      </c>
      <c r="G294" s="369" t="s">
        <v>2609</v>
      </c>
      <c r="H294" s="369" t="s">
        <v>855</v>
      </c>
      <c r="I294" s="361" t="s">
        <v>856</v>
      </c>
      <c r="J294" s="360"/>
      <c r="K294" s="375">
        <f t="shared" si="16"/>
        <v>0</v>
      </c>
      <c r="L294" s="375">
        <v>0</v>
      </c>
      <c r="M294" s="375"/>
      <c r="N294" s="375">
        <v>0</v>
      </c>
      <c r="O294" s="415"/>
    </row>
    <row r="295" spans="1:15">
      <c r="A295" s="154">
        <v>305</v>
      </c>
      <c r="B295" s="361">
        <v>100</v>
      </c>
      <c r="C295" s="361">
        <v>700</v>
      </c>
      <c r="D295" s="153">
        <v>100</v>
      </c>
      <c r="E295" s="153">
        <v>0</v>
      </c>
      <c r="F295" s="361">
        <v>0</v>
      </c>
      <c r="G295" s="368" t="s">
        <v>2610</v>
      </c>
      <c r="H295" s="368" t="s">
        <v>857</v>
      </c>
      <c r="I295" s="361" t="s">
        <v>858</v>
      </c>
      <c r="J295" s="361"/>
      <c r="K295" s="374">
        <f t="shared" si="16"/>
        <v>0</v>
      </c>
      <c r="L295" s="374">
        <v>0</v>
      </c>
      <c r="M295" s="374"/>
      <c r="N295" s="374">
        <v>0</v>
      </c>
      <c r="O295" s="414">
        <f>+K295-N295</f>
        <v>0</v>
      </c>
    </row>
    <row r="296" spans="1:15">
      <c r="A296" s="154">
        <v>305</v>
      </c>
      <c r="B296" s="361">
        <v>100</v>
      </c>
      <c r="C296" s="361">
        <v>700</v>
      </c>
      <c r="D296" s="153">
        <v>200</v>
      </c>
      <c r="E296" s="153">
        <v>0</v>
      </c>
      <c r="F296" s="361">
        <v>0</v>
      </c>
      <c r="G296" s="368" t="s">
        <v>2611</v>
      </c>
      <c r="H296" s="368" t="s">
        <v>859</v>
      </c>
      <c r="I296" s="361" t="s">
        <v>860</v>
      </c>
      <c r="J296" s="361"/>
      <c r="K296" s="374">
        <f t="shared" si="16"/>
        <v>0</v>
      </c>
      <c r="L296" s="374">
        <v>0</v>
      </c>
      <c r="M296" s="374"/>
      <c r="N296" s="374">
        <v>0</v>
      </c>
      <c r="O296" s="414">
        <f>+K296-N296</f>
        <v>0</v>
      </c>
    </row>
    <row r="297" spans="1:15" ht="25.5">
      <c r="A297" s="154">
        <v>305</v>
      </c>
      <c r="B297" s="361">
        <v>100</v>
      </c>
      <c r="C297" s="361">
        <v>700</v>
      </c>
      <c r="D297" s="153">
        <v>300</v>
      </c>
      <c r="E297" s="153">
        <v>0</v>
      </c>
      <c r="F297" s="361">
        <v>0</v>
      </c>
      <c r="G297" s="368" t="s">
        <v>2612</v>
      </c>
      <c r="H297" s="368" t="s">
        <v>861</v>
      </c>
      <c r="I297" s="361" t="s">
        <v>862</v>
      </c>
      <c r="J297" s="361"/>
      <c r="K297" s="374">
        <f t="shared" si="16"/>
        <v>0</v>
      </c>
      <c r="L297" s="374">
        <v>0</v>
      </c>
      <c r="M297" s="374"/>
      <c r="N297" s="374">
        <v>0</v>
      </c>
      <c r="O297" s="414">
        <f>+K297-N297</f>
        <v>0</v>
      </c>
    </row>
    <row r="298" spans="1:15">
      <c r="A298" s="154">
        <v>305</v>
      </c>
      <c r="B298" s="361">
        <v>100</v>
      </c>
      <c r="C298" s="361">
        <v>700</v>
      </c>
      <c r="D298" s="153">
        <v>400</v>
      </c>
      <c r="E298" s="153">
        <v>0</v>
      </c>
      <c r="F298" s="361">
        <v>0</v>
      </c>
      <c r="G298" s="368" t="s">
        <v>2613</v>
      </c>
      <c r="H298" s="368" t="s">
        <v>863</v>
      </c>
      <c r="I298" s="361" t="s">
        <v>864</v>
      </c>
      <c r="J298" s="361"/>
      <c r="K298" s="374">
        <f t="shared" si="16"/>
        <v>0</v>
      </c>
      <c r="L298" s="374">
        <v>0</v>
      </c>
      <c r="M298" s="374"/>
      <c r="N298" s="374">
        <v>0</v>
      </c>
      <c r="O298" s="414">
        <f>+K298-N298</f>
        <v>0</v>
      </c>
    </row>
    <row r="299" spans="1:15">
      <c r="A299" s="154">
        <v>305</v>
      </c>
      <c r="B299" s="361">
        <v>100</v>
      </c>
      <c r="C299" s="361">
        <v>700</v>
      </c>
      <c r="D299" s="361">
        <v>500</v>
      </c>
      <c r="E299" s="361">
        <v>0</v>
      </c>
      <c r="F299" s="361">
        <v>0</v>
      </c>
      <c r="G299" s="369" t="s">
        <v>2614</v>
      </c>
      <c r="H299" s="369" t="s">
        <v>865</v>
      </c>
      <c r="I299" s="361" t="s">
        <v>866</v>
      </c>
      <c r="J299" s="360"/>
      <c r="K299" s="375">
        <f t="shared" si="16"/>
        <v>0</v>
      </c>
      <c r="L299" s="375">
        <v>0</v>
      </c>
      <c r="M299" s="375"/>
      <c r="N299" s="375">
        <v>0</v>
      </c>
      <c r="O299" s="415"/>
    </row>
    <row r="300" spans="1:15">
      <c r="A300" s="154">
        <v>305</v>
      </c>
      <c r="B300" s="361">
        <v>100</v>
      </c>
      <c r="C300" s="361">
        <v>700</v>
      </c>
      <c r="D300" s="361">
        <v>500</v>
      </c>
      <c r="E300" s="153">
        <v>5</v>
      </c>
      <c r="F300" s="155">
        <v>0</v>
      </c>
      <c r="G300" s="368" t="s">
        <v>2615</v>
      </c>
      <c r="H300" s="368" t="s">
        <v>867</v>
      </c>
      <c r="I300" s="361"/>
      <c r="J300" s="361"/>
      <c r="K300" s="374">
        <f t="shared" si="16"/>
        <v>0</v>
      </c>
      <c r="L300" s="374">
        <v>0</v>
      </c>
      <c r="M300" s="374"/>
      <c r="N300" s="374">
        <v>0</v>
      </c>
      <c r="O300" s="414">
        <f t="shared" ref="O300:O309" si="19">+K300-N300</f>
        <v>0</v>
      </c>
    </row>
    <row r="301" spans="1:15">
      <c r="A301" s="154">
        <v>305</v>
      </c>
      <c r="B301" s="361">
        <v>100</v>
      </c>
      <c r="C301" s="361">
        <v>700</v>
      </c>
      <c r="D301" s="361">
        <v>500</v>
      </c>
      <c r="E301" s="153">
        <v>10</v>
      </c>
      <c r="F301" s="155">
        <v>0</v>
      </c>
      <c r="G301" s="368" t="s">
        <v>2616</v>
      </c>
      <c r="H301" s="368" t="s">
        <v>868</v>
      </c>
      <c r="I301" s="361"/>
      <c r="J301" s="361"/>
      <c r="K301" s="374">
        <f t="shared" si="16"/>
        <v>0</v>
      </c>
      <c r="L301" s="374">
        <v>0</v>
      </c>
      <c r="M301" s="374"/>
      <c r="N301" s="374">
        <v>0</v>
      </c>
      <c r="O301" s="414">
        <f t="shared" si="19"/>
        <v>0</v>
      </c>
    </row>
    <row r="302" spans="1:15">
      <c r="A302" s="154">
        <v>305</v>
      </c>
      <c r="B302" s="361">
        <v>100</v>
      </c>
      <c r="C302" s="361">
        <v>700</v>
      </c>
      <c r="D302" s="361">
        <v>500</v>
      </c>
      <c r="E302" s="153">
        <v>15</v>
      </c>
      <c r="F302" s="155">
        <v>0</v>
      </c>
      <c r="G302" s="368" t="s">
        <v>2617</v>
      </c>
      <c r="H302" s="368" t="s">
        <v>869</v>
      </c>
      <c r="I302" s="361"/>
      <c r="J302" s="361"/>
      <c r="K302" s="374">
        <f t="shared" si="16"/>
        <v>0</v>
      </c>
      <c r="L302" s="374">
        <v>0</v>
      </c>
      <c r="M302" s="374"/>
      <c r="N302" s="374">
        <v>0</v>
      </c>
      <c r="O302" s="414">
        <f t="shared" si="19"/>
        <v>0</v>
      </c>
    </row>
    <row r="303" spans="1:15">
      <c r="A303" s="154">
        <v>305</v>
      </c>
      <c r="B303" s="361">
        <v>100</v>
      </c>
      <c r="C303" s="361">
        <v>700</v>
      </c>
      <c r="D303" s="361">
        <v>500</v>
      </c>
      <c r="E303" s="153">
        <v>20</v>
      </c>
      <c r="F303" s="361">
        <v>0</v>
      </c>
      <c r="G303" s="368" t="s">
        <v>2618</v>
      </c>
      <c r="H303" s="368" t="s">
        <v>870</v>
      </c>
      <c r="I303" s="361"/>
      <c r="J303" s="361"/>
      <c r="K303" s="374">
        <f t="shared" si="16"/>
        <v>0</v>
      </c>
      <c r="L303" s="374">
        <v>0</v>
      </c>
      <c r="M303" s="374"/>
      <c r="N303" s="374">
        <v>0</v>
      </c>
      <c r="O303" s="414">
        <f t="shared" si="19"/>
        <v>0</v>
      </c>
    </row>
    <row r="304" spans="1:15">
      <c r="A304" s="154">
        <v>305</v>
      </c>
      <c r="B304" s="361">
        <v>100</v>
      </c>
      <c r="C304" s="361">
        <v>700</v>
      </c>
      <c r="D304" s="361">
        <v>500</v>
      </c>
      <c r="E304" s="153">
        <v>25</v>
      </c>
      <c r="F304" s="155">
        <v>0</v>
      </c>
      <c r="G304" s="368" t="s">
        <v>2619</v>
      </c>
      <c r="H304" s="368" t="s">
        <v>871</v>
      </c>
      <c r="I304" s="361"/>
      <c r="J304" s="361"/>
      <c r="K304" s="374">
        <f t="shared" si="16"/>
        <v>0</v>
      </c>
      <c r="L304" s="374">
        <v>0</v>
      </c>
      <c r="M304" s="374"/>
      <c r="N304" s="374">
        <v>0</v>
      </c>
      <c r="O304" s="414">
        <f t="shared" si="19"/>
        <v>0</v>
      </c>
    </row>
    <row r="305" spans="1:15">
      <c r="A305" s="154">
        <v>305</v>
      </c>
      <c r="B305" s="361">
        <v>100</v>
      </c>
      <c r="C305" s="361">
        <v>700</v>
      </c>
      <c r="D305" s="361">
        <v>500</v>
      </c>
      <c r="E305" s="153">
        <v>30</v>
      </c>
      <c r="F305" s="155">
        <v>0</v>
      </c>
      <c r="G305" s="368" t="s">
        <v>2620</v>
      </c>
      <c r="H305" s="368" t="s">
        <v>872</v>
      </c>
      <c r="I305" s="361"/>
      <c r="J305" s="361"/>
      <c r="K305" s="374">
        <f t="shared" si="16"/>
        <v>0</v>
      </c>
      <c r="L305" s="374">
        <v>0</v>
      </c>
      <c r="M305" s="374"/>
      <c r="N305" s="374">
        <v>0</v>
      </c>
      <c r="O305" s="414">
        <f t="shared" si="19"/>
        <v>0</v>
      </c>
    </row>
    <row r="306" spans="1:15">
      <c r="A306" s="154">
        <v>305</v>
      </c>
      <c r="B306" s="361">
        <v>100</v>
      </c>
      <c r="C306" s="361">
        <v>700</v>
      </c>
      <c r="D306" s="361">
        <v>500</v>
      </c>
      <c r="E306" s="153">
        <v>35</v>
      </c>
      <c r="F306" s="155">
        <v>0</v>
      </c>
      <c r="G306" s="368" t="s">
        <v>2621</v>
      </c>
      <c r="H306" s="368" t="s">
        <v>873</v>
      </c>
      <c r="I306" s="361"/>
      <c r="J306" s="361"/>
      <c r="K306" s="374">
        <f t="shared" si="16"/>
        <v>936011</v>
      </c>
      <c r="L306" s="374">
        <v>936011</v>
      </c>
      <c r="M306" s="374"/>
      <c r="N306" s="374">
        <v>1769936</v>
      </c>
      <c r="O306" s="414">
        <f t="shared" si="19"/>
        <v>-833925</v>
      </c>
    </row>
    <row r="307" spans="1:15">
      <c r="A307" s="154">
        <v>305</v>
      </c>
      <c r="B307" s="361">
        <v>100</v>
      </c>
      <c r="C307" s="361">
        <v>700</v>
      </c>
      <c r="D307" s="361">
        <v>500</v>
      </c>
      <c r="E307" s="153">
        <v>40</v>
      </c>
      <c r="F307" s="155">
        <v>0</v>
      </c>
      <c r="G307" s="368" t="s">
        <v>2622</v>
      </c>
      <c r="H307" s="368" t="s">
        <v>874</v>
      </c>
      <c r="I307" s="361"/>
      <c r="J307" s="361"/>
      <c r="K307" s="374">
        <f t="shared" si="16"/>
        <v>0</v>
      </c>
      <c r="L307" s="374">
        <v>0</v>
      </c>
      <c r="M307" s="374"/>
      <c r="N307" s="374">
        <v>0</v>
      </c>
      <c r="O307" s="414">
        <f t="shared" si="19"/>
        <v>0</v>
      </c>
    </row>
    <row r="308" spans="1:15">
      <c r="A308" s="154">
        <v>305</v>
      </c>
      <c r="B308" s="361">
        <v>100</v>
      </c>
      <c r="C308" s="361">
        <v>700</v>
      </c>
      <c r="D308" s="361">
        <v>500</v>
      </c>
      <c r="E308" s="153">
        <v>45</v>
      </c>
      <c r="F308" s="155">
        <v>0</v>
      </c>
      <c r="G308" s="368" t="s">
        <v>2623</v>
      </c>
      <c r="H308" s="368" t="s">
        <v>875</v>
      </c>
      <c r="I308" s="361"/>
      <c r="J308" s="361"/>
      <c r="K308" s="374">
        <f t="shared" si="16"/>
        <v>0</v>
      </c>
      <c r="L308" s="374">
        <v>0</v>
      </c>
      <c r="M308" s="374"/>
      <c r="N308" s="374">
        <v>0</v>
      </c>
      <c r="O308" s="414">
        <f t="shared" si="19"/>
        <v>0</v>
      </c>
    </row>
    <row r="309" spans="1:15">
      <c r="A309" s="154">
        <v>305</v>
      </c>
      <c r="B309" s="361">
        <v>100</v>
      </c>
      <c r="C309" s="361">
        <v>700</v>
      </c>
      <c r="D309" s="361">
        <v>500</v>
      </c>
      <c r="E309" s="153">
        <v>90</v>
      </c>
      <c r="F309" s="361">
        <v>0</v>
      </c>
      <c r="G309" s="368" t="s">
        <v>2624</v>
      </c>
      <c r="H309" s="368" t="s">
        <v>865</v>
      </c>
      <c r="I309" s="361"/>
      <c r="J309" s="361"/>
      <c r="K309" s="374">
        <f t="shared" si="16"/>
        <v>32400</v>
      </c>
      <c r="L309" s="374">
        <v>32400</v>
      </c>
      <c r="M309" s="374"/>
      <c r="N309" s="374">
        <v>0</v>
      </c>
      <c r="O309" s="414">
        <f t="shared" si="19"/>
        <v>32400</v>
      </c>
    </row>
    <row r="310" spans="1:15" ht="25.5">
      <c r="A310" s="154">
        <v>305</v>
      </c>
      <c r="B310" s="361">
        <v>100</v>
      </c>
      <c r="C310" s="361">
        <v>700</v>
      </c>
      <c r="D310" s="361">
        <v>600</v>
      </c>
      <c r="E310" s="361">
        <v>0</v>
      </c>
      <c r="F310" s="361">
        <v>0</v>
      </c>
      <c r="G310" s="369" t="s">
        <v>2625</v>
      </c>
      <c r="H310" s="369" t="s">
        <v>876</v>
      </c>
      <c r="I310" s="361" t="s">
        <v>877</v>
      </c>
      <c r="J310" s="360" t="s">
        <v>1528</v>
      </c>
      <c r="K310" s="382">
        <f t="shared" si="16"/>
        <v>0</v>
      </c>
      <c r="L310" s="382">
        <v>0</v>
      </c>
      <c r="M310" s="382"/>
      <c r="N310" s="382">
        <v>0</v>
      </c>
      <c r="O310" s="418"/>
    </row>
    <row r="311" spans="1:15" ht="25.5">
      <c r="A311" s="154">
        <v>305</v>
      </c>
      <c r="B311" s="361">
        <v>100</v>
      </c>
      <c r="C311" s="361">
        <v>700</v>
      </c>
      <c r="D311" s="361">
        <v>600</v>
      </c>
      <c r="E311" s="153">
        <v>10</v>
      </c>
      <c r="F311" s="153">
        <v>0</v>
      </c>
      <c r="G311" s="368" t="s">
        <v>2626</v>
      </c>
      <c r="H311" s="368" t="s">
        <v>878</v>
      </c>
      <c r="I311" s="370"/>
      <c r="J311" s="370" t="s">
        <v>1528</v>
      </c>
      <c r="K311" s="374">
        <f t="shared" si="16"/>
        <v>0</v>
      </c>
      <c r="L311" s="374">
        <v>0</v>
      </c>
      <c r="M311" s="374"/>
      <c r="N311" s="374">
        <v>0</v>
      </c>
      <c r="O311" s="414">
        <f>+K311-N311</f>
        <v>0</v>
      </c>
    </row>
    <row r="312" spans="1:15" ht="25.5">
      <c r="A312" s="154">
        <v>305</v>
      </c>
      <c r="B312" s="361">
        <v>100</v>
      </c>
      <c r="C312" s="361">
        <v>700</v>
      </c>
      <c r="D312" s="361">
        <v>600</v>
      </c>
      <c r="E312" s="153">
        <v>90</v>
      </c>
      <c r="F312" s="153">
        <v>0</v>
      </c>
      <c r="G312" s="368" t="s">
        <v>2627</v>
      </c>
      <c r="H312" s="368" t="s">
        <v>879</v>
      </c>
      <c r="I312" s="370"/>
      <c r="J312" s="370" t="s">
        <v>1528</v>
      </c>
      <c r="K312" s="374">
        <f t="shared" si="16"/>
        <v>1084881.56</v>
      </c>
      <c r="L312" s="374">
        <v>1084881.56</v>
      </c>
      <c r="M312" s="374"/>
      <c r="N312" s="374">
        <v>1084481.56</v>
      </c>
      <c r="O312" s="414">
        <f>+K312-N312</f>
        <v>400</v>
      </c>
    </row>
    <row r="313" spans="1:15">
      <c r="A313" s="154">
        <v>305</v>
      </c>
      <c r="B313" s="361">
        <v>100</v>
      </c>
      <c r="C313" s="361">
        <v>700</v>
      </c>
      <c r="D313" s="361">
        <v>700</v>
      </c>
      <c r="E313" s="153">
        <v>0</v>
      </c>
      <c r="F313" s="153">
        <v>0</v>
      </c>
      <c r="G313" s="368" t="s">
        <v>2628</v>
      </c>
      <c r="H313" s="368" t="s">
        <v>880</v>
      </c>
      <c r="I313" s="370" t="s">
        <v>881</v>
      </c>
      <c r="J313" s="372" t="s">
        <v>1528</v>
      </c>
      <c r="K313" s="376">
        <f t="shared" si="16"/>
        <v>0</v>
      </c>
      <c r="L313" s="376">
        <v>0</v>
      </c>
      <c r="M313" s="376"/>
      <c r="N313" s="376">
        <v>0</v>
      </c>
      <c r="O313" s="416">
        <f>+K313-N313</f>
        <v>0</v>
      </c>
    </row>
    <row r="314" spans="1:15" ht="25.5">
      <c r="A314" s="154">
        <v>305</v>
      </c>
      <c r="B314" s="361">
        <v>100</v>
      </c>
      <c r="C314" s="361">
        <v>750</v>
      </c>
      <c r="D314" s="361">
        <v>0</v>
      </c>
      <c r="E314" s="361">
        <v>0</v>
      </c>
      <c r="F314" s="361">
        <v>0</v>
      </c>
      <c r="G314" s="369" t="s">
        <v>2629</v>
      </c>
      <c r="H314" s="369" t="s">
        <v>882</v>
      </c>
      <c r="I314" s="370" t="s">
        <v>883</v>
      </c>
      <c r="J314" s="372"/>
      <c r="K314" s="375">
        <f t="shared" si="16"/>
        <v>0</v>
      </c>
      <c r="L314" s="375">
        <v>0</v>
      </c>
      <c r="M314" s="375"/>
      <c r="N314" s="375">
        <v>0</v>
      </c>
      <c r="O314" s="415"/>
    </row>
    <row r="315" spans="1:15" ht="25.5">
      <c r="A315" s="154">
        <v>305</v>
      </c>
      <c r="B315" s="361">
        <v>100</v>
      </c>
      <c r="C315" s="361">
        <v>750</v>
      </c>
      <c r="D315" s="361">
        <v>100</v>
      </c>
      <c r="E315" s="153">
        <v>0</v>
      </c>
      <c r="F315" s="153">
        <v>0</v>
      </c>
      <c r="G315" s="368" t="s">
        <v>2630</v>
      </c>
      <c r="H315" s="368" t="s">
        <v>884</v>
      </c>
      <c r="I315" s="370" t="s">
        <v>885</v>
      </c>
      <c r="J315" s="370" t="s">
        <v>1528</v>
      </c>
      <c r="K315" s="374">
        <f t="shared" si="16"/>
        <v>150000</v>
      </c>
      <c r="L315" s="374">
        <v>150000</v>
      </c>
      <c r="M315" s="374"/>
      <c r="N315" s="374">
        <v>150000</v>
      </c>
      <c r="O315" s="414">
        <f>+K315-N315</f>
        <v>0</v>
      </c>
    </row>
    <row r="316" spans="1:15" ht="25.5">
      <c r="A316" s="154">
        <v>305</v>
      </c>
      <c r="B316" s="361">
        <v>100</v>
      </c>
      <c r="C316" s="361">
        <v>750</v>
      </c>
      <c r="D316" s="361">
        <v>200</v>
      </c>
      <c r="E316" s="153">
        <v>0</v>
      </c>
      <c r="F316" s="361">
        <v>0</v>
      </c>
      <c r="G316" s="368" t="s">
        <v>2631</v>
      </c>
      <c r="H316" s="368" t="s">
        <v>886</v>
      </c>
      <c r="I316" s="361" t="s">
        <v>887</v>
      </c>
      <c r="J316" s="361"/>
      <c r="K316" s="374">
        <f t="shared" si="16"/>
        <v>6493.42</v>
      </c>
      <c r="L316" s="374">
        <v>6493.42</v>
      </c>
      <c r="M316" s="374"/>
      <c r="N316" s="374">
        <v>7000</v>
      </c>
      <c r="O316" s="414">
        <f>+K316-N316</f>
        <v>-506.57999999999993</v>
      </c>
    </row>
    <row r="317" spans="1:15" ht="25.5">
      <c r="A317" s="154">
        <v>305</v>
      </c>
      <c r="B317" s="361">
        <v>100</v>
      </c>
      <c r="C317" s="361">
        <v>750</v>
      </c>
      <c r="D317" s="361">
        <v>300</v>
      </c>
      <c r="E317" s="361">
        <v>0</v>
      </c>
      <c r="F317" s="361">
        <v>0</v>
      </c>
      <c r="G317" s="369" t="s">
        <v>2632</v>
      </c>
      <c r="H317" s="369" t="s">
        <v>888</v>
      </c>
      <c r="I317" s="361" t="s">
        <v>889</v>
      </c>
      <c r="J317" s="360"/>
      <c r="K317" s="375">
        <f t="shared" si="16"/>
        <v>0</v>
      </c>
      <c r="L317" s="375">
        <v>0</v>
      </c>
      <c r="M317" s="375"/>
      <c r="N317" s="375">
        <v>0</v>
      </c>
      <c r="O317" s="415"/>
    </row>
    <row r="318" spans="1:15" ht="25.5">
      <c r="A318" s="154">
        <v>305</v>
      </c>
      <c r="B318" s="361">
        <v>100</v>
      </c>
      <c r="C318" s="361">
        <v>750</v>
      </c>
      <c r="D318" s="361">
        <v>300</v>
      </c>
      <c r="E318" s="153">
        <v>10</v>
      </c>
      <c r="F318" s="361">
        <v>0</v>
      </c>
      <c r="G318" s="368" t="s">
        <v>2633</v>
      </c>
      <c r="H318" s="368" t="s">
        <v>890</v>
      </c>
      <c r="I318" s="361" t="s">
        <v>891</v>
      </c>
      <c r="J318" s="361"/>
      <c r="K318" s="374">
        <f t="shared" si="16"/>
        <v>114285.71</v>
      </c>
      <c r="L318" s="374">
        <v>114285.71</v>
      </c>
      <c r="M318" s="374"/>
      <c r="N318" s="374">
        <v>66880</v>
      </c>
      <c r="O318" s="414">
        <f>+K318-N318</f>
        <v>47405.710000000006</v>
      </c>
    </row>
    <row r="319" spans="1:15">
      <c r="A319" s="154">
        <v>305</v>
      </c>
      <c r="B319" s="361">
        <v>100</v>
      </c>
      <c r="C319" s="361">
        <v>750</v>
      </c>
      <c r="D319" s="361">
        <v>300</v>
      </c>
      <c r="E319" s="361">
        <v>20</v>
      </c>
      <c r="F319" s="361">
        <v>0</v>
      </c>
      <c r="G319" s="369" t="s">
        <v>2634</v>
      </c>
      <c r="H319" s="369" t="s">
        <v>892</v>
      </c>
      <c r="I319" s="361" t="s">
        <v>893</v>
      </c>
      <c r="J319" s="360"/>
      <c r="K319" s="375">
        <f t="shared" si="16"/>
        <v>0</v>
      </c>
      <c r="L319" s="375">
        <v>0</v>
      </c>
      <c r="M319" s="375"/>
      <c r="N319" s="375">
        <v>0</v>
      </c>
      <c r="O319" s="415"/>
    </row>
    <row r="320" spans="1:15" ht="25.5">
      <c r="A320" s="154">
        <v>305</v>
      </c>
      <c r="B320" s="361">
        <v>100</v>
      </c>
      <c r="C320" s="361">
        <v>750</v>
      </c>
      <c r="D320" s="361">
        <v>300</v>
      </c>
      <c r="E320" s="361">
        <v>20</v>
      </c>
      <c r="F320" s="153">
        <v>5</v>
      </c>
      <c r="G320" s="368" t="s">
        <v>2635</v>
      </c>
      <c r="H320" s="368" t="s">
        <v>894</v>
      </c>
      <c r="I320" s="361"/>
      <c r="J320" s="361"/>
      <c r="K320" s="374">
        <f t="shared" si="16"/>
        <v>56801.2</v>
      </c>
      <c r="L320" s="374">
        <v>56801.2</v>
      </c>
      <c r="M320" s="374"/>
      <c r="N320" s="374">
        <v>54600</v>
      </c>
      <c r="O320" s="414">
        <f>+K320-N320</f>
        <v>2201.1999999999971</v>
      </c>
    </row>
    <row r="321" spans="1:15">
      <c r="A321" s="154">
        <v>305</v>
      </c>
      <c r="B321" s="361">
        <v>100</v>
      </c>
      <c r="C321" s="361">
        <v>750</v>
      </c>
      <c r="D321" s="361">
        <v>300</v>
      </c>
      <c r="E321" s="361">
        <v>20</v>
      </c>
      <c r="F321" s="153">
        <v>10</v>
      </c>
      <c r="G321" s="368" t="s">
        <v>2636</v>
      </c>
      <c r="H321" s="368" t="s">
        <v>895</v>
      </c>
      <c r="I321" s="361"/>
      <c r="J321" s="361"/>
      <c r="K321" s="374">
        <f t="shared" si="16"/>
        <v>0</v>
      </c>
      <c r="L321" s="374">
        <v>0</v>
      </c>
      <c r="M321" s="374"/>
      <c r="N321" s="374">
        <v>0</v>
      </c>
      <c r="O321" s="414">
        <f>+K321-N321</f>
        <v>0</v>
      </c>
    </row>
    <row r="322" spans="1:15" ht="25.5">
      <c r="A322" s="154">
        <v>305</v>
      </c>
      <c r="B322" s="361">
        <v>100</v>
      </c>
      <c r="C322" s="361">
        <v>750</v>
      </c>
      <c r="D322" s="361">
        <v>300</v>
      </c>
      <c r="E322" s="361">
        <v>20</v>
      </c>
      <c r="F322" s="153">
        <v>15</v>
      </c>
      <c r="G322" s="368" t="s">
        <v>2637</v>
      </c>
      <c r="H322" s="368" t="s">
        <v>896</v>
      </c>
      <c r="I322" s="361"/>
      <c r="J322" s="361"/>
      <c r="K322" s="374">
        <f t="shared" si="16"/>
        <v>0</v>
      </c>
      <c r="L322" s="374">
        <v>0</v>
      </c>
      <c r="M322" s="374"/>
      <c r="N322" s="374">
        <v>0</v>
      </c>
      <c r="O322" s="414">
        <f>+K322-N322</f>
        <v>0</v>
      </c>
    </row>
    <row r="323" spans="1:15" ht="25.5">
      <c r="A323" s="154">
        <v>305</v>
      </c>
      <c r="B323" s="361">
        <v>100</v>
      </c>
      <c r="C323" s="361">
        <v>750</v>
      </c>
      <c r="D323" s="361">
        <v>300</v>
      </c>
      <c r="E323" s="361">
        <v>30</v>
      </c>
      <c r="F323" s="361">
        <v>0</v>
      </c>
      <c r="G323" s="369" t="s">
        <v>2638</v>
      </c>
      <c r="H323" s="369" t="s">
        <v>897</v>
      </c>
      <c r="I323" s="361" t="s">
        <v>898</v>
      </c>
      <c r="J323" s="360"/>
      <c r="K323" s="375">
        <f t="shared" si="16"/>
        <v>0</v>
      </c>
      <c r="L323" s="375">
        <v>0</v>
      </c>
      <c r="M323" s="375"/>
      <c r="N323" s="375">
        <v>0</v>
      </c>
      <c r="O323" s="415"/>
    </row>
    <row r="324" spans="1:15" ht="25.5">
      <c r="A324" s="154">
        <v>305</v>
      </c>
      <c r="B324" s="361">
        <v>100</v>
      </c>
      <c r="C324" s="361">
        <v>750</v>
      </c>
      <c r="D324" s="361">
        <v>300</v>
      </c>
      <c r="E324" s="361">
        <v>30</v>
      </c>
      <c r="F324" s="153">
        <v>5</v>
      </c>
      <c r="G324" s="368" t="s">
        <v>2639</v>
      </c>
      <c r="H324" s="368" t="s">
        <v>899</v>
      </c>
      <c r="I324" s="361"/>
      <c r="J324" s="361"/>
      <c r="K324" s="374">
        <f t="shared" si="16"/>
        <v>28293.33</v>
      </c>
      <c r="L324" s="374">
        <v>28293.33</v>
      </c>
      <c r="M324" s="374"/>
      <c r="N324" s="374">
        <v>73654.740000000005</v>
      </c>
      <c r="O324" s="414">
        <f>+K324-N324</f>
        <v>-45361.41</v>
      </c>
    </row>
    <row r="325" spans="1:15">
      <c r="A325" s="154">
        <v>305</v>
      </c>
      <c r="B325" s="361">
        <v>100</v>
      </c>
      <c r="C325" s="361">
        <v>750</v>
      </c>
      <c r="D325" s="361">
        <v>300</v>
      </c>
      <c r="E325" s="361">
        <v>30</v>
      </c>
      <c r="F325" s="153">
        <v>10</v>
      </c>
      <c r="G325" s="368" t="s">
        <v>2640</v>
      </c>
      <c r="H325" s="368" t="s">
        <v>900</v>
      </c>
      <c r="I325" s="361"/>
      <c r="J325" s="361"/>
      <c r="K325" s="374">
        <f t="shared" si="16"/>
        <v>62496</v>
      </c>
      <c r="L325" s="374">
        <v>62496</v>
      </c>
      <c r="M325" s="374"/>
      <c r="N325" s="374">
        <v>82496</v>
      </c>
      <c r="O325" s="414">
        <f>+K325-N325</f>
        <v>-20000</v>
      </c>
    </row>
    <row r="326" spans="1:15">
      <c r="A326" s="154">
        <v>305</v>
      </c>
      <c r="B326" s="361">
        <v>100</v>
      </c>
      <c r="C326" s="361">
        <v>750</v>
      </c>
      <c r="D326" s="361">
        <v>300</v>
      </c>
      <c r="E326" s="361">
        <v>30</v>
      </c>
      <c r="F326" s="153">
        <v>15</v>
      </c>
      <c r="G326" s="368" t="s">
        <v>2641</v>
      </c>
      <c r="H326" s="368" t="s">
        <v>901</v>
      </c>
      <c r="I326" s="361"/>
      <c r="J326" s="361"/>
      <c r="K326" s="374">
        <f t="shared" si="16"/>
        <v>0</v>
      </c>
      <c r="L326" s="374">
        <v>0</v>
      </c>
      <c r="M326" s="374"/>
      <c r="N326" s="374">
        <v>0</v>
      </c>
      <c r="O326" s="414">
        <f>+K326-N326</f>
        <v>0</v>
      </c>
    </row>
    <row r="327" spans="1:15">
      <c r="A327" s="154">
        <v>305</v>
      </c>
      <c r="B327" s="361">
        <v>100</v>
      </c>
      <c r="C327" s="361">
        <v>750</v>
      </c>
      <c r="D327" s="361">
        <v>300</v>
      </c>
      <c r="E327" s="361">
        <v>30</v>
      </c>
      <c r="F327" s="153">
        <v>20</v>
      </c>
      <c r="G327" s="368" t="s">
        <v>2642</v>
      </c>
      <c r="H327" s="368" t="s">
        <v>902</v>
      </c>
      <c r="I327" s="361"/>
      <c r="J327" s="361"/>
      <c r="K327" s="374">
        <f t="shared" ref="K327:K390" si="20">+L327+M327</f>
        <v>28080</v>
      </c>
      <c r="L327" s="374">
        <v>28080</v>
      </c>
      <c r="M327" s="374"/>
      <c r="N327" s="374">
        <v>30000</v>
      </c>
      <c r="O327" s="414">
        <f>+K327-N327</f>
        <v>-1920</v>
      </c>
    </row>
    <row r="328" spans="1:15">
      <c r="A328" s="154">
        <v>305</v>
      </c>
      <c r="B328" s="361">
        <v>100</v>
      </c>
      <c r="C328" s="361">
        <v>750</v>
      </c>
      <c r="D328" s="361">
        <v>300</v>
      </c>
      <c r="E328" s="361">
        <v>40</v>
      </c>
      <c r="F328" s="361">
        <v>0</v>
      </c>
      <c r="G328" s="369" t="s">
        <v>2643</v>
      </c>
      <c r="H328" s="369" t="s">
        <v>903</v>
      </c>
      <c r="I328" s="361" t="s">
        <v>904</v>
      </c>
      <c r="J328" s="360"/>
      <c r="K328" s="375">
        <f t="shared" si="20"/>
        <v>0</v>
      </c>
      <c r="L328" s="375">
        <v>0</v>
      </c>
      <c r="M328" s="375"/>
      <c r="N328" s="375">
        <v>0</v>
      </c>
      <c r="O328" s="415"/>
    </row>
    <row r="329" spans="1:15">
      <c r="A329" s="154">
        <v>305</v>
      </c>
      <c r="B329" s="361">
        <v>100</v>
      </c>
      <c r="C329" s="361">
        <v>750</v>
      </c>
      <c r="D329" s="361">
        <v>300</v>
      </c>
      <c r="E329" s="361">
        <v>40</v>
      </c>
      <c r="F329" s="153">
        <v>5</v>
      </c>
      <c r="G329" s="368" t="s">
        <v>2644</v>
      </c>
      <c r="H329" s="368" t="s">
        <v>905</v>
      </c>
      <c r="I329" s="361"/>
      <c r="J329" s="361"/>
      <c r="K329" s="374">
        <f t="shared" si="20"/>
        <v>559390.99</v>
      </c>
      <c r="L329" s="374">
        <v>559390.99</v>
      </c>
      <c r="M329" s="374"/>
      <c r="N329" s="374">
        <v>507300.47</v>
      </c>
      <c r="O329" s="414">
        <f t="shared" ref="O329:O340" si="21">+K329-N329</f>
        <v>52090.520000000019</v>
      </c>
    </row>
    <row r="330" spans="1:15">
      <c r="A330" s="154">
        <v>305</v>
      </c>
      <c r="B330" s="361">
        <v>100</v>
      </c>
      <c r="C330" s="361">
        <v>750</v>
      </c>
      <c r="D330" s="361">
        <v>300</v>
      </c>
      <c r="E330" s="361">
        <v>40</v>
      </c>
      <c r="F330" s="153">
        <v>10</v>
      </c>
      <c r="G330" s="368" t="s">
        <v>2645</v>
      </c>
      <c r="H330" s="368" t="s">
        <v>635</v>
      </c>
      <c r="I330" s="378"/>
      <c r="J330" s="378"/>
      <c r="K330" s="374">
        <f t="shared" si="20"/>
        <v>0</v>
      </c>
      <c r="L330" s="374">
        <v>0</v>
      </c>
      <c r="M330" s="374"/>
      <c r="N330" s="374">
        <v>0</v>
      </c>
      <c r="O330" s="414">
        <f t="shared" si="21"/>
        <v>0</v>
      </c>
    </row>
    <row r="331" spans="1:15" ht="25.5">
      <c r="A331" s="154">
        <v>305</v>
      </c>
      <c r="B331" s="361">
        <v>100</v>
      </c>
      <c r="C331" s="361">
        <v>750</v>
      </c>
      <c r="D331" s="361">
        <v>300</v>
      </c>
      <c r="E331" s="361">
        <v>40</v>
      </c>
      <c r="F331" s="153">
        <v>15</v>
      </c>
      <c r="G331" s="368" t="s">
        <v>2251</v>
      </c>
      <c r="H331" s="368" t="s">
        <v>2252</v>
      </c>
      <c r="I331" s="361"/>
      <c r="J331" s="361"/>
      <c r="K331" s="374">
        <f t="shared" si="20"/>
        <v>9266.85</v>
      </c>
      <c r="L331" s="374">
        <v>9266.85</v>
      </c>
      <c r="M331" s="374"/>
      <c r="N331" s="374">
        <v>9266.85</v>
      </c>
      <c r="O331" s="414">
        <f t="shared" si="21"/>
        <v>0</v>
      </c>
    </row>
    <row r="332" spans="1:15">
      <c r="A332" s="154">
        <v>305</v>
      </c>
      <c r="B332" s="361">
        <v>100</v>
      </c>
      <c r="C332" s="361">
        <v>750</v>
      </c>
      <c r="D332" s="361">
        <v>300</v>
      </c>
      <c r="E332" s="361">
        <v>40</v>
      </c>
      <c r="F332" s="153">
        <v>20</v>
      </c>
      <c r="G332" s="368" t="s">
        <v>2253</v>
      </c>
      <c r="H332" s="368" t="s">
        <v>1114</v>
      </c>
      <c r="I332" s="361"/>
      <c r="J332" s="361"/>
      <c r="K332" s="374">
        <f t="shared" si="20"/>
        <v>0</v>
      </c>
      <c r="L332" s="374">
        <v>0</v>
      </c>
      <c r="M332" s="374"/>
      <c r="N332" s="374">
        <v>0</v>
      </c>
      <c r="O332" s="414">
        <f t="shared" si="21"/>
        <v>0</v>
      </c>
    </row>
    <row r="333" spans="1:15">
      <c r="A333" s="154">
        <v>305</v>
      </c>
      <c r="B333" s="361">
        <v>100</v>
      </c>
      <c r="C333" s="361">
        <v>750</v>
      </c>
      <c r="D333" s="361">
        <v>300</v>
      </c>
      <c r="E333" s="361">
        <v>40</v>
      </c>
      <c r="F333" s="153">
        <v>25</v>
      </c>
      <c r="G333" s="368" t="s">
        <v>2254</v>
      </c>
      <c r="H333" s="368" t="s">
        <v>1114</v>
      </c>
      <c r="I333" s="361"/>
      <c r="J333" s="361"/>
      <c r="K333" s="374">
        <f t="shared" si="20"/>
        <v>0</v>
      </c>
      <c r="L333" s="374">
        <v>0</v>
      </c>
      <c r="M333" s="374"/>
      <c r="N333" s="374">
        <v>0</v>
      </c>
      <c r="O333" s="414">
        <f t="shared" si="21"/>
        <v>0</v>
      </c>
    </row>
    <row r="334" spans="1:15" ht="25.5">
      <c r="A334" s="154">
        <v>305</v>
      </c>
      <c r="B334" s="361">
        <v>100</v>
      </c>
      <c r="C334" s="361">
        <v>750</v>
      </c>
      <c r="D334" s="361">
        <v>300</v>
      </c>
      <c r="E334" s="361">
        <v>40</v>
      </c>
      <c r="F334" s="153">
        <v>30</v>
      </c>
      <c r="G334" s="368" t="s">
        <v>2255</v>
      </c>
      <c r="H334" s="368" t="s">
        <v>1117</v>
      </c>
      <c r="I334" s="361"/>
      <c r="J334" s="361"/>
      <c r="K334" s="374">
        <f t="shared" si="20"/>
        <v>0</v>
      </c>
      <c r="L334" s="374">
        <v>0</v>
      </c>
      <c r="M334" s="374"/>
      <c r="N334" s="374">
        <v>0</v>
      </c>
      <c r="O334" s="414">
        <f t="shared" si="21"/>
        <v>0</v>
      </c>
    </row>
    <row r="335" spans="1:15" ht="25.5">
      <c r="A335" s="154">
        <v>305</v>
      </c>
      <c r="B335" s="361">
        <v>100</v>
      </c>
      <c r="C335" s="361">
        <v>750</v>
      </c>
      <c r="D335" s="361">
        <v>300</v>
      </c>
      <c r="E335" s="361">
        <v>40</v>
      </c>
      <c r="F335" s="153">
        <v>35</v>
      </c>
      <c r="G335" s="368" t="s">
        <v>2256</v>
      </c>
      <c r="H335" s="368" t="s">
        <v>1117</v>
      </c>
      <c r="I335" s="361"/>
      <c r="J335" s="361"/>
      <c r="K335" s="374">
        <f t="shared" si="20"/>
        <v>0</v>
      </c>
      <c r="L335" s="374">
        <v>0</v>
      </c>
      <c r="M335" s="374"/>
      <c r="N335" s="374">
        <v>0</v>
      </c>
      <c r="O335" s="414">
        <f t="shared" si="21"/>
        <v>0</v>
      </c>
    </row>
    <row r="336" spans="1:15">
      <c r="A336" s="154">
        <v>305</v>
      </c>
      <c r="B336" s="361">
        <v>100</v>
      </c>
      <c r="C336" s="361">
        <v>750</v>
      </c>
      <c r="D336" s="361">
        <v>300</v>
      </c>
      <c r="E336" s="361">
        <v>40</v>
      </c>
      <c r="F336" s="153">
        <v>40</v>
      </c>
      <c r="G336" s="368" t="s">
        <v>2257</v>
      </c>
      <c r="H336" s="368" t="s">
        <v>1122</v>
      </c>
      <c r="I336" s="361"/>
      <c r="J336" s="361"/>
      <c r="K336" s="374">
        <f t="shared" si="20"/>
        <v>0</v>
      </c>
      <c r="L336" s="374">
        <v>0</v>
      </c>
      <c r="M336" s="374"/>
      <c r="N336" s="374">
        <v>0</v>
      </c>
      <c r="O336" s="414">
        <f t="shared" si="21"/>
        <v>0</v>
      </c>
    </row>
    <row r="337" spans="1:15">
      <c r="A337" s="154">
        <v>305</v>
      </c>
      <c r="B337" s="361">
        <v>100</v>
      </c>
      <c r="C337" s="361">
        <v>750</v>
      </c>
      <c r="D337" s="361">
        <v>300</v>
      </c>
      <c r="E337" s="361">
        <v>40</v>
      </c>
      <c r="F337" s="153">
        <v>45</v>
      </c>
      <c r="G337" s="368" t="s">
        <v>2258</v>
      </c>
      <c r="H337" s="368" t="s">
        <v>1122</v>
      </c>
      <c r="I337" s="361"/>
      <c r="J337" s="361"/>
      <c r="K337" s="374">
        <f t="shared" si="20"/>
        <v>0</v>
      </c>
      <c r="L337" s="374">
        <v>0</v>
      </c>
      <c r="M337" s="374"/>
      <c r="N337" s="374">
        <v>0</v>
      </c>
      <c r="O337" s="414">
        <f t="shared" si="21"/>
        <v>0</v>
      </c>
    </row>
    <row r="338" spans="1:15">
      <c r="A338" s="154">
        <v>305</v>
      </c>
      <c r="B338" s="361">
        <v>100</v>
      </c>
      <c r="C338" s="361">
        <v>750</v>
      </c>
      <c r="D338" s="361">
        <v>300</v>
      </c>
      <c r="E338" s="361">
        <v>40</v>
      </c>
      <c r="F338" s="153">
        <v>50</v>
      </c>
      <c r="G338" s="368" t="s">
        <v>2259</v>
      </c>
      <c r="H338" s="368" t="s">
        <v>1125</v>
      </c>
      <c r="I338" s="361"/>
      <c r="J338" s="361"/>
      <c r="K338" s="374">
        <f t="shared" si="20"/>
        <v>0</v>
      </c>
      <c r="L338" s="374">
        <v>0</v>
      </c>
      <c r="M338" s="374"/>
      <c r="N338" s="374">
        <v>0</v>
      </c>
      <c r="O338" s="414">
        <f t="shared" si="21"/>
        <v>0</v>
      </c>
    </row>
    <row r="339" spans="1:15">
      <c r="A339" s="154">
        <v>305</v>
      </c>
      <c r="B339" s="361">
        <v>100</v>
      </c>
      <c r="C339" s="361">
        <v>750</v>
      </c>
      <c r="D339" s="361">
        <v>300</v>
      </c>
      <c r="E339" s="361">
        <v>40</v>
      </c>
      <c r="F339" s="153">
        <v>55</v>
      </c>
      <c r="G339" s="368" t="s">
        <v>2260</v>
      </c>
      <c r="H339" s="368" t="s">
        <v>1125</v>
      </c>
      <c r="I339" s="361"/>
      <c r="J339" s="361"/>
      <c r="K339" s="374">
        <f t="shared" si="20"/>
        <v>229083.58</v>
      </c>
      <c r="L339" s="374">
        <v>229083.58</v>
      </c>
      <c r="M339" s="374"/>
      <c r="N339" s="374">
        <v>222849.17</v>
      </c>
      <c r="O339" s="414">
        <f t="shared" si="21"/>
        <v>6234.4099999999744</v>
      </c>
    </row>
    <row r="340" spans="1:15">
      <c r="A340" s="154">
        <v>305</v>
      </c>
      <c r="B340" s="361">
        <v>100</v>
      </c>
      <c r="C340" s="361">
        <v>750</v>
      </c>
      <c r="D340" s="361">
        <v>300</v>
      </c>
      <c r="E340" s="153">
        <v>50</v>
      </c>
      <c r="F340" s="361">
        <v>0</v>
      </c>
      <c r="G340" s="368" t="s">
        <v>2646</v>
      </c>
      <c r="H340" s="368" t="s">
        <v>906</v>
      </c>
      <c r="I340" s="361" t="s">
        <v>907</v>
      </c>
      <c r="J340" s="361"/>
      <c r="K340" s="374">
        <f t="shared" si="20"/>
        <v>0</v>
      </c>
      <c r="L340" s="374">
        <v>0</v>
      </c>
      <c r="M340" s="374"/>
      <c r="N340" s="374">
        <v>32117.599999999999</v>
      </c>
      <c r="O340" s="414">
        <f t="shared" si="21"/>
        <v>-32117.599999999999</v>
      </c>
    </row>
    <row r="341" spans="1:15">
      <c r="A341" s="154">
        <v>305</v>
      </c>
      <c r="B341" s="361">
        <v>100</v>
      </c>
      <c r="C341" s="361">
        <v>750</v>
      </c>
      <c r="D341" s="361">
        <v>300</v>
      </c>
      <c r="E341" s="361">
        <v>60</v>
      </c>
      <c r="F341" s="361">
        <v>0</v>
      </c>
      <c r="G341" s="369" t="s">
        <v>2647</v>
      </c>
      <c r="H341" s="369" t="s">
        <v>908</v>
      </c>
      <c r="I341" s="361" t="s">
        <v>909</v>
      </c>
      <c r="J341" s="360"/>
      <c r="K341" s="375">
        <f t="shared" si="20"/>
        <v>0</v>
      </c>
      <c r="L341" s="375">
        <v>0</v>
      </c>
      <c r="M341" s="375"/>
      <c r="N341" s="375">
        <v>0</v>
      </c>
      <c r="O341" s="415"/>
    </row>
    <row r="342" spans="1:15">
      <c r="A342" s="154">
        <v>305</v>
      </c>
      <c r="B342" s="361">
        <v>100</v>
      </c>
      <c r="C342" s="361">
        <v>750</v>
      </c>
      <c r="D342" s="361">
        <v>300</v>
      </c>
      <c r="E342" s="361">
        <v>60</v>
      </c>
      <c r="F342" s="153">
        <v>5</v>
      </c>
      <c r="G342" s="368" t="s">
        <v>2648</v>
      </c>
      <c r="H342" s="368" t="s">
        <v>910</v>
      </c>
      <c r="I342" s="361"/>
      <c r="J342" s="361"/>
      <c r="K342" s="374">
        <f t="shared" si="20"/>
        <v>0</v>
      </c>
      <c r="L342" s="374">
        <v>0</v>
      </c>
      <c r="M342" s="374"/>
      <c r="N342" s="374">
        <v>0</v>
      </c>
      <c r="O342" s="414">
        <f t="shared" ref="O342:O350" si="22">+K342-N342</f>
        <v>0</v>
      </c>
    </row>
    <row r="343" spans="1:15">
      <c r="A343" s="154">
        <v>305</v>
      </c>
      <c r="B343" s="361">
        <v>100</v>
      </c>
      <c r="C343" s="361">
        <v>750</v>
      </c>
      <c r="D343" s="361">
        <v>300</v>
      </c>
      <c r="E343" s="361">
        <v>60</v>
      </c>
      <c r="F343" s="153">
        <v>10</v>
      </c>
      <c r="G343" s="368" t="s">
        <v>2649</v>
      </c>
      <c r="H343" s="368" t="s">
        <v>911</v>
      </c>
      <c r="I343" s="361"/>
      <c r="J343" s="361"/>
      <c r="K343" s="374">
        <f t="shared" si="20"/>
        <v>0</v>
      </c>
      <c r="L343" s="374">
        <v>0</v>
      </c>
      <c r="M343" s="374"/>
      <c r="N343" s="374">
        <v>0</v>
      </c>
      <c r="O343" s="414">
        <f t="shared" si="22"/>
        <v>0</v>
      </c>
    </row>
    <row r="344" spans="1:15">
      <c r="A344" s="154">
        <v>305</v>
      </c>
      <c r="B344" s="361">
        <v>100</v>
      </c>
      <c r="C344" s="361">
        <v>750</v>
      </c>
      <c r="D344" s="361">
        <v>300</v>
      </c>
      <c r="E344" s="361">
        <v>60</v>
      </c>
      <c r="F344" s="153">
        <v>15</v>
      </c>
      <c r="G344" s="368" t="s">
        <v>2650</v>
      </c>
      <c r="H344" s="368" t="s">
        <v>912</v>
      </c>
      <c r="I344" s="361"/>
      <c r="J344" s="361"/>
      <c r="K344" s="374">
        <f t="shared" si="20"/>
        <v>450000</v>
      </c>
      <c r="L344" s="374">
        <v>450000</v>
      </c>
      <c r="M344" s="374"/>
      <c r="N344" s="374">
        <v>600000</v>
      </c>
      <c r="O344" s="414">
        <f t="shared" si="22"/>
        <v>-150000</v>
      </c>
    </row>
    <row r="345" spans="1:15">
      <c r="A345" s="154">
        <v>305</v>
      </c>
      <c r="B345" s="361">
        <v>100</v>
      </c>
      <c r="C345" s="361">
        <v>750</v>
      </c>
      <c r="D345" s="361">
        <v>300</v>
      </c>
      <c r="E345" s="361">
        <v>60</v>
      </c>
      <c r="F345" s="153">
        <v>20</v>
      </c>
      <c r="G345" s="368" t="s">
        <v>2651</v>
      </c>
      <c r="H345" s="368" t="s">
        <v>913</v>
      </c>
      <c r="I345" s="361"/>
      <c r="J345" s="361"/>
      <c r="K345" s="374">
        <f t="shared" si="20"/>
        <v>554306</v>
      </c>
      <c r="L345" s="374">
        <v>554306</v>
      </c>
      <c r="M345" s="374"/>
      <c r="N345" s="374">
        <v>612602</v>
      </c>
      <c r="O345" s="414">
        <f t="shared" si="22"/>
        <v>-58296</v>
      </c>
    </row>
    <row r="346" spans="1:15">
      <c r="A346" s="154">
        <v>305</v>
      </c>
      <c r="B346" s="361">
        <v>100</v>
      </c>
      <c r="C346" s="361">
        <v>750</v>
      </c>
      <c r="D346" s="361">
        <v>300</v>
      </c>
      <c r="E346" s="361">
        <v>60</v>
      </c>
      <c r="F346" s="153">
        <v>25</v>
      </c>
      <c r="G346" s="368" t="s">
        <v>2652</v>
      </c>
      <c r="H346" s="368" t="s">
        <v>914</v>
      </c>
      <c r="I346" s="361"/>
      <c r="J346" s="361"/>
      <c r="K346" s="374">
        <f t="shared" si="20"/>
        <v>3000</v>
      </c>
      <c r="L346" s="374">
        <v>3000</v>
      </c>
      <c r="M346" s="374"/>
      <c r="N346" s="374">
        <v>3000</v>
      </c>
      <c r="O346" s="414">
        <f t="shared" si="22"/>
        <v>0</v>
      </c>
    </row>
    <row r="347" spans="1:15">
      <c r="A347" s="154">
        <v>305</v>
      </c>
      <c r="B347" s="361">
        <v>100</v>
      </c>
      <c r="C347" s="361">
        <v>750</v>
      </c>
      <c r="D347" s="361">
        <v>300</v>
      </c>
      <c r="E347" s="361">
        <v>60</v>
      </c>
      <c r="F347" s="153">
        <v>30</v>
      </c>
      <c r="G347" s="368" t="s">
        <v>2653</v>
      </c>
      <c r="H347" s="368" t="s">
        <v>915</v>
      </c>
      <c r="I347" s="361"/>
      <c r="J347" s="361"/>
      <c r="K347" s="374">
        <f t="shared" si="20"/>
        <v>56160.23</v>
      </c>
      <c r="L347" s="374">
        <v>56160.23</v>
      </c>
      <c r="M347" s="374"/>
      <c r="N347" s="374">
        <v>60541.55</v>
      </c>
      <c r="O347" s="414">
        <f t="shared" si="22"/>
        <v>-4381.32</v>
      </c>
    </row>
    <row r="348" spans="1:15">
      <c r="A348" s="154">
        <v>305</v>
      </c>
      <c r="B348" s="361">
        <v>100</v>
      </c>
      <c r="C348" s="361">
        <v>750</v>
      </c>
      <c r="D348" s="361">
        <v>300</v>
      </c>
      <c r="E348" s="361">
        <v>60</v>
      </c>
      <c r="F348" s="153">
        <v>35</v>
      </c>
      <c r="G348" s="368" t="s">
        <v>2654</v>
      </c>
      <c r="H348" s="368" t="s">
        <v>916</v>
      </c>
      <c r="I348" s="361"/>
      <c r="J348" s="361"/>
      <c r="K348" s="374">
        <f t="shared" si="20"/>
        <v>0</v>
      </c>
      <c r="L348" s="374">
        <v>0</v>
      </c>
      <c r="M348" s="374"/>
      <c r="N348" s="374">
        <v>0</v>
      </c>
      <c r="O348" s="414">
        <f t="shared" si="22"/>
        <v>0</v>
      </c>
    </row>
    <row r="349" spans="1:15" ht="25.5">
      <c r="A349" s="154">
        <v>305</v>
      </c>
      <c r="B349" s="361">
        <v>100</v>
      </c>
      <c r="C349" s="361">
        <v>750</v>
      </c>
      <c r="D349" s="361">
        <v>300</v>
      </c>
      <c r="E349" s="361">
        <v>60</v>
      </c>
      <c r="F349" s="153">
        <v>40</v>
      </c>
      <c r="G349" s="368" t="s">
        <v>2655</v>
      </c>
      <c r="H349" s="368" t="s">
        <v>917</v>
      </c>
      <c r="I349" s="361"/>
      <c r="J349" s="361"/>
      <c r="K349" s="374">
        <f t="shared" si="20"/>
        <v>0</v>
      </c>
      <c r="L349" s="374">
        <v>0</v>
      </c>
      <c r="M349" s="374"/>
      <c r="N349" s="374">
        <v>0</v>
      </c>
      <c r="O349" s="414">
        <f t="shared" si="22"/>
        <v>0</v>
      </c>
    </row>
    <row r="350" spans="1:15" ht="25.5">
      <c r="A350" s="154">
        <v>305</v>
      </c>
      <c r="B350" s="361">
        <v>100</v>
      </c>
      <c r="C350" s="361">
        <v>750</v>
      </c>
      <c r="D350" s="361">
        <v>300</v>
      </c>
      <c r="E350" s="361">
        <v>60</v>
      </c>
      <c r="F350" s="153">
        <v>90</v>
      </c>
      <c r="G350" s="368" t="s">
        <v>2656</v>
      </c>
      <c r="H350" s="368" t="s">
        <v>918</v>
      </c>
      <c r="I350" s="361"/>
      <c r="J350" s="361"/>
      <c r="K350" s="374">
        <f t="shared" si="20"/>
        <v>0</v>
      </c>
      <c r="L350" s="374">
        <v>0</v>
      </c>
      <c r="M350" s="374"/>
      <c r="N350" s="374">
        <v>0</v>
      </c>
      <c r="O350" s="414">
        <f t="shared" si="22"/>
        <v>0</v>
      </c>
    </row>
    <row r="351" spans="1:15" ht="25.5">
      <c r="A351" s="154">
        <v>305</v>
      </c>
      <c r="B351" s="361">
        <v>100</v>
      </c>
      <c r="C351" s="361">
        <v>750</v>
      </c>
      <c r="D351" s="361">
        <v>400</v>
      </c>
      <c r="E351" s="361">
        <v>0</v>
      </c>
      <c r="F351" s="361">
        <v>0</v>
      </c>
      <c r="G351" s="369" t="s">
        <v>2657</v>
      </c>
      <c r="H351" s="369" t="s">
        <v>919</v>
      </c>
      <c r="I351" s="370" t="s">
        <v>920</v>
      </c>
      <c r="J351" s="372"/>
      <c r="K351" s="375">
        <f t="shared" si="20"/>
        <v>0</v>
      </c>
      <c r="L351" s="375">
        <v>0</v>
      </c>
      <c r="M351" s="375"/>
      <c r="N351" s="375">
        <v>0</v>
      </c>
      <c r="O351" s="415"/>
    </row>
    <row r="352" spans="1:15" ht="38.25">
      <c r="A352" s="154">
        <v>305</v>
      </c>
      <c r="B352" s="361">
        <v>100</v>
      </c>
      <c r="C352" s="361">
        <v>750</v>
      </c>
      <c r="D352" s="361">
        <v>400</v>
      </c>
      <c r="E352" s="153">
        <v>10</v>
      </c>
      <c r="F352" s="153">
        <v>0</v>
      </c>
      <c r="G352" s="368" t="s">
        <v>2658</v>
      </c>
      <c r="H352" s="368" t="s">
        <v>921</v>
      </c>
      <c r="I352" s="370" t="s">
        <v>922</v>
      </c>
      <c r="J352" s="370" t="s">
        <v>1528</v>
      </c>
      <c r="K352" s="374">
        <f t="shared" si="20"/>
        <v>0</v>
      </c>
      <c r="L352" s="374">
        <v>0</v>
      </c>
      <c r="M352" s="374"/>
      <c r="N352" s="374">
        <v>0</v>
      </c>
      <c r="O352" s="414">
        <f>+K352-N352</f>
        <v>0</v>
      </c>
    </row>
    <row r="353" spans="1:15" ht="25.5">
      <c r="A353" s="154">
        <v>305</v>
      </c>
      <c r="B353" s="361">
        <v>100</v>
      </c>
      <c r="C353" s="361">
        <v>750</v>
      </c>
      <c r="D353" s="361">
        <v>400</v>
      </c>
      <c r="E353" s="153">
        <v>20</v>
      </c>
      <c r="F353" s="361">
        <v>0</v>
      </c>
      <c r="G353" s="368" t="s">
        <v>2659</v>
      </c>
      <c r="H353" s="368" t="s">
        <v>923</v>
      </c>
      <c r="I353" s="361" t="s">
        <v>924</v>
      </c>
      <c r="J353" s="361"/>
      <c r="K353" s="374">
        <f t="shared" si="20"/>
        <v>0</v>
      </c>
      <c r="L353" s="374">
        <v>0</v>
      </c>
      <c r="M353" s="374"/>
      <c r="N353" s="374">
        <v>0</v>
      </c>
      <c r="O353" s="414">
        <f>+K353-N353</f>
        <v>0</v>
      </c>
    </row>
    <row r="354" spans="1:15" ht="25.5">
      <c r="A354" s="154">
        <v>305</v>
      </c>
      <c r="B354" s="361">
        <v>100</v>
      </c>
      <c r="C354" s="361">
        <v>750</v>
      </c>
      <c r="D354" s="361">
        <v>400</v>
      </c>
      <c r="E354" s="153">
        <v>30</v>
      </c>
      <c r="F354" s="361">
        <v>0</v>
      </c>
      <c r="G354" s="368" t="s">
        <v>2660</v>
      </c>
      <c r="H354" s="368" t="s">
        <v>925</v>
      </c>
      <c r="I354" s="361" t="s">
        <v>926</v>
      </c>
      <c r="J354" s="361" t="s">
        <v>1577</v>
      </c>
      <c r="K354" s="374">
        <f t="shared" si="20"/>
        <v>0</v>
      </c>
      <c r="L354" s="374">
        <v>0</v>
      </c>
      <c r="M354" s="374"/>
      <c r="N354" s="374">
        <v>0</v>
      </c>
      <c r="O354" s="414">
        <f>+K354-N354</f>
        <v>0</v>
      </c>
    </row>
    <row r="355" spans="1:15">
      <c r="A355" s="154">
        <v>305</v>
      </c>
      <c r="B355" s="361">
        <v>100</v>
      </c>
      <c r="C355" s="361">
        <v>800</v>
      </c>
      <c r="D355" s="361">
        <v>0</v>
      </c>
      <c r="E355" s="361">
        <v>0</v>
      </c>
      <c r="F355" s="361">
        <v>0</v>
      </c>
      <c r="G355" s="369" t="s">
        <v>2661</v>
      </c>
      <c r="H355" s="369" t="s">
        <v>927</v>
      </c>
      <c r="I355" s="370" t="s">
        <v>928</v>
      </c>
      <c r="J355" s="372"/>
      <c r="K355" s="375">
        <f t="shared" si="20"/>
        <v>0</v>
      </c>
      <c r="L355" s="375">
        <v>0</v>
      </c>
      <c r="M355" s="375"/>
      <c r="N355" s="375">
        <v>0</v>
      </c>
      <c r="O355" s="415"/>
    </row>
    <row r="356" spans="1:15" ht="38.25">
      <c r="A356" s="154">
        <v>305</v>
      </c>
      <c r="B356" s="361">
        <v>100</v>
      </c>
      <c r="C356" s="361">
        <v>800</v>
      </c>
      <c r="D356" s="361">
        <v>100</v>
      </c>
      <c r="E356" s="153">
        <v>0</v>
      </c>
      <c r="F356" s="153">
        <v>0</v>
      </c>
      <c r="G356" s="368" t="s">
        <v>2662</v>
      </c>
      <c r="H356" s="368" t="s">
        <v>929</v>
      </c>
      <c r="I356" s="370" t="s">
        <v>930</v>
      </c>
      <c r="J356" s="370" t="s">
        <v>1528</v>
      </c>
      <c r="K356" s="374">
        <f t="shared" si="20"/>
        <v>0</v>
      </c>
      <c r="L356" s="374">
        <v>0</v>
      </c>
      <c r="M356" s="374"/>
      <c r="N356" s="374">
        <v>0</v>
      </c>
      <c r="O356" s="414">
        <f>+K356-N356</f>
        <v>0</v>
      </c>
    </row>
    <row r="357" spans="1:15" ht="38.25">
      <c r="A357" s="154">
        <v>305</v>
      </c>
      <c r="B357" s="361">
        <v>100</v>
      </c>
      <c r="C357" s="361">
        <v>800</v>
      </c>
      <c r="D357" s="153">
        <v>200</v>
      </c>
      <c r="E357" s="361">
        <v>0</v>
      </c>
      <c r="F357" s="361">
        <v>0</v>
      </c>
      <c r="G357" s="368" t="s">
        <v>2663</v>
      </c>
      <c r="H357" s="368" t="s">
        <v>931</v>
      </c>
      <c r="I357" s="361" t="s">
        <v>932</v>
      </c>
      <c r="J357" s="361"/>
      <c r="K357" s="374">
        <f t="shared" si="20"/>
        <v>0</v>
      </c>
      <c r="L357" s="374">
        <v>0</v>
      </c>
      <c r="M357" s="374"/>
      <c r="N357" s="374">
        <v>0</v>
      </c>
      <c r="O357" s="414">
        <f>+K357-N357</f>
        <v>0</v>
      </c>
    </row>
    <row r="358" spans="1:15" ht="25.5">
      <c r="A358" s="154">
        <v>305</v>
      </c>
      <c r="B358" s="361">
        <v>100</v>
      </c>
      <c r="C358" s="361">
        <v>800</v>
      </c>
      <c r="D358" s="153">
        <v>300</v>
      </c>
      <c r="E358" s="361">
        <v>0</v>
      </c>
      <c r="F358" s="361">
        <v>0</v>
      </c>
      <c r="G358" s="368" t="s">
        <v>2664</v>
      </c>
      <c r="H358" s="368" t="s">
        <v>933</v>
      </c>
      <c r="I358" s="361" t="s">
        <v>934</v>
      </c>
      <c r="J358" s="361" t="s">
        <v>1577</v>
      </c>
      <c r="K358" s="374">
        <f t="shared" si="20"/>
        <v>0</v>
      </c>
      <c r="L358" s="374">
        <v>0</v>
      </c>
      <c r="M358" s="374"/>
      <c r="N358" s="374">
        <v>0</v>
      </c>
      <c r="O358" s="414">
        <f>+K358-N358</f>
        <v>0</v>
      </c>
    </row>
    <row r="359" spans="1:15">
      <c r="A359" s="154">
        <v>305</v>
      </c>
      <c r="B359" s="361">
        <v>100</v>
      </c>
      <c r="C359" s="361">
        <v>800</v>
      </c>
      <c r="D359" s="361">
        <v>400</v>
      </c>
      <c r="E359" s="361">
        <v>0</v>
      </c>
      <c r="F359" s="361">
        <v>0</v>
      </c>
      <c r="G359" s="369" t="s">
        <v>2665</v>
      </c>
      <c r="H359" s="369" t="s">
        <v>935</v>
      </c>
      <c r="I359" s="361" t="s">
        <v>936</v>
      </c>
      <c r="J359" s="360"/>
      <c r="K359" s="375">
        <f t="shared" si="20"/>
        <v>0</v>
      </c>
      <c r="L359" s="375">
        <v>0</v>
      </c>
      <c r="M359" s="375"/>
      <c r="N359" s="375">
        <v>0</v>
      </c>
      <c r="O359" s="415"/>
    </row>
    <row r="360" spans="1:15">
      <c r="A360" s="154">
        <v>305</v>
      </c>
      <c r="B360" s="361">
        <v>100</v>
      </c>
      <c r="C360" s="361">
        <v>800</v>
      </c>
      <c r="D360" s="361">
        <v>400</v>
      </c>
      <c r="E360" s="153">
        <v>10</v>
      </c>
      <c r="F360" s="361">
        <v>0</v>
      </c>
      <c r="G360" s="368" t="s">
        <v>2666</v>
      </c>
      <c r="H360" s="368" t="s">
        <v>937</v>
      </c>
      <c r="I360" s="361"/>
      <c r="J360" s="361"/>
      <c r="K360" s="374">
        <f t="shared" si="20"/>
        <v>0</v>
      </c>
      <c r="L360" s="374">
        <v>0</v>
      </c>
      <c r="M360" s="374"/>
      <c r="N360" s="374">
        <v>0</v>
      </c>
      <c r="O360" s="414">
        <f t="shared" ref="O360:O365" si="23">+K360-N360</f>
        <v>0</v>
      </c>
    </row>
    <row r="361" spans="1:15">
      <c r="A361" s="154">
        <v>305</v>
      </c>
      <c r="B361" s="361">
        <v>100</v>
      </c>
      <c r="C361" s="361">
        <v>800</v>
      </c>
      <c r="D361" s="361">
        <v>400</v>
      </c>
      <c r="E361" s="153">
        <v>90</v>
      </c>
      <c r="F361" s="361">
        <v>0</v>
      </c>
      <c r="G361" s="368" t="s">
        <v>2667</v>
      </c>
      <c r="H361" s="368" t="s">
        <v>935</v>
      </c>
      <c r="I361" s="361"/>
      <c r="J361" s="361"/>
      <c r="K361" s="374">
        <f t="shared" si="20"/>
        <v>850368.82000000007</v>
      </c>
      <c r="L361" s="374">
        <v>850368.82000000007</v>
      </c>
      <c r="M361" s="374"/>
      <c r="N361" s="374">
        <v>970870.48</v>
      </c>
      <c r="O361" s="414">
        <f t="shared" si="23"/>
        <v>-120501.65999999992</v>
      </c>
    </row>
    <row r="362" spans="1:15" ht="25.5">
      <c r="A362" s="154">
        <v>305</v>
      </c>
      <c r="B362" s="361">
        <v>100</v>
      </c>
      <c r="C362" s="361">
        <v>800</v>
      </c>
      <c r="D362" s="153">
        <v>500</v>
      </c>
      <c r="E362" s="361">
        <v>0</v>
      </c>
      <c r="F362" s="361">
        <v>0</v>
      </c>
      <c r="G362" s="368" t="s">
        <v>2668</v>
      </c>
      <c r="H362" s="368" t="s">
        <v>938</v>
      </c>
      <c r="I362" s="361" t="s">
        <v>939</v>
      </c>
      <c r="J362" s="361"/>
      <c r="K362" s="374">
        <f t="shared" si="20"/>
        <v>0</v>
      </c>
      <c r="L362" s="374">
        <v>0</v>
      </c>
      <c r="M362" s="374"/>
      <c r="N362" s="374">
        <v>0</v>
      </c>
      <c r="O362" s="414">
        <f t="shared" si="23"/>
        <v>0</v>
      </c>
    </row>
    <row r="363" spans="1:15" ht="25.5">
      <c r="A363" s="154">
        <v>305</v>
      </c>
      <c r="B363" s="361">
        <v>100</v>
      </c>
      <c r="C363" s="361">
        <v>800</v>
      </c>
      <c r="D363" s="153">
        <v>600</v>
      </c>
      <c r="E363" s="361">
        <v>0</v>
      </c>
      <c r="F363" s="361">
        <v>0</v>
      </c>
      <c r="G363" s="368" t="s">
        <v>2669</v>
      </c>
      <c r="H363" s="368" t="s">
        <v>940</v>
      </c>
      <c r="I363" s="361" t="s">
        <v>941</v>
      </c>
      <c r="J363" s="361" t="s">
        <v>1528</v>
      </c>
      <c r="K363" s="374">
        <f t="shared" si="20"/>
        <v>0</v>
      </c>
      <c r="L363" s="374">
        <v>0</v>
      </c>
      <c r="M363" s="374"/>
      <c r="N363" s="374">
        <v>0</v>
      </c>
      <c r="O363" s="414">
        <f t="shared" si="23"/>
        <v>0</v>
      </c>
    </row>
    <row r="364" spans="1:15" ht="25.5">
      <c r="A364" s="154">
        <v>305</v>
      </c>
      <c r="B364" s="361">
        <v>100</v>
      </c>
      <c r="C364" s="361">
        <v>800</v>
      </c>
      <c r="D364" s="153">
        <v>700</v>
      </c>
      <c r="E364" s="361">
        <v>0</v>
      </c>
      <c r="F364" s="361">
        <v>0</v>
      </c>
      <c r="G364" s="368" t="s">
        <v>2670</v>
      </c>
      <c r="H364" s="368" t="s">
        <v>942</v>
      </c>
      <c r="I364" s="361" t="s">
        <v>943</v>
      </c>
      <c r="J364" s="361" t="s">
        <v>1577</v>
      </c>
      <c r="K364" s="374">
        <f t="shared" si="20"/>
        <v>0</v>
      </c>
      <c r="L364" s="374">
        <v>0</v>
      </c>
      <c r="M364" s="374"/>
      <c r="N364" s="374">
        <v>0</v>
      </c>
      <c r="O364" s="414">
        <f t="shared" si="23"/>
        <v>0</v>
      </c>
    </row>
    <row r="365" spans="1:15" ht="25.5">
      <c r="A365" s="154">
        <v>305</v>
      </c>
      <c r="B365" s="361">
        <v>100</v>
      </c>
      <c r="C365" s="153">
        <v>850</v>
      </c>
      <c r="D365" s="361">
        <v>0</v>
      </c>
      <c r="E365" s="361">
        <v>0</v>
      </c>
      <c r="F365" s="361">
        <v>0</v>
      </c>
      <c r="G365" s="368" t="s">
        <v>2671</v>
      </c>
      <c r="H365" s="368" t="s">
        <v>945</v>
      </c>
      <c r="I365" s="361" t="s">
        <v>944</v>
      </c>
      <c r="J365" s="361" t="s">
        <v>1573</v>
      </c>
      <c r="K365" s="374">
        <f t="shared" si="20"/>
        <v>0</v>
      </c>
      <c r="L365" s="374">
        <v>0</v>
      </c>
      <c r="M365" s="374"/>
      <c r="N365" s="374">
        <v>0</v>
      </c>
      <c r="O365" s="414">
        <f t="shared" si="23"/>
        <v>0</v>
      </c>
    </row>
    <row r="366" spans="1:15">
      <c r="A366" s="154">
        <v>305</v>
      </c>
      <c r="B366" s="361">
        <v>200</v>
      </c>
      <c r="C366" s="361">
        <v>0</v>
      </c>
      <c r="D366" s="361">
        <v>0</v>
      </c>
      <c r="E366" s="361">
        <v>0</v>
      </c>
      <c r="F366" s="361">
        <v>0</v>
      </c>
      <c r="G366" s="369" t="s">
        <v>2672</v>
      </c>
      <c r="H366" s="369" t="s">
        <v>56</v>
      </c>
      <c r="I366" s="361" t="s">
        <v>946</v>
      </c>
      <c r="J366" s="360"/>
      <c r="K366" s="375">
        <f t="shared" si="20"/>
        <v>0</v>
      </c>
      <c r="L366" s="375">
        <v>0</v>
      </c>
      <c r="M366" s="375"/>
      <c r="N366" s="375">
        <v>0</v>
      </c>
      <c r="O366" s="415"/>
    </row>
    <row r="367" spans="1:15">
      <c r="A367" s="154">
        <v>305</v>
      </c>
      <c r="B367" s="361">
        <v>200</v>
      </c>
      <c r="C367" s="361">
        <v>100</v>
      </c>
      <c r="D367" s="361">
        <v>0</v>
      </c>
      <c r="E367" s="361">
        <v>0</v>
      </c>
      <c r="F367" s="361">
        <v>0</v>
      </c>
      <c r="G367" s="369" t="s">
        <v>2673</v>
      </c>
      <c r="H367" s="369" t="s">
        <v>947</v>
      </c>
      <c r="I367" s="361" t="s">
        <v>948</v>
      </c>
      <c r="J367" s="360"/>
      <c r="K367" s="375">
        <f t="shared" si="20"/>
        <v>0</v>
      </c>
      <c r="L367" s="375">
        <v>0</v>
      </c>
      <c r="M367" s="375"/>
      <c r="N367" s="375">
        <v>0</v>
      </c>
      <c r="O367" s="415"/>
    </row>
    <row r="368" spans="1:15">
      <c r="A368" s="154">
        <v>305</v>
      </c>
      <c r="B368" s="361">
        <v>200</v>
      </c>
      <c r="C368" s="361">
        <v>100</v>
      </c>
      <c r="D368" s="153">
        <v>50</v>
      </c>
      <c r="E368" s="361">
        <v>0</v>
      </c>
      <c r="F368" s="361">
        <v>0</v>
      </c>
      <c r="G368" s="368" t="s">
        <v>2674</v>
      </c>
      <c r="H368" s="368" t="s">
        <v>949</v>
      </c>
      <c r="I368" s="361" t="s">
        <v>950</v>
      </c>
      <c r="J368" s="361"/>
      <c r="K368" s="374">
        <f t="shared" si="20"/>
        <v>598882.47</v>
      </c>
      <c r="L368" s="374">
        <v>598882.47</v>
      </c>
      <c r="M368" s="374"/>
      <c r="N368" s="374">
        <v>643061.94999999995</v>
      </c>
      <c r="O368" s="414">
        <f>+K368-N368</f>
        <v>-44179.479999999981</v>
      </c>
    </row>
    <row r="369" spans="1:15">
      <c r="A369" s="154">
        <v>305</v>
      </c>
      <c r="B369" s="361">
        <v>200</v>
      </c>
      <c r="C369" s="361">
        <v>100</v>
      </c>
      <c r="D369" s="153">
        <v>100</v>
      </c>
      <c r="E369" s="361">
        <v>0</v>
      </c>
      <c r="F369" s="361">
        <v>0</v>
      </c>
      <c r="G369" s="368" t="s">
        <v>2675</v>
      </c>
      <c r="H369" s="368" t="s">
        <v>951</v>
      </c>
      <c r="I369" s="361" t="s">
        <v>952</v>
      </c>
      <c r="J369" s="361"/>
      <c r="K369" s="374">
        <f t="shared" si="20"/>
        <v>1739560.42</v>
      </c>
      <c r="L369" s="374">
        <v>1739560.42</v>
      </c>
      <c r="M369" s="374"/>
      <c r="N369" s="374">
        <v>1718998.36</v>
      </c>
      <c r="O369" s="414">
        <f>+K369-N369</f>
        <v>20562.059999999823</v>
      </c>
    </row>
    <row r="370" spans="1:15">
      <c r="A370" s="154">
        <v>305</v>
      </c>
      <c r="B370" s="361">
        <v>200</v>
      </c>
      <c r="C370" s="361">
        <v>100</v>
      </c>
      <c r="D370" s="153">
        <v>150</v>
      </c>
      <c r="E370" s="361">
        <v>0</v>
      </c>
      <c r="F370" s="361">
        <v>0</v>
      </c>
      <c r="G370" s="368" t="s">
        <v>2676</v>
      </c>
      <c r="H370" s="368" t="s">
        <v>953</v>
      </c>
      <c r="I370" s="361" t="s">
        <v>954</v>
      </c>
      <c r="J370" s="360"/>
      <c r="K370" s="375">
        <f t="shared" si="20"/>
        <v>0</v>
      </c>
      <c r="L370" s="375">
        <v>0</v>
      </c>
      <c r="M370" s="375"/>
      <c r="N370" s="375">
        <v>0</v>
      </c>
      <c r="O370" s="415"/>
    </row>
    <row r="371" spans="1:15">
      <c r="A371" s="154">
        <v>305</v>
      </c>
      <c r="B371" s="361">
        <v>200</v>
      </c>
      <c r="C371" s="361">
        <v>100</v>
      </c>
      <c r="D371" s="153">
        <v>150</v>
      </c>
      <c r="E371" s="361">
        <v>10</v>
      </c>
      <c r="F371" s="361">
        <v>0</v>
      </c>
      <c r="G371" s="368" t="s">
        <v>2677</v>
      </c>
      <c r="H371" s="368" t="s">
        <v>955</v>
      </c>
      <c r="I371" s="361" t="s">
        <v>956</v>
      </c>
      <c r="J371" s="361"/>
      <c r="K371" s="374">
        <f t="shared" si="20"/>
        <v>158407.83000000002</v>
      </c>
      <c r="L371" s="374">
        <v>158407.83000000002</v>
      </c>
      <c r="M371" s="374"/>
      <c r="N371" s="374">
        <v>176452.98</v>
      </c>
      <c r="O371" s="414">
        <f>+K371-N371</f>
        <v>-18045.149999999994</v>
      </c>
    </row>
    <row r="372" spans="1:15">
      <c r="A372" s="154">
        <v>305</v>
      </c>
      <c r="B372" s="361">
        <v>200</v>
      </c>
      <c r="C372" s="361">
        <v>100</v>
      </c>
      <c r="D372" s="153">
        <v>150</v>
      </c>
      <c r="E372" s="361">
        <v>20</v>
      </c>
      <c r="F372" s="361">
        <v>0</v>
      </c>
      <c r="G372" s="368" t="s">
        <v>2678</v>
      </c>
      <c r="H372" s="368" t="s">
        <v>957</v>
      </c>
      <c r="I372" s="361" t="s">
        <v>958</v>
      </c>
      <c r="J372" s="361"/>
      <c r="K372" s="374">
        <v>663206.34</v>
      </c>
      <c r="L372" s="374">
        <v>663206.34</v>
      </c>
      <c r="M372" s="374"/>
      <c r="N372" s="374">
        <v>742964.57</v>
      </c>
      <c r="O372" s="414">
        <f>+K372-N372</f>
        <v>-79758.229999999981</v>
      </c>
    </row>
    <row r="373" spans="1:15">
      <c r="A373" s="154">
        <v>305</v>
      </c>
      <c r="B373" s="361">
        <v>200</v>
      </c>
      <c r="C373" s="361">
        <v>100</v>
      </c>
      <c r="D373" s="153">
        <v>200</v>
      </c>
      <c r="E373" s="361">
        <v>0</v>
      </c>
      <c r="F373" s="361">
        <v>0</v>
      </c>
      <c r="G373" s="368" t="s">
        <v>2679</v>
      </c>
      <c r="H373" s="368" t="s">
        <v>959</v>
      </c>
      <c r="I373" s="361" t="s">
        <v>960</v>
      </c>
      <c r="J373" s="361"/>
      <c r="K373" s="374">
        <f t="shared" si="20"/>
        <v>2031664.1300000001</v>
      </c>
      <c r="L373" s="374">
        <v>2031664.1300000001</v>
      </c>
      <c r="M373" s="374"/>
      <c r="N373" s="374">
        <v>2266837.98</v>
      </c>
      <c r="O373" s="414">
        <f>+K373-N373</f>
        <v>-235173.84999999986</v>
      </c>
    </row>
    <row r="374" spans="1:15">
      <c r="A374" s="154">
        <v>305</v>
      </c>
      <c r="B374" s="361">
        <v>200</v>
      </c>
      <c r="C374" s="361">
        <v>100</v>
      </c>
      <c r="D374" s="361">
        <v>250</v>
      </c>
      <c r="E374" s="361">
        <v>0</v>
      </c>
      <c r="F374" s="361">
        <v>0</v>
      </c>
      <c r="G374" s="369" t="s">
        <v>2680</v>
      </c>
      <c r="H374" s="369" t="s">
        <v>961</v>
      </c>
      <c r="I374" s="361" t="s">
        <v>962</v>
      </c>
      <c r="J374" s="360"/>
      <c r="K374" s="375">
        <f t="shared" si="20"/>
        <v>0</v>
      </c>
      <c r="L374" s="375">
        <v>0</v>
      </c>
      <c r="M374" s="375"/>
      <c r="N374" s="375">
        <v>0</v>
      </c>
      <c r="O374" s="415"/>
    </row>
    <row r="375" spans="1:15">
      <c r="A375" s="154">
        <v>305</v>
      </c>
      <c r="B375" s="361">
        <v>200</v>
      </c>
      <c r="C375" s="361">
        <v>100</v>
      </c>
      <c r="D375" s="361">
        <v>250</v>
      </c>
      <c r="E375" s="153">
        <v>10</v>
      </c>
      <c r="F375" s="153">
        <v>0</v>
      </c>
      <c r="G375" s="368" t="s">
        <v>2681</v>
      </c>
      <c r="H375" s="368" t="s">
        <v>963</v>
      </c>
      <c r="I375" s="361"/>
      <c r="J375" s="361"/>
      <c r="K375" s="381">
        <f t="shared" si="20"/>
        <v>0</v>
      </c>
      <c r="L375" s="381">
        <v>0</v>
      </c>
      <c r="M375" s="381"/>
      <c r="N375" s="381">
        <v>0</v>
      </c>
      <c r="O375" s="417">
        <f>+K375-N375</f>
        <v>0</v>
      </c>
    </row>
    <row r="376" spans="1:15">
      <c r="A376" s="154">
        <v>305</v>
      </c>
      <c r="B376" s="361">
        <v>200</v>
      </c>
      <c r="C376" s="361">
        <v>100</v>
      </c>
      <c r="D376" s="361">
        <v>250</v>
      </c>
      <c r="E376" s="153">
        <v>20</v>
      </c>
      <c r="F376" s="153">
        <v>0</v>
      </c>
      <c r="G376" s="368" t="s">
        <v>2682</v>
      </c>
      <c r="H376" s="368" t="s">
        <v>964</v>
      </c>
      <c r="I376" s="361"/>
      <c r="J376" s="361"/>
      <c r="K376" s="381">
        <f t="shared" si="20"/>
        <v>0</v>
      </c>
      <c r="L376" s="381">
        <v>0</v>
      </c>
      <c r="M376" s="381"/>
      <c r="N376" s="381">
        <v>0</v>
      </c>
      <c r="O376" s="417">
        <f>+K376-N376</f>
        <v>0</v>
      </c>
    </row>
    <row r="377" spans="1:15">
      <c r="A377" s="154">
        <v>305</v>
      </c>
      <c r="B377" s="361">
        <v>200</v>
      </c>
      <c r="C377" s="361">
        <v>100</v>
      </c>
      <c r="D377" s="361">
        <v>250</v>
      </c>
      <c r="E377" s="153">
        <v>90</v>
      </c>
      <c r="F377" s="153">
        <v>0</v>
      </c>
      <c r="G377" s="368" t="s">
        <v>2683</v>
      </c>
      <c r="H377" s="368" t="s">
        <v>965</v>
      </c>
      <c r="I377" s="361"/>
      <c r="J377" s="361"/>
      <c r="K377" s="381">
        <f t="shared" si="20"/>
        <v>0</v>
      </c>
      <c r="L377" s="381">
        <v>0</v>
      </c>
      <c r="M377" s="381"/>
      <c r="N377" s="381">
        <v>0</v>
      </c>
      <c r="O377" s="417">
        <f>+K377-N377</f>
        <v>0</v>
      </c>
    </row>
    <row r="378" spans="1:15">
      <c r="A378" s="154">
        <v>305</v>
      </c>
      <c r="B378" s="361">
        <v>200</v>
      </c>
      <c r="C378" s="361">
        <v>100</v>
      </c>
      <c r="D378" s="153">
        <v>300</v>
      </c>
      <c r="E378" s="153">
        <v>0</v>
      </c>
      <c r="F378" s="153">
        <v>0</v>
      </c>
      <c r="G378" s="368" t="s">
        <v>2684</v>
      </c>
      <c r="H378" s="368" t="s">
        <v>966</v>
      </c>
      <c r="I378" s="361" t="s">
        <v>967</v>
      </c>
      <c r="J378" s="361"/>
      <c r="K378" s="374">
        <f t="shared" si="20"/>
        <v>308653.54000000004</v>
      </c>
      <c r="L378" s="374">
        <v>308653.54000000004</v>
      </c>
      <c r="M378" s="374"/>
      <c r="N378" s="374">
        <v>319543.43</v>
      </c>
      <c r="O378" s="414">
        <f>+K378-N378</f>
        <v>-10889.889999999956</v>
      </c>
    </row>
    <row r="379" spans="1:15">
      <c r="A379" s="154">
        <v>305</v>
      </c>
      <c r="B379" s="361">
        <v>200</v>
      </c>
      <c r="C379" s="361">
        <v>100</v>
      </c>
      <c r="D379" s="153">
        <v>350</v>
      </c>
      <c r="E379" s="153">
        <v>0</v>
      </c>
      <c r="F379" s="153">
        <v>0</v>
      </c>
      <c r="G379" s="368" t="s">
        <v>2685</v>
      </c>
      <c r="H379" s="368" t="s">
        <v>968</v>
      </c>
      <c r="I379" s="361" t="s">
        <v>969</v>
      </c>
      <c r="J379" s="361"/>
      <c r="K379" s="374">
        <f t="shared" si="20"/>
        <v>321239.5</v>
      </c>
      <c r="L379" s="374">
        <v>321239.5</v>
      </c>
      <c r="M379" s="374"/>
      <c r="N379" s="374">
        <v>448780.87</v>
      </c>
      <c r="O379" s="414">
        <f>+K379-N379</f>
        <v>-127541.37</v>
      </c>
    </row>
    <row r="380" spans="1:15">
      <c r="A380" s="154">
        <v>305</v>
      </c>
      <c r="B380" s="361">
        <v>200</v>
      </c>
      <c r="C380" s="361">
        <v>100</v>
      </c>
      <c r="D380" s="361">
        <v>400</v>
      </c>
      <c r="E380" s="361">
        <v>0</v>
      </c>
      <c r="F380" s="361">
        <v>0</v>
      </c>
      <c r="G380" s="369" t="s">
        <v>2686</v>
      </c>
      <c r="H380" s="369" t="s">
        <v>970</v>
      </c>
      <c r="I380" s="361" t="s">
        <v>971</v>
      </c>
      <c r="J380" s="360"/>
      <c r="K380" s="375">
        <f t="shared" si="20"/>
        <v>0</v>
      </c>
      <c r="L380" s="375">
        <v>0</v>
      </c>
      <c r="M380" s="375"/>
      <c r="N380" s="375">
        <v>0</v>
      </c>
      <c r="O380" s="415"/>
    </row>
    <row r="381" spans="1:15">
      <c r="A381" s="154">
        <v>305</v>
      </c>
      <c r="B381" s="361">
        <v>200</v>
      </c>
      <c r="C381" s="361">
        <v>100</v>
      </c>
      <c r="D381" s="361">
        <v>400</v>
      </c>
      <c r="E381" s="153">
        <v>10</v>
      </c>
      <c r="F381" s="153">
        <v>0</v>
      </c>
      <c r="G381" s="368" t="s">
        <v>2687</v>
      </c>
      <c r="H381" s="368" t="s">
        <v>972</v>
      </c>
      <c r="I381" s="361"/>
      <c r="J381" s="361"/>
      <c r="K381" s="381">
        <f t="shared" si="20"/>
        <v>89372.19</v>
      </c>
      <c r="L381" s="381">
        <v>89372.19</v>
      </c>
      <c r="M381" s="381"/>
      <c r="N381" s="381">
        <v>96344.52</v>
      </c>
      <c r="O381" s="417">
        <f>+K381-N381</f>
        <v>-6972.3300000000017</v>
      </c>
    </row>
    <row r="382" spans="1:15">
      <c r="A382" s="154">
        <v>305</v>
      </c>
      <c r="B382" s="361">
        <v>200</v>
      </c>
      <c r="C382" s="361">
        <v>100</v>
      </c>
      <c r="D382" s="361">
        <v>400</v>
      </c>
      <c r="E382" s="153">
        <v>20</v>
      </c>
      <c r="F382" s="153">
        <v>0</v>
      </c>
      <c r="G382" s="368" t="s">
        <v>2688</v>
      </c>
      <c r="H382" s="368" t="s">
        <v>973</v>
      </c>
      <c r="I382" s="361"/>
      <c r="J382" s="361"/>
      <c r="K382" s="381">
        <f t="shared" si="20"/>
        <v>6790.26</v>
      </c>
      <c r="L382" s="381">
        <v>6790.26</v>
      </c>
      <c r="M382" s="381"/>
      <c r="N382" s="381">
        <v>7320</v>
      </c>
      <c r="O382" s="417">
        <f>+K382-N382</f>
        <v>-529.73999999999978</v>
      </c>
    </row>
    <row r="383" spans="1:15">
      <c r="A383" s="154">
        <v>305</v>
      </c>
      <c r="B383" s="361">
        <v>200</v>
      </c>
      <c r="C383" s="361">
        <v>100</v>
      </c>
      <c r="D383" s="153">
        <v>450</v>
      </c>
      <c r="E383" s="153">
        <v>0</v>
      </c>
      <c r="F383" s="153">
        <v>0</v>
      </c>
      <c r="G383" s="368" t="s">
        <v>2689</v>
      </c>
      <c r="H383" s="368" t="s">
        <v>974</v>
      </c>
      <c r="I383" s="361" t="s">
        <v>975</v>
      </c>
      <c r="J383" s="361"/>
      <c r="K383" s="374">
        <f t="shared" si="20"/>
        <v>837701.04999999993</v>
      </c>
      <c r="L383" s="374">
        <v>837701.04999999993</v>
      </c>
      <c r="M383" s="374"/>
      <c r="N383" s="374">
        <v>829798.66</v>
      </c>
      <c r="O383" s="414">
        <f>+K383-N383</f>
        <v>7902.3899999998976</v>
      </c>
    </row>
    <row r="384" spans="1:15">
      <c r="A384" s="154">
        <v>305</v>
      </c>
      <c r="B384" s="361">
        <v>200</v>
      </c>
      <c r="C384" s="361">
        <v>100</v>
      </c>
      <c r="D384" s="360">
        <v>500</v>
      </c>
      <c r="E384" s="360">
        <v>0</v>
      </c>
      <c r="F384" s="360">
        <v>0</v>
      </c>
      <c r="G384" s="377" t="s">
        <v>2690</v>
      </c>
      <c r="H384" s="377" t="s">
        <v>976</v>
      </c>
      <c r="I384" s="360" t="s">
        <v>977</v>
      </c>
      <c r="J384" s="360"/>
      <c r="K384" s="375">
        <f t="shared" si="20"/>
        <v>0</v>
      </c>
      <c r="L384" s="375">
        <v>0</v>
      </c>
      <c r="M384" s="375"/>
      <c r="N384" s="375">
        <v>0</v>
      </c>
      <c r="O384" s="415"/>
    </row>
    <row r="385" spans="1:15">
      <c r="A385" s="154">
        <v>305</v>
      </c>
      <c r="B385" s="361">
        <v>200</v>
      </c>
      <c r="C385" s="361">
        <v>100</v>
      </c>
      <c r="D385" s="360">
        <v>500</v>
      </c>
      <c r="E385" s="153">
        <v>10</v>
      </c>
      <c r="F385" s="153">
        <v>0</v>
      </c>
      <c r="G385" s="368" t="s">
        <v>2691</v>
      </c>
      <c r="H385" s="368" t="s">
        <v>978</v>
      </c>
      <c r="I385" s="361"/>
      <c r="J385" s="361"/>
      <c r="K385" s="381">
        <f t="shared" si="20"/>
        <v>184437.15</v>
      </c>
      <c r="L385" s="381">
        <v>184437.15</v>
      </c>
      <c r="M385" s="381"/>
      <c r="N385" s="381">
        <v>181308.09</v>
      </c>
      <c r="O385" s="417">
        <f>+K385-N385</f>
        <v>3129.0599999999977</v>
      </c>
    </row>
    <row r="386" spans="1:15">
      <c r="A386" s="154">
        <v>305</v>
      </c>
      <c r="B386" s="361">
        <v>200</v>
      </c>
      <c r="C386" s="361">
        <v>100</v>
      </c>
      <c r="D386" s="360">
        <v>500</v>
      </c>
      <c r="E386" s="153">
        <v>20</v>
      </c>
      <c r="F386" s="153">
        <v>0</v>
      </c>
      <c r="G386" s="368" t="s">
        <v>2692</v>
      </c>
      <c r="H386" s="368" t="s">
        <v>979</v>
      </c>
      <c r="I386" s="361"/>
      <c r="J386" s="361"/>
      <c r="K386" s="381">
        <f t="shared" si="20"/>
        <v>2500</v>
      </c>
      <c r="L386" s="381">
        <v>2500</v>
      </c>
      <c r="M386" s="381"/>
      <c r="N386" s="381">
        <v>2444.2600000000002</v>
      </c>
      <c r="O386" s="417">
        <f>+K386-N386</f>
        <v>55.739999999999782</v>
      </c>
    </row>
    <row r="387" spans="1:15">
      <c r="A387" s="154">
        <v>305</v>
      </c>
      <c r="B387" s="361">
        <v>200</v>
      </c>
      <c r="C387" s="361">
        <v>100</v>
      </c>
      <c r="D387" s="360">
        <v>500</v>
      </c>
      <c r="E387" s="153">
        <v>30</v>
      </c>
      <c r="F387" s="153">
        <v>0</v>
      </c>
      <c r="G387" s="368" t="s">
        <v>2693</v>
      </c>
      <c r="H387" s="368" t="s">
        <v>980</v>
      </c>
      <c r="I387" s="361"/>
      <c r="J387" s="361"/>
      <c r="K387" s="381">
        <f t="shared" si="20"/>
        <v>407.35</v>
      </c>
      <c r="L387" s="381">
        <v>407.35</v>
      </c>
      <c r="M387" s="381"/>
      <c r="N387" s="381">
        <v>407.35</v>
      </c>
      <c r="O387" s="417">
        <f>+K387-N387</f>
        <v>0</v>
      </c>
    </row>
    <row r="388" spans="1:15">
      <c r="A388" s="154">
        <v>305</v>
      </c>
      <c r="B388" s="361">
        <v>200</v>
      </c>
      <c r="C388" s="361">
        <v>100</v>
      </c>
      <c r="D388" s="360">
        <v>500</v>
      </c>
      <c r="E388" s="153">
        <v>40</v>
      </c>
      <c r="F388" s="153">
        <v>0</v>
      </c>
      <c r="G388" s="368" t="s">
        <v>2694</v>
      </c>
      <c r="H388" s="368" t="s">
        <v>981</v>
      </c>
      <c r="I388" s="361"/>
      <c r="J388" s="361"/>
      <c r="K388" s="381">
        <f t="shared" si="20"/>
        <v>0</v>
      </c>
      <c r="L388" s="381">
        <v>0</v>
      </c>
      <c r="M388" s="381"/>
      <c r="N388" s="381">
        <v>0</v>
      </c>
      <c r="O388" s="417">
        <f>+K388-N388</f>
        <v>0</v>
      </c>
    </row>
    <row r="389" spans="1:15">
      <c r="A389" s="154">
        <v>305</v>
      </c>
      <c r="B389" s="361">
        <v>200</v>
      </c>
      <c r="C389" s="361">
        <v>100</v>
      </c>
      <c r="D389" s="360">
        <v>500</v>
      </c>
      <c r="E389" s="153">
        <v>50</v>
      </c>
      <c r="F389" s="153">
        <v>0</v>
      </c>
      <c r="G389" s="368" t="s">
        <v>2695</v>
      </c>
      <c r="H389" s="368" t="s">
        <v>976</v>
      </c>
      <c r="I389" s="361"/>
      <c r="J389" s="361"/>
      <c r="K389" s="381">
        <f t="shared" si="20"/>
        <v>0</v>
      </c>
      <c r="L389" s="381">
        <v>0</v>
      </c>
      <c r="M389" s="381"/>
      <c r="N389" s="381">
        <v>0</v>
      </c>
      <c r="O389" s="417">
        <f>+K389-N389</f>
        <v>0</v>
      </c>
    </row>
    <row r="390" spans="1:15">
      <c r="A390" s="154">
        <v>305</v>
      </c>
      <c r="B390" s="361">
        <v>200</v>
      </c>
      <c r="C390" s="361">
        <v>100</v>
      </c>
      <c r="D390" s="361">
        <v>550</v>
      </c>
      <c r="E390" s="361">
        <v>0</v>
      </c>
      <c r="F390" s="361">
        <v>0</v>
      </c>
      <c r="G390" s="369" t="s">
        <v>2696</v>
      </c>
      <c r="H390" s="369" t="s">
        <v>982</v>
      </c>
      <c r="I390" s="361" t="s">
        <v>983</v>
      </c>
      <c r="J390" s="360"/>
      <c r="K390" s="375">
        <f t="shared" si="20"/>
        <v>0</v>
      </c>
      <c r="L390" s="375">
        <v>0</v>
      </c>
      <c r="M390" s="375"/>
      <c r="N390" s="375">
        <v>0</v>
      </c>
      <c r="O390" s="415"/>
    </row>
    <row r="391" spans="1:15">
      <c r="A391" s="154">
        <v>305</v>
      </c>
      <c r="B391" s="361">
        <v>200</v>
      </c>
      <c r="C391" s="361">
        <v>100</v>
      </c>
      <c r="D391" s="361">
        <v>550</v>
      </c>
      <c r="E391" s="153">
        <v>10</v>
      </c>
      <c r="F391" s="153">
        <v>0</v>
      </c>
      <c r="G391" s="368" t="s">
        <v>2697</v>
      </c>
      <c r="H391" s="368" t="s">
        <v>984</v>
      </c>
      <c r="I391" s="361" t="s">
        <v>985</v>
      </c>
      <c r="J391" s="361"/>
      <c r="K391" s="374">
        <f t="shared" ref="K391:K454" si="24">+L391+M391</f>
        <v>0</v>
      </c>
      <c r="L391" s="374">
        <v>0</v>
      </c>
      <c r="M391" s="374"/>
      <c r="N391" s="374">
        <v>0</v>
      </c>
      <c r="O391" s="414">
        <f>+K391-N391</f>
        <v>0</v>
      </c>
    </row>
    <row r="392" spans="1:15">
      <c r="A392" s="154">
        <v>305</v>
      </c>
      <c r="B392" s="361">
        <v>200</v>
      </c>
      <c r="C392" s="361">
        <v>100</v>
      </c>
      <c r="D392" s="361">
        <v>550</v>
      </c>
      <c r="E392" s="153">
        <v>20</v>
      </c>
      <c r="F392" s="153">
        <v>0</v>
      </c>
      <c r="G392" s="368" t="s">
        <v>2698</v>
      </c>
      <c r="H392" s="368" t="s">
        <v>986</v>
      </c>
      <c r="I392" s="361" t="s">
        <v>987</v>
      </c>
      <c r="J392" s="361"/>
      <c r="K392" s="374">
        <f t="shared" si="24"/>
        <v>88601.73000000001</v>
      </c>
      <c r="L392" s="374">
        <v>88601.73000000001</v>
      </c>
      <c r="M392" s="374"/>
      <c r="N392" s="374">
        <v>85513.96</v>
      </c>
      <c r="O392" s="414">
        <f>+K392-N392</f>
        <v>3087.7700000000041</v>
      </c>
    </row>
    <row r="393" spans="1:15">
      <c r="A393" s="154">
        <v>305</v>
      </c>
      <c r="B393" s="361">
        <v>200</v>
      </c>
      <c r="C393" s="361">
        <v>100</v>
      </c>
      <c r="D393" s="361">
        <v>600</v>
      </c>
      <c r="E393" s="361">
        <v>0</v>
      </c>
      <c r="F393" s="361">
        <v>0</v>
      </c>
      <c r="G393" s="369" t="s">
        <v>2699</v>
      </c>
      <c r="H393" s="369" t="s">
        <v>988</v>
      </c>
      <c r="I393" s="361" t="s">
        <v>989</v>
      </c>
      <c r="J393" s="360"/>
      <c r="K393" s="375">
        <f t="shared" si="24"/>
        <v>0</v>
      </c>
      <c r="L393" s="375">
        <v>0</v>
      </c>
      <c r="M393" s="375"/>
      <c r="N393" s="375">
        <v>0</v>
      </c>
      <c r="O393" s="415"/>
    </row>
    <row r="394" spans="1:15" ht="25.5">
      <c r="A394" s="154">
        <v>305</v>
      </c>
      <c r="B394" s="361">
        <v>200</v>
      </c>
      <c r="C394" s="361">
        <v>100</v>
      </c>
      <c r="D394" s="361">
        <v>600</v>
      </c>
      <c r="E394" s="153">
        <v>10</v>
      </c>
      <c r="F394" s="153">
        <v>0</v>
      </c>
      <c r="G394" s="368" t="s">
        <v>2700</v>
      </c>
      <c r="H394" s="368" t="s">
        <v>990</v>
      </c>
      <c r="I394" s="370" t="s">
        <v>991</v>
      </c>
      <c r="J394" s="370" t="s">
        <v>1528</v>
      </c>
      <c r="K394" s="374">
        <f t="shared" si="24"/>
        <v>454637</v>
      </c>
      <c r="L394" s="374">
        <v>454637</v>
      </c>
      <c r="M394" s="374"/>
      <c r="N394" s="374">
        <v>443700.33</v>
      </c>
      <c r="O394" s="414">
        <f>+K394-N394</f>
        <v>10936.669999999984</v>
      </c>
    </row>
    <row r="395" spans="1:15">
      <c r="A395" s="154">
        <v>305</v>
      </c>
      <c r="B395" s="361">
        <v>200</v>
      </c>
      <c r="C395" s="361">
        <v>100</v>
      </c>
      <c r="D395" s="361">
        <v>600</v>
      </c>
      <c r="E395" s="361">
        <v>20</v>
      </c>
      <c r="F395" s="361">
        <v>0</v>
      </c>
      <c r="G395" s="369" t="s">
        <v>2701</v>
      </c>
      <c r="H395" s="369" t="s">
        <v>992</v>
      </c>
      <c r="I395" s="361" t="s">
        <v>993</v>
      </c>
      <c r="J395" s="360"/>
      <c r="K395" s="375">
        <f t="shared" si="24"/>
        <v>0</v>
      </c>
      <c r="L395" s="375">
        <v>0</v>
      </c>
      <c r="M395" s="375"/>
      <c r="N395" s="375">
        <v>0</v>
      </c>
      <c r="O395" s="415"/>
    </row>
    <row r="396" spans="1:15">
      <c r="A396" s="154">
        <v>305</v>
      </c>
      <c r="B396" s="361">
        <v>200</v>
      </c>
      <c r="C396" s="361">
        <v>100</v>
      </c>
      <c r="D396" s="361">
        <v>600</v>
      </c>
      <c r="E396" s="361">
        <v>20</v>
      </c>
      <c r="F396" s="153">
        <v>5</v>
      </c>
      <c r="G396" s="368" t="s">
        <v>2702</v>
      </c>
      <c r="H396" s="368" t="s">
        <v>994</v>
      </c>
      <c r="I396" s="361"/>
      <c r="J396" s="361"/>
      <c r="K396" s="381">
        <f t="shared" si="24"/>
        <v>0</v>
      </c>
      <c r="L396" s="381">
        <v>0</v>
      </c>
      <c r="M396" s="381"/>
      <c r="N396" s="381">
        <v>0</v>
      </c>
      <c r="O396" s="417">
        <f>+K396-N396</f>
        <v>0</v>
      </c>
    </row>
    <row r="397" spans="1:15">
      <c r="A397" s="154">
        <v>305</v>
      </c>
      <c r="B397" s="361">
        <v>200</v>
      </c>
      <c r="C397" s="361">
        <v>100</v>
      </c>
      <c r="D397" s="361">
        <v>600</v>
      </c>
      <c r="E397" s="361">
        <v>20</v>
      </c>
      <c r="F397" s="153">
        <v>10</v>
      </c>
      <c r="G397" s="368" t="s">
        <v>2703</v>
      </c>
      <c r="H397" s="368" t="s">
        <v>995</v>
      </c>
      <c r="I397" s="361"/>
      <c r="J397" s="361"/>
      <c r="K397" s="374">
        <f t="shared" si="24"/>
        <v>0</v>
      </c>
      <c r="L397" s="374">
        <v>0</v>
      </c>
      <c r="M397" s="374"/>
      <c r="N397" s="374">
        <v>0</v>
      </c>
      <c r="O397" s="414">
        <f>+K397-N397</f>
        <v>0</v>
      </c>
    </row>
    <row r="398" spans="1:15">
      <c r="A398" s="154">
        <v>305</v>
      </c>
      <c r="B398" s="361">
        <v>200</v>
      </c>
      <c r="C398" s="361">
        <v>100</v>
      </c>
      <c r="D398" s="361">
        <v>600</v>
      </c>
      <c r="E398" s="361">
        <v>30</v>
      </c>
      <c r="F398" s="361">
        <v>0</v>
      </c>
      <c r="G398" s="369" t="s">
        <v>2704</v>
      </c>
      <c r="H398" s="369" t="s">
        <v>996</v>
      </c>
      <c r="I398" s="361" t="s">
        <v>997</v>
      </c>
      <c r="J398" s="360"/>
      <c r="K398" s="375">
        <f t="shared" si="24"/>
        <v>0</v>
      </c>
      <c r="L398" s="375">
        <v>0</v>
      </c>
      <c r="M398" s="375"/>
      <c r="N398" s="375">
        <v>0</v>
      </c>
      <c r="O398" s="415"/>
    </row>
    <row r="399" spans="1:15">
      <c r="A399" s="154">
        <v>305</v>
      </c>
      <c r="B399" s="361">
        <v>200</v>
      </c>
      <c r="C399" s="361">
        <v>100</v>
      </c>
      <c r="D399" s="361">
        <v>600</v>
      </c>
      <c r="E399" s="361">
        <v>30</v>
      </c>
      <c r="F399" s="153">
        <v>5</v>
      </c>
      <c r="G399" s="368" t="s">
        <v>2705</v>
      </c>
      <c r="H399" s="368" t="s">
        <v>998</v>
      </c>
      <c r="I399" s="361"/>
      <c r="J399" s="361"/>
      <c r="K399" s="381">
        <f t="shared" si="24"/>
        <v>286330.39</v>
      </c>
      <c r="L399" s="381">
        <v>286330.39</v>
      </c>
      <c r="M399" s="381"/>
      <c r="N399" s="381">
        <v>282822.84000000003</v>
      </c>
      <c r="O399" s="417">
        <f t="shared" ref="O399:O413" si="25">+K399-N399</f>
        <v>3507.5499999999884</v>
      </c>
    </row>
    <row r="400" spans="1:15">
      <c r="A400" s="154">
        <v>305</v>
      </c>
      <c r="B400" s="361">
        <v>200</v>
      </c>
      <c r="C400" s="361">
        <v>100</v>
      </c>
      <c r="D400" s="361">
        <v>600</v>
      </c>
      <c r="E400" s="361">
        <v>30</v>
      </c>
      <c r="F400" s="153">
        <v>10</v>
      </c>
      <c r="G400" s="368" t="s">
        <v>2706</v>
      </c>
      <c r="H400" s="368" t="s">
        <v>999</v>
      </c>
      <c r="I400" s="361"/>
      <c r="J400" s="361"/>
      <c r="K400" s="381">
        <f t="shared" si="24"/>
        <v>26530.25</v>
      </c>
      <c r="L400" s="381">
        <v>26530.25</v>
      </c>
      <c r="M400" s="381"/>
      <c r="N400" s="381">
        <v>28600</v>
      </c>
      <c r="O400" s="417">
        <f t="shared" si="25"/>
        <v>-2069.75</v>
      </c>
    </row>
    <row r="401" spans="1:15">
      <c r="A401" s="154">
        <v>305</v>
      </c>
      <c r="B401" s="361">
        <v>200</v>
      </c>
      <c r="C401" s="361">
        <v>100</v>
      </c>
      <c r="D401" s="361">
        <v>600</v>
      </c>
      <c r="E401" s="361">
        <v>30</v>
      </c>
      <c r="F401" s="362">
        <v>15</v>
      </c>
      <c r="G401" s="383" t="s">
        <v>2707</v>
      </c>
      <c r="H401" s="383" t="s">
        <v>1000</v>
      </c>
      <c r="I401" s="155"/>
      <c r="J401" s="155"/>
      <c r="K401" s="384">
        <f t="shared" si="24"/>
        <v>23469.07</v>
      </c>
      <c r="L401" s="384">
        <v>23469.07</v>
      </c>
      <c r="M401" s="384"/>
      <c r="N401" s="384">
        <v>25300</v>
      </c>
      <c r="O401" s="419">
        <f t="shared" si="25"/>
        <v>-1830.9300000000003</v>
      </c>
    </row>
    <row r="402" spans="1:15">
      <c r="A402" s="154">
        <v>305</v>
      </c>
      <c r="B402" s="361">
        <v>200</v>
      </c>
      <c r="C402" s="361">
        <v>100</v>
      </c>
      <c r="D402" s="361">
        <v>600</v>
      </c>
      <c r="E402" s="361">
        <v>30</v>
      </c>
      <c r="F402" s="362">
        <v>20</v>
      </c>
      <c r="G402" s="383" t="s">
        <v>2708</v>
      </c>
      <c r="H402" s="383" t="s">
        <v>1001</v>
      </c>
      <c r="I402" s="155"/>
      <c r="J402" s="155"/>
      <c r="K402" s="384">
        <f t="shared" si="24"/>
        <v>0</v>
      </c>
      <c r="L402" s="384">
        <v>0</v>
      </c>
      <c r="M402" s="384"/>
      <c r="N402" s="384">
        <v>0</v>
      </c>
      <c r="O402" s="419">
        <f t="shared" si="25"/>
        <v>0</v>
      </c>
    </row>
    <row r="403" spans="1:15">
      <c r="A403" s="154">
        <v>305</v>
      </c>
      <c r="B403" s="361">
        <v>200</v>
      </c>
      <c r="C403" s="361">
        <v>100</v>
      </c>
      <c r="D403" s="361">
        <v>600</v>
      </c>
      <c r="E403" s="361">
        <v>30</v>
      </c>
      <c r="F403" s="153">
        <v>25</v>
      </c>
      <c r="G403" s="368" t="s">
        <v>2709</v>
      </c>
      <c r="H403" s="368" t="s">
        <v>1002</v>
      </c>
      <c r="I403" s="361"/>
      <c r="J403" s="361"/>
      <c r="K403" s="381">
        <f t="shared" si="24"/>
        <v>0</v>
      </c>
      <c r="L403" s="381">
        <v>0</v>
      </c>
      <c r="M403" s="381"/>
      <c r="N403" s="381">
        <v>0</v>
      </c>
      <c r="O403" s="417">
        <f t="shared" si="25"/>
        <v>0</v>
      </c>
    </row>
    <row r="404" spans="1:15">
      <c r="A404" s="154">
        <v>305</v>
      </c>
      <c r="B404" s="361">
        <v>200</v>
      </c>
      <c r="C404" s="361">
        <v>100</v>
      </c>
      <c r="D404" s="361">
        <v>600</v>
      </c>
      <c r="E404" s="361">
        <v>30</v>
      </c>
      <c r="F404" s="153">
        <v>30</v>
      </c>
      <c r="G404" s="368" t="s">
        <v>2710</v>
      </c>
      <c r="H404" s="368" t="s">
        <v>1003</v>
      </c>
      <c r="I404" s="361"/>
      <c r="J404" s="361"/>
      <c r="K404" s="381">
        <f t="shared" si="24"/>
        <v>0</v>
      </c>
      <c r="L404" s="381">
        <v>0</v>
      </c>
      <c r="M404" s="381"/>
      <c r="N404" s="381">
        <v>0</v>
      </c>
      <c r="O404" s="417">
        <f t="shared" si="25"/>
        <v>0</v>
      </c>
    </row>
    <row r="405" spans="1:15">
      <c r="A405" s="154">
        <v>305</v>
      </c>
      <c r="B405" s="361">
        <v>200</v>
      </c>
      <c r="C405" s="361">
        <v>100</v>
      </c>
      <c r="D405" s="361">
        <v>600</v>
      </c>
      <c r="E405" s="361">
        <v>30</v>
      </c>
      <c r="F405" s="153">
        <v>35</v>
      </c>
      <c r="G405" s="368" t="s">
        <v>2711</v>
      </c>
      <c r="H405" s="368" t="s">
        <v>1004</v>
      </c>
      <c r="I405" s="361"/>
      <c r="J405" s="361"/>
      <c r="K405" s="381">
        <f t="shared" si="24"/>
        <v>55587.93</v>
      </c>
      <c r="L405" s="381">
        <v>55587.93</v>
      </c>
      <c r="M405" s="381"/>
      <c r="N405" s="381">
        <v>59924.6</v>
      </c>
      <c r="O405" s="417">
        <f t="shared" si="25"/>
        <v>-4336.6699999999983</v>
      </c>
    </row>
    <row r="406" spans="1:15">
      <c r="A406" s="154">
        <v>305</v>
      </c>
      <c r="B406" s="361">
        <v>200</v>
      </c>
      <c r="C406" s="361">
        <v>100</v>
      </c>
      <c r="D406" s="361">
        <v>600</v>
      </c>
      <c r="E406" s="361">
        <v>30</v>
      </c>
      <c r="F406" s="153">
        <v>40</v>
      </c>
      <c r="G406" s="368" t="s">
        <v>2712</v>
      </c>
      <c r="H406" s="368" t="s">
        <v>1005</v>
      </c>
      <c r="I406" s="361"/>
      <c r="J406" s="361"/>
      <c r="K406" s="381">
        <f t="shared" si="24"/>
        <v>500</v>
      </c>
      <c r="L406" s="381">
        <v>500</v>
      </c>
      <c r="M406" s="381"/>
      <c r="N406" s="381">
        <v>500</v>
      </c>
      <c r="O406" s="417">
        <f t="shared" si="25"/>
        <v>0</v>
      </c>
    </row>
    <row r="407" spans="1:15">
      <c r="A407" s="154">
        <v>305</v>
      </c>
      <c r="B407" s="361">
        <v>200</v>
      </c>
      <c r="C407" s="361">
        <v>100</v>
      </c>
      <c r="D407" s="361">
        <v>600</v>
      </c>
      <c r="E407" s="361">
        <v>30</v>
      </c>
      <c r="F407" s="153">
        <v>45</v>
      </c>
      <c r="G407" s="368" t="s">
        <v>3457</v>
      </c>
      <c r="H407" s="368" t="s">
        <v>1006</v>
      </c>
      <c r="I407" s="361"/>
      <c r="J407" s="361"/>
      <c r="K407" s="381">
        <f t="shared" si="24"/>
        <v>384</v>
      </c>
      <c r="L407" s="381">
        <v>384</v>
      </c>
      <c r="M407" s="381"/>
      <c r="N407" s="381">
        <v>324</v>
      </c>
      <c r="O407" s="417">
        <f t="shared" si="25"/>
        <v>60</v>
      </c>
    </row>
    <row r="408" spans="1:15">
      <c r="A408" s="154">
        <v>305</v>
      </c>
      <c r="B408" s="361">
        <v>200</v>
      </c>
      <c r="C408" s="361">
        <v>100</v>
      </c>
      <c r="D408" s="361">
        <v>600</v>
      </c>
      <c r="E408" s="361">
        <v>30</v>
      </c>
      <c r="F408" s="153">
        <v>50</v>
      </c>
      <c r="G408" s="368" t="s">
        <v>3458</v>
      </c>
      <c r="H408" s="368" t="s">
        <v>1007</v>
      </c>
      <c r="I408" s="361"/>
      <c r="J408" s="361"/>
      <c r="K408" s="381">
        <f t="shared" si="24"/>
        <v>395290.23</v>
      </c>
      <c r="L408" s="381">
        <v>395290.23</v>
      </c>
      <c r="M408" s="381"/>
      <c r="N408" s="381">
        <v>433879.29000000004</v>
      </c>
      <c r="O408" s="417">
        <f t="shared" si="25"/>
        <v>-38589.060000000056</v>
      </c>
    </row>
    <row r="409" spans="1:15">
      <c r="A409" s="154">
        <v>305</v>
      </c>
      <c r="B409" s="361">
        <v>200</v>
      </c>
      <c r="C409" s="361">
        <v>100</v>
      </c>
      <c r="D409" s="361">
        <v>600</v>
      </c>
      <c r="E409" s="361">
        <v>30</v>
      </c>
      <c r="F409" s="153">
        <v>55</v>
      </c>
      <c r="G409" s="368" t="s">
        <v>2713</v>
      </c>
      <c r="H409" s="368" t="s">
        <v>1008</v>
      </c>
      <c r="I409" s="361"/>
      <c r="J409" s="361"/>
      <c r="K409" s="381">
        <f t="shared" si="24"/>
        <v>6357.4299999999994</v>
      </c>
      <c r="L409" s="381">
        <v>6357.4299999999994</v>
      </c>
      <c r="M409" s="381"/>
      <c r="N409" s="381">
        <v>4007.26</v>
      </c>
      <c r="O409" s="417">
        <f t="shared" si="25"/>
        <v>2350.1699999999992</v>
      </c>
    </row>
    <row r="410" spans="1:15">
      <c r="A410" s="154">
        <v>305</v>
      </c>
      <c r="B410" s="361">
        <v>200</v>
      </c>
      <c r="C410" s="361">
        <v>100</v>
      </c>
      <c r="D410" s="361">
        <v>600</v>
      </c>
      <c r="E410" s="361">
        <v>30</v>
      </c>
      <c r="F410" s="153">
        <v>60</v>
      </c>
      <c r="G410" s="368" t="s">
        <v>2714</v>
      </c>
      <c r="H410" s="368" t="s">
        <v>1009</v>
      </c>
      <c r="I410" s="361"/>
      <c r="J410" s="361"/>
      <c r="K410" s="381">
        <f t="shared" si="24"/>
        <v>0</v>
      </c>
      <c r="L410" s="381">
        <v>0</v>
      </c>
      <c r="M410" s="381"/>
      <c r="N410" s="381">
        <v>0</v>
      </c>
      <c r="O410" s="417">
        <f t="shared" si="25"/>
        <v>0</v>
      </c>
    </row>
    <row r="411" spans="1:15">
      <c r="A411" s="154">
        <v>305</v>
      </c>
      <c r="B411" s="361">
        <v>200</v>
      </c>
      <c r="C411" s="361">
        <v>100</v>
      </c>
      <c r="D411" s="361">
        <v>600</v>
      </c>
      <c r="E411" s="361">
        <v>30</v>
      </c>
      <c r="F411" s="153">
        <v>65</v>
      </c>
      <c r="G411" s="368" t="s">
        <v>2715</v>
      </c>
      <c r="H411" s="368" t="s">
        <v>1010</v>
      </c>
      <c r="I411" s="361"/>
      <c r="J411" s="361"/>
      <c r="K411" s="381">
        <f t="shared" si="24"/>
        <v>157372.37</v>
      </c>
      <c r="L411" s="381">
        <v>157372.37</v>
      </c>
      <c r="M411" s="381"/>
      <c r="N411" s="381">
        <v>158756.93</v>
      </c>
      <c r="O411" s="417">
        <f t="shared" si="25"/>
        <v>-1384.5599999999977</v>
      </c>
    </row>
    <row r="412" spans="1:15">
      <c r="A412" s="154">
        <v>305</v>
      </c>
      <c r="B412" s="361">
        <v>200</v>
      </c>
      <c r="C412" s="361">
        <v>100</v>
      </c>
      <c r="D412" s="361">
        <v>600</v>
      </c>
      <c r="E412" s="361">
        <v>30</v>
      </c>
      <c r="F412" s="153">
        <v>80</v>
      </c>
      <c r="G412" s="368" t="s">
        <v>2716</v>
      </c>
      <c r="H412" s="368" t="s">
        <v>1011</v>
      </c>
      <c r="I412" s="361"/>
      <c r="J412" s="361"/>
      <c r="K412" s="374">
        <f t="shared" si="24"/>
        <v>0</v>
      </c>
      <c r="L412" s="374">
        <v>0</v>
      </c>
      <c r="M412" s="374"/>
      <c r="N412" s="374">
        <v>0</v>
      </c>
      <c r="O412" s="414">
        <f t="shared" si="25"/>
        <v>0</v>
      </c>
    </row>
    <row r="413" spans="1:15">
      <c r="A413" s="154">
        <v>305</v>
      </c>
      <c r="B413" s="361">
        <v>200</v>
      </c>
      <c r="C413" s="361">
        <v>100</v>
      </c>
      <c r="D413" s="361">
        <v>600</v>
      </c>
      <c r="E413" s="361">
        <v>30</v>
      </c>
      <c r="F413" s="153">
        <v>90</v>
      </c>
      <c r="G413" s="368" t="s">
        <v>2717</v>
      </c>
      <c r="H413" s="368" t="s">
        <v>996</v>
      </c>
      <c r="I413" s="361"/>
      <c r="J413" s="361"/>
      <c r="K413" s="381">
        <f t="shared" si="24"/>
        <v>2018397.69</v>
      </c>
      <c r="L413" s="381">
        <v>2018397.69</v>
      </c>
      <c r="M413" s="381"/>
      <c r="N413" s="381">
        <v>2157935.2200000002</v>
      </c>
      <c r="O413" s="417">
        <f t="shared" si="25"/>
        <v>-139537.53000000026</v>
      </c>
    </row>
    <row r="414" spans="1:15" ht="25.5">
      <c r="A414" s="154">
        <v>305</v>
      </c>
      <c r="B414" s="361">
        <v>200</v>
      </c>
      <c r="C414" s="361">
        <v>200</v>
      </c>
      <c r="D414" s="361">
        <v>0</v>
      </c>
      <c r="E414" s="361">
        <v>0</v>
      </c>
      <c r="F414" s="361">
        <v>0</v>
      </c>
      <c r="G414" s="369" t="s">
        <v>2718</v>
      </c>
      <c r="H414" s="369" t="s">
        <v>1012</v>
      </c>
      <c r="I414" s="370" t="s">
        <v>1013</v>
      </c>
      <c r="J414" s="372"/>
      <c r="K414" s="375">
        <f t="shared" si="24"/>
        <v>0</v>
      </c>
      <c r="L414" s="375">
        <v>0</v>
      </c>
      <c r="M414" s="375"/>
      <c r="N414" s="375">
        <v>0</v>
      </c>
      <c r="O414" s="415"/>
    </row>
    <row r="415" spans="1:15" ht="25.5">
      <c r="A415" s="154">
        <v>305</v>
      </c>
      <c r="B415" s="361">
        <v>200</v>
      </c>
      <c r="C415" s="361">
        <v>200</v>
      </c>
      <c r="D415" s="361">
        <v>100</v>
      </c>
      <c r="E415" s="153">
        <v>0</v>
      </c>
      <c r="F415" s="153">
        <v>0</v>
      </c>
      <c r="G415" s="368" t="s">
        <v>2719</v>
      </c>
      <c r="H415" s="368" t="s">
        <v>1014</v>
      </c>
      <c r="I415" s="370" t="s">
        <v>1015</v>
      </c>
      <c r="J415" s="370" t="s">
        <v>1528</v>
      </c>
      <c r="K415" s="374">
        <f t="shared" si="24"/>
        <v>17000</v>
      </c>
      <c r="L415" s="374">
        <v>17000</v>
      </c>
      <c r="M415" s="374"/>
      <c r="N415" s="374">
        <v>17000</v>
      </c>
      <c r="O415" s="414">
        <f>+K415-N415</f>
        <v>0</v>
      </c>
    </row>
    <row r="416" spans="1:15" ht="25.5">
      <c r="A416" s="154">
        <v>305</v>
      </c>
      <c r="B416" s="361">
        <v>200</v>
      </c>
      <c r="C416" s="361">
        <v>200</v>
      </c>
      <c r="D416" s="153">
        <v>200</v>
      </c>
      <c r="E416" s="153">
        <v>0</v>
      </c>
      <c r="F416" s="153">
        <v>0</v>
      </c>
      <c r="G416" s="368" t="s">
        <v>2720</v>
      </c>
      <c r="H416" s="368" t="s">
        <v>1016</v>
      </c>
      <c r="I416" s="361" t="s">
        <v>1017</v>
      </c>
      <c r="J416" s="361"/>
      <c r="K416" s="374">
        <f t="shared" si="24"/>
        <v>0</v>
      </c>
      <c r="L416" s="374">
        <v>0</v>
      </c>
      <c r="M416" s="374"/>
      <c r="N416" s="374">
        <v>0</v>
      </c>
      <c r="O416" s="414">
        <f>+K416-N416</f>
        <v>0</v>
      </c>
    </row>
    <row r="417" spans="1:15" ht="25.5">
      <c r="A417" s="154">
        <v>305</v>
      </c>
      <c r="B417" s="361">
        <v>200</v>
      </c>
      <c r="C417" s="361">
        <v>200</v>
      </c>
      <c r="D417" s="361">
        <v>300</v>
      </c>
      <c r="E417" s="361">
        <v>0</v>
      </c>
      <c r="F417" s="361">
        <v>0</v>
      </c>
      <c r="G417" s="369" t="s">
        <v>2721</v>
      </c>
      <c r="H417" s="369" t="s">
        <v>1018</v>
      </c>
      <c r="I417" s="361" t="s">
        <v>1019</v>
      </c>
      <c r="J417" s="360"/>
      <c r="K417" s="375">
        <f t="shared" si="24"/>
        <v>0</v>
      </c>
      <c r="L417" s="375">
        <v>0</v>
      </c>
      <c r="M417" s="375"/>
      <c r="N417" s="375">
        <v>0</v>
      </c>
      <c r="O417" s="415"/>
    </row>
    <row r="418" spans="1:15">
      <c r="A418" s="154">
        <v>305</v>
      </c>
      <c r="B418" s="361">
        <v>200</v>
      </c>
      <c r="C418" s="361">
        <v>200</v>
      </c>
      <c r="D418" s="361">
        <v>300</v>
      </c>
      <c r="E418" s="361">
        <v>10</v>
      </c>
      <c r="F418" s="361">
        <v>0</v>
      </c>
      <c r="G418" s="369" t="s">
        <v>2722</v>
      </c>
      <c r="H418" s="369" t="s">
        <v>1020</v>
      </c>
      <c r="I418" s="361" t="s">
        <v>1021</v>
      </c>
      <c r="J418" s="360"/>
      <c r="K418" s="375">
        <f t="shared" si="24"/>
        <v>0</v>
      </c>
      <c r="L418" s="375">
        <v>0</v>
      </c>
      <c r="M418" s="375"/>
      <c r="N418" s="375">
        <v>0</v>
      </c>
      <c r="O418" s="415"/>
    </row>
    <row r="419" spans="1:15">
      <c r="A419" s="154">
        <v>305</v>
      </c>
      <c r="B419" s="361">
        <v>200</v>
      </c>
      <c r="C419" s="361">
        <v>200</v>
      </c>
      <c r="D419" s="361">
        <v>300</v>
      </c>
      <c r="E419" s="361">
        <v>10</v>
      </c>
      <c r="F419" s="153">
        <v>5</v>
      </c>
      <c r="G419" s="368" t="s">
        <v>2723</v>
      </c>
      <c r="H419" s="368" t="s">
        <v>1022</v>
      </c>
      <c r="I419" s="361"/>
      <c r="J419" s="361"/>
      <c r="K419" s="381">
        <f t="shared" si="24"/>
        <v>7884.87</v>
      </c>
      <c r="L419" s="381">
        <v>7884.87</v>
      </c>
      <c r="M419" s="381"/>
      <c r="N419" s="381">
        <v>8500</v>
      </c>
      <c r="O419" s="417">
        <f t="shared" ref="O419:O426" si="26">+K419-N419</f>
        <v>-615.13000000000011</v>
      </c>
    </row>
    <row r="420" spans="1:15">
      <c r="A420" s="154">
        <v>305</v>
      </c>
      <c r="B420" s="361">
        <v>200</v>
      </c>
      <c r="C420" s="361">
        <v>200</v>
      </c>
      <c r="D420" s="361">
        <v>300</v>
      </c>
      <c r="E420" s="361">
        <v>10</v>
      </c>
      <c r="F420" s="153">
        <v>10</v>
      </c>
      <c r="G420" s="368" t="s">
        <v>2724</v>
      </c>
      <c r="H420" s="368" t="s">
        <v>1023</v>
      </c>
      <c r="I420" s="361"/>
      <c r="J420" s="361"/>
      <c r="K420" s="381">
        <f t="shared" si="24"/>
        <v>0</v>
      </c>
      <c r="L420" s="381">
        <v>0</v>
      </c>
      <c r="M420" s="381"/>
      <c r="N420" s="381">
        <v>0</v>
      </c>
      <c r="O420" s="417">
        <f t="shared" si="26"/>
        <v>0</v>
      </c>
    </row>
    <row r="421" spans="1:15">
      <c r="A421" s="154">
        <v>305</v>
      </c>
      <c r="B421" s="361">
        <v>200</v>
      </c>
      <c r="C421" s="361">
        <v>200</v>
      </c>
      <c r="D421" s="361">
        <v>300</v>
      </c>
      <c r="E421" s="361">
        <v>10</v>
      </c>
      <c r="F421" s="153">
        <v>15</v>
      </c>
      <c r="G421" s="368" t="s">
        <v>2725</v>
      </c>
      <c r="H421" s="368" t="s">
        <v>1024</v>
      </c>
      <c r="I421" s="361"/>
      <c r="J421" s="361"/>
      <c r="K421" s="381">
        <f t="shared" si="24"/>
        <v>0</v>
      </c>
      <c r="L421" s="381">
        <v>0</v>
      </c>
      <c r="M421" s="381"/>
      <c r="N421" s="381">
        <v>0</v>
      </c>
      <c r="O421" s="417">
        <f t="shared" si="26"/>
        <v>0</v>
      </c>
    </row>
    <row r="422" spans="1:15">
      <c r="A422" s="154">
        <v>305</v>
      </c>
      <c r="B422" s="361">
        <v>200</v>
      </c>
      <c r="C422" s="361">
        <v>200</v>
      </c>
      <c r="D422" s="361">
        <v>300</v>
      </c>
      <c r="E422" s="361">
        <v>10</v>
      </c>
      <c r="F422" s="153">
        <v>20</v>
      </c>
      <c r="G422" s="368" t="s">
        <v>2726</v>
      </c>
      <c r="H422" s="368" t="s">
        <v>1025</v>
      </c>
      <c r="I422" s="361"/>
      <c r="J422" s="361"/>
      <c r="K422" s="381">
        <f t="shared" si="24"/>
        <v>0</v>
      </c>
      <c r="L422" s="381">
        <v>0</v>
      </c>
      <c r="M422" s="381"/>
      <c r="N422" s="381">
        <v>0</v>
      </c>
      <c r="O422" s="417">
        <f t="shared" si="26"/>
        <v>0</v>
      </c>
    </row>
    <row r="423" spans="1:15">
      <c r="A423" s="154">
        <v>305</v>
      </c>
      <c r="B423" s="361">
        <v>200</v>
      </c>
      <c r="C423" s="361">
        <v>200</v>
      </c>
      <c r="D423" s="361">
        <v>300</v>
      </c>
      <c r="E423" s="361">
        <v>10</v>
      </c>
      <c r="F423" s="153">
        <v>90</v>
      </c>
      <c r="G423" s="368" t="s">
        <v>2727</v>
      </c>
      <c r="H423" s="368" t="s">
        <v>1026</v>
      </c>
      <c r="I423" s="361"/>
      <c r="J423" s="361"/>
      <c r="K423" s="381">
        <f t="shared" si="24"/>
        <v>0</v>
      </c>
      <c r="L423" s="381">
        <v>0</v>
      </c>
      <c r="M423" s="381"/>
      <c r="N423" s="381">
        <v>0</v>
      </c>
      <c r="O423" s="417">
        <f t="shared" si="26"/>
        <v>0</v>
      </c>
    </row>
    <row r="424" spans="1:15" ht="25.5">
      <c r="A424" s="154">
        <v>305</v>
      </c>
      <c r="B424" s="361">
        <v>200</v>
      </c>
      <c r="C424" s="361">
        <v>200</v>
      </c>
      <c r="D424" s="361">
        <v>300</v>
      </c>
      <c r="E424" s="153">
        <v>20</v>
      </c>
      <c r="F424" s="153">
        <v>0</v>
      </c>
      <c r="G424" s="368" t="s">
        <v>2728</v>
      </c>
      <c r="H424" s="368" t="s">
        <v>1027</v>
      </c>
      <c r="I424" s="361" t="s">
        <v>1028</v>
      </c>
      <c r="J424" s="361"/>
      <c r="K424" s="374">
        <f t="shared" si="24"/>
        <v>0</v>
      </c>
      <c r="L424" s="374">
        <v>0</v>
      </c>
      <c r="M424" s="374"/>
      <c r="N424" s="374">
        <v>0</v>
      </c>
      <c r="O424" s="414">
        <f t="shared" si="26"/>
        <v>0</v>
      </c>
    </row>
    <row r="425" spans="1:15" ht="25.5">
      <c r="A425" s="154">
        <v>305</v>
      </c>
      <c r="B425" s="361">
        <v>200</v>
      </c>
      <c r="C425" s="361">
        <v>200</v>
      </c>
      <c r="D425" s="361">
        <v>300</v>
      </c>
      <c r="E425" s="153">
        <v>30</v>
      </c>
      <c r="F425" s="153">
        <v>0</v>
      </c>
      <c r="G425" s="368" t="s">
        <v>2729</v>
      </c>
      <c r="H425" s="368" t="s">
        <v>1029</v>
      </c>
      <c r="I425" s="361" t="s">
        <v>1030</v>
      </c>
      <c r="J425" s="361"/>
      <c r="K425" s="374">
        <f t="shared" si="24"/>
        <v>0</v>
      </c>
      <c r="L425" s="374">
        <v>0</v>
      </c>
      <c r="M425" s="374"/>
      <c r="N425" s="374">
        <v>0</v>
      </c>
      <c r="O425" s="414">
        <f t="shared" si="26"/>
        <v>0</v>
      </c>
    </row>
    <row r="426" spans="1:15">
      <c r="A426" s="154">
        <v>305</v>
      </c>
      <c r="B426" s="361">
        <v>200</v>
      </c>
      <c r="C426" s="361">
        <v>200</v>
      </c>
      <c r="D426" s="361">
        <v>300</v>
      </c>
      <c r="E426" s="153">
        <v>40</v>
      </c>
      <c r="F426" s="153">
        <v>0</v>
      </c>
      <c r="G426" s="368" t="s">
        <v>2730</v>
      </c>
      <c r="H426" s="368" t="s">
        <v>1031</v>
      </c>
      <c r="I426" s="361" t="s">
        <v>1032</v>
      </c>
      <c r="J426" s="361"/>
      <c r="K426" s="374">
        <f t="shared" si="24"/>
        <v>257773.90000000002</v>
      </c>
      <c r="L426" s="374">
        <v>257773.90000000002</v>
      </c>
      <c r="M426" s="374"/>
      <c r="N426" s="374">
        <v>287258.48</v>
      </c>
      <c r="O426" s="414">
        <f t="shared" si="26"/>
        <v>-29484.579999999958</v>
      </c>
    </row>
    <row r="427" spans="1:15" ht="25.5">
      <c r="A427" s="154">
        <v>305</v>
      </c>
      <c r="B427" s="361">
        <v>200</v>
      </c>
      <c r="C427" s="361">
        <v>200</v>
      </c>
      <c r="D427" s="361">
        <v>300</v>
      </c>
      <c r="E427" s="361">
        <v>50</v>
      </c>
      <c r="F427" s="361">
        <v>0</v>
      </c>
      <c r="G427" s="369" t="s">
        <v>2731</v>
      </c>
      <c r="H427" s="369" t="s">
        <v>1033</v>
      </c>
      <c r="I427" s="361" t="s">
        <v>1034</v>
      </c>
      <c r="J427" s="360"/>
      <c r="K427" s="375">
        <f t="shared" si="24"/>
        <v>0</v>
      </c>
      <c r="L427" s="375">
        <v>0</v>
      </c>
      <c r="M427" s="375"/>
      <c r="N427" s="375">
        <v>0</v>
      </c>
      <c r="O427" s="415"/>
    </row>
    <row r="428" spans="1:15">
      <c r="A428" s="154">
        <v>305</v>
      </c>
      <c r="B428" s="361">
        <v>200</v>
      </c>
      <c r="C428" s="361">
        <v>200</v>
      </c>
      <c r="D428" s="361">
        <v>300</v>
      </c>
      <c r="E428" s="361">
        <v>50</v>
      </c>
      <c r="F428" s="153">
        <v>10</v>
      </c>
      <c r="G428" s="368" t="s">
        <v>2732</v>
      </c>
      <c r="H428" s="368" t="s">
        <v>1035</v>
      </c>
      <c r="I428" s="361"/>
      <c r="J428" s="361"/>
      <c r="K428" s="381">
        <f t="shared" si="24"/>
        <v>0</v>
      </c>
      <c r="L428" s="381">
        <v>0</v>
      </c>
      <c r="M428" s="381"/>
      <c r="N428" s="381">
        <v>0</v>
      </c>
      <c r="O428" s="417">
        <f t="shared" ref="O428:O433" si="27">+K428-N428</f>
        <v>0</v>
      </c>
    </row>
    <row r="429" spans="1:15" ht="25.5">
      <c r="A429" s="154">
        <v>305</v>
      </c>
      <c r="B429" s="361">
        <v>200</v>
      </c>
      <c r="C429" s="361">
        <v>200</v>
      </c>
      <c r="D429" s="361">
        <v>300</v>
      </c>
      <c r="E429" s="361">
        <v>50</v>
      </c>
      <c r="F429" s="153">
        <v>20</v>
      </c>
      <c r="G429" s="368" t="s">
        <v>2733</v>
      </c>
      <c r="H429" s="368" t="s">
        <v>1036</v>
      </c>
      <c r="I429" s="361"/>
      <c r="J429" s="361"/>
      <c r="K429" s="381">
        <f t="shared" si="24"/>
        <v>30000</v>
      </c>
      <c r="L429" s="381">
        <v>30000</v>
      </c>
      <c r="M429" s="381"/>
      <c r="N429" s="381">
        <v>30000</v>
      </c>
      <c r="O429" s="417">
        <f t="shared" si="27"/>
        <v>0</v>
      </c>
    </row>
    <row r="430" spans="1:15">
      <c r="A430" s="154">
        <v>305</v>
      </c>
      <c r="B430" s="361">
        <v>200</v>
      </c>
      <c r="C430" s="361">
        <v>200</v>
      </c>
      <c r="D430" s="361">
        <v>300</v>
      </c>
      <c r="E430" s="361">
        <v>50</v>
      </c>
      <c r="F430" s="153">
        <v>30</v>
      </c>
      <c r="G430" s="368" t="s">
        <v>2734</v>
      </c>
      <c r="H430" s="368" t="s">
        <v>1037</v>
      </c>
      <c r="I430" s="361"/>
      <c r="J430" s="361"/>
      <c r="K430" s="381">
        <f t="shared" si="24"/>
        <v>0</v>
      </c>
      <c r="L430" s="381">
        <v>0</v>
      </c>
      <c r="M430" s="381"/>
      <c r="N430" s="381">
        <v>0</v>
      </c>
      <c r="O430" s="417">
        <f t="shared" si="27"/>
        <v>0</v>
      </c>
    </row>
    <row r="431" spans="1:15">
      <c r="A431" s="154">
        <v>305</v>
      </c>
      <c r="B431" s="361">
        <v>200</v>
      </c>
      <c r="C431" s="361">
        <v>200</v>
      </c>
      <c r="D431" s="361">
        <v>300</v>
      </c>
      <c r="E431" s="361">
        <v>50</v>
      </c>
      <c r="F431" s="153">
        <v>40</v>
      </c>
      <c r="G431" s="368" t="s">
        <v>2735</v>
      </c>
      <c r="H431" s="368" t="s">
        <v>1038</v>
      </c>
      <c r="I431" s="361"/>
      <c r="J431" s="361"/>
      <c r="K431" s="381">
        <f t="shared" si="24"/>
        <v>2500</v>
      </c>
      <c r="L431" s="381">
        <v>2500</v>
      </c>
      <c r="M431" s="381"/>
      <c r="N431" s="381">
        <v>2500</v>
      </c>
      <c r="O431" s="417">
        <f t="shared" si="27"/>
        <v>0</v>
      </c>
    </row>
    <row r="432" spans="1:15" ht="25.5">
      <c r="A432" s="154">
        <v>305</v>
      </c>
      <c r="B432" s="361">
        <v>200</v>
      </c>
      <c r="C432" s="361">
        <v>200</v>
      </c>
      <c r="D432" s="361">
        <v>300</v>
      </c>
      <c r="E432" s="361">
        <v>50</v>
      </c>
      <c r="F432" s="153">
        <v>90</v>
      </c>
      <c r="G432" s="368" t="s">
        <v>2736</v>
      </c>
      <c r="H432" s="368" t="s">
        <v>1033</v>
      </c>
      <c r="I432" s="361"/>
      <c r="J432" s="361"/>
      <c r="K432" s="381">
        <f t="shared" si="24"/>
        <v>0</v>
      </c>
      <c r="L432" s="381">
        <v>0</v>
      </c>
      <c r="M432" s="381"/>
      <c r="N432" s="381">
        <v>0</v>
      </c>
      <c r="O432" s="417">
        <f t="shared" si="27"/>
        <v>0</v>
      </c>
    </row>
    <row r="433" spans="1:15" ht="51">
      <c r="A433" s="154">
        <v>305</v>
      </c>
      <c r="B433" s="361">
        <v>200</v>
      </c>
      <c r="C433" s="361">
        <v>200</v>
      </c>
      <c r="D433" s="361">
        <v>300</v>
      </c>
      <c r="E433" s="361">
        <v>60</v>
      </c>
      <c r="F433" s="153">
        <v>0</v>
      </c>
      <c r="G433" s="368" t="s">
        <v>2737</v>
      </c>
      <c r="H433" s="368" t="s">
        <v>1039</v>
      </c>
      <c r="I433" s="361" t="s">
        <v>1040</v>
      </c>
      <c r="J433" s="361"/>
      <c r="K433" s="381">
        <f t="shared" si="24"/>
        <v>0</v>
      </c>
      <c r="L433" s="381">
        <v>0</v>
      </c>
      <c r="M433" s="381"/>
      <c r="N433" s="381">
        <v>0</v>
      </c>
      <c r="O433" s="417">
        <f t="shared" si="27"/>
        <v>0</v>
      </c>
    </row>
    <row r="434" spans="1:15" ht="25.5">
      <c r="A434" s="154">
        <v>305</v>
      </c>
      <c r="B434" s="361">
        <v>200</v>
      </c>
      <c r="C434" s="361">
        <v>200</v>
      </c>
      <c r="D434" s="361">
        <v>400</v>
      </c>
      <c r="E434" s="361">
        <v>0</v>
      </c>
      <c r="F434" s="361">
        <v>0</v>
      </c>
      <c r="G434" s="369" t="s">
        <v>2738</v>
      </c>
      <c r="H434" s="369" t="s">
        <v>1041</v>
      </c>
      <c r="I434" s="370" t="s">
        <v>1042</v>
      </c>
      <c r="J434" s="372"/>
      <c r="K434" s="375">
        <f t="shared" si="24"/>
        <v>0</v>
      </c>
      <c r="L434" s="375">
        <v>0</v>
      </c>
      <c r="M434" s="375"/>
      <c r="N434" s="375">
        <v>0</v>
      </c>
      <c r="O434" s="415"/>
    </row>
    <row r="435" spans="1:15" ht="38.25">
      <c r="A435" s="154">
        <v>305</v>
      </c>
      <c r="B435" s="361">
        <v>200</v>
      </c>
      <c r="C435" s="361">
        <v>200</v>
      </c>
      <c r="D435" s="361">
        <v>400</v>
      </c>
      <c r="E435" s="153">
        <v>10</v>
      </c>
      <c r="F435" s="153">
        <v>0</v>
      </c>
      <c r="G435" s="368" t="s">
        <v>2739</v>
      </c>
      <c r="H435" s="368" t="s">
        <v>1043</v>
      </c>
      <c r="I435" s="370" t="s">
        <v>1044</v>
      </c>
      <c r="J435" s="370" t="s">
        <v>1528</v>
      </c>
      <c r="K435" s="374">
        <f t="shared" si="24"/>
        <v>0</v>
      </c>
      <c r="L435" s="374">
        <v>0</v>
      </c>
      <c r="M435" s="374"/>
      <c r="N435" s="374">
        <v>0</v>
      </c>
      <c r="O435" s="414">
        <f>+K435-N435</f>
        <v>0</v>
      </c>
    </row>
    <row r="436" spans="1:15" ht="38.25">
      <c r="A436" s="154">
        <v>305</v>
      </c>
      <c r="B436" s="361">
        <v>200</v>
      </c>
      <c r="C436" s="361">
        <v>200</v>
      </c>
      <c r="D436" s="361">
        <v>400</v>
      </c>
      <c r="E436" s="153">
        <v>20</v>
      </c>
      <c r="F436" s="153">
        <v>0</v>
      </c>
      <c r="G436" s="368" t="s">
        <v>2740</v>
      </c>
      <c r="H436" s="368" t="s">
        <v>1045</v>
      </c>
      <c r="I436" s="361" t="s">
        <v>1046</v>
      </c>
      <c r="J436" s="361"/>
      <c r="K436" s="374">
        <f t="shared" si="24"/>
        <v>0</v>
      </c>
      <c r="L436" s="374">
        <v>0</v>
      </c>
      <c r="M436" s="374"/>
      <c r="N436" s="374">
        <v>0</v>
      </c>
      <c r="O436" s="414">
        <f>+K436-N436</f>
        <v>0</v>
      </c>
    </row>
    <row r="437" spans="1:15" ht="25.5">
      <c r="A437" s="154">
        <v>305</v>
      </c>
      <c r="B437" s="361">
        <v>200</v>
      </c>
      <c r="C437" s="361">
        <v>200</v>
      </c>
      <c r="D437" s="361">
        <v>400</v>
      </c>
      <c r="E437" s="153">
        <v>30</v>
      </c>
      <c r="F437" s="153">
        <v>0</v>
      </c>
      <c r="G437" s="368" t="s">
        <v>2741</v>
      </c>
      <c r="H437" s="368" t="s">
        <v>1047</v>
      </c>
      <c r="I437" s="361" t="s">
        <v>1048</v>
      </c>
      <c r="J437" s="361" t="s">
        <v>1577</v>
      </c>
      <c r="K437" s="374">
        <f t="shared" si="24"/>
        <v>0</v>
      </c>
      <c r="L437" s="374">
        <v>0</v>
      </c>
      <c r="M437" s="374"/>
      <c r="N437" s="374">
        <v>0</v>
      </c>
      <c r="O437" s="414">
        <f>+K437-N437</f>
        <v>0</v>
      </c>
    </row>
    <row r="438" spans="1:15">
      <c r="A438" s="154">
        <v>305</v>
      </c>
      <c r="B438" s="361">
        <v>200</v>
      </c>
      <c r="C438" s="361">
        <v>300</v>
      </c>
      <c r="D438" s="361">
        <v>0</v>
      </c>
      <c r="E438" s="361">
        <v>0</v>
      </c>
      <c r="F438" s="361">
        <v>0</v>
      </c>
      <c r="G438" s="369" t="s">
        <v>2742</v>
      </c>
      <c r="H438" s="369" t="s">
        <v>1049</v>
      </c>
      <c r="I438" s="361" t="s">
        <v>1050</v>
      </c>
      <c r="J438" s="360"/>
      <c r="K438" s="375">
        <f t="shared" si="24"/>
        <v>0</v>
      </c>
      <c r="L438" s="375">
        <v>0</v>
      </c>
      <c r="M438" s="375"/>
      <c r="N438" s="375">
        <v>0</v>
      </c>
      <c r="O438" s="415"/>
    </row>
    <row r="439" spans="1:15">
      <c r="A439" s="154">
        <v>305</v>
      </c>
      <c r="B439" s="361">
        <v>200</v>
      </c>
      <c r="C439" s="361">
        <v>300</v>
      </c>
      <c r="D439" s="153">
        <v>100</v>
      </c>
      <c r="E439" s="153">
        <v>0</v>
      </c>
      <c r="F439" s="153">
        <v>0</v>
      </c>
      <c r="G439" s="368" t="s">
        <v>2743</v>
      </c>
      <c r="H439" s="368" t="s">
        <v>1051</v>
      </c>
      <c r="I439" s="361" t="s">
        <v>1052</v>
      </c>
      <c r="J439" s="361"/>
      <c r="K439" s="374">
        <f t="shared" si="24"/>
        <v>17625</v>
      </c>
      <c r="L439" s="374">
        <v>17625</v>
      </c>
      <c r="M439" s="374"/>
      <c r="N439" s="374">
        <v>19000</v>
      </c>
      <c r="O439" s="414">
        <f>+K439-N439</f>
        <v>-1375</v>
      </c>
    </row>
    <row r="440" spans="1:15">
      <c r="A440" s="154">
        <v>305</v>
      </c>
      <c r="B440" s="361">
        <v>200</v>
      </c>
      <c r="C440" s="361">
        <v>300</v>
      </c>
      <c r="D440" s="153">
        <v>200</v>
      </c>
      <c r="E440" s="153">
        <v>0</v>
      </c>
      <c r="F440" s="153">
        <v>0</v>
      </c>
      <c r="G440" s="368" t="s">
        <v>2744</v>
      </c>
      <c r="H440" s="368" t="s">
        <v>1053</v>
      </c>
      <c r="I440" s="361" t="s">
        <v>1054</v>
      </c>
      <c r="J440" s="361"/>
      <c r="K440" s="374">
        <f t="shared" si="24"/>
        <v>194445.33000000002</v>
      </c>
      <c r="L440" s="374">
        <v>194445.33000000002</v>
      </c>
      <c r="M440" s="374"/>
      <c r="N440" s="374">
        <v>74000</v>
      </c>
      <c r="O440" s="414">
        <f>+K440-N440</f>
        <v>120445.33000000002</v>
      </c>
    </row>
    <row r="441" spans="1:15">
      <c r="A441" s="151">
        <v>310</v>
      </c>
      <c r="B441" s="57">
        <v>0</v>
      </c>
      <c r="C441" s="57">
        <v>0</v>
      </c>
      <c r="D441" s="57">
        <v>0</v>
      </c>
      <c r="E441" s="57">
        <v>0</v>
      </c>
      <c r="F441" s="57">
        <v>0</v>
      </c>
      <c r="G441" s="379">
        <v>310</v>
      </c>
      <c r="H441" s="379" t="s">
        <v>1055</v>
      </c>
      <c r="I441" s="57"/>
      <c r="J441" s="57"/>
      <c r="K441" s="386">
        <f t="shared" si="24"/>
        <v>0</v>
      </c>
      <c r="L441" s="386">
        <v>0</v>
      </c>
      <c r="M441" s="386"/>
      <c r="N441" s="386">
        <v>0</v>
      </c>
      <c r="O441" s="420"/>
    </row>
    <row r="442" spans="1:15" ht="25.5">
      <c r="A442" s="154">
        <v>310</v>
      </c>
      <c r="B442" s="153">
        <v>100</v>
      </c>
      <c r="C442" s="153">
        <v>0</v>
      </c>
      <c r="D442" s="153">
        <v>0</v>
      </c>
      <c r="E442" s="153">
        <v>0</v>
      </c>
      <c r="F442" s="153">
        <v>0</v>
      </c>
      <c r="G442" s="368" t="s">
        <v>2745</v>
      </c>
      <c r="H442" s="368" t="s">
        <v>1056</v>
      </c>
      <c r="I442" s="361" t="s">
        <v>1057</v>
      </c>
      <c r="J442" s="361"/>
      <c r="K442" s="374">
        <f t="shared" si="24"/>
        <v>55657.87</v>
      </c>
      <c r="L442" s="374">
        <v>55657.87</v>
      </c>
      <c r="M442" s="374"/>
      <c r="N442" s="374">
        <v>60270</v>
      </c>
      <c r="O442" s="414">
        <f>+K442-N442</f>
        <v>-4612.1299999999974</v>
      </c>
    </row>
    <row r="443" spans="1:15">
      <c r="A443" s="154">
        <v>310</v>
      </c>
      <c r="B443" s="361">
        <v>200</v>
      </c>
      <c r="C443" s="361">
        <v>0</v>
      </c>
      <c r="D443" s="361">
        <v>0</v>
      </c>
      <c r="E443" s="361">
        <v>0</v>
      </c>
      <c r="F443" s="361">
        <v>0</v>
      </c>
      <c r="G443" s="369" t="s">
        <v>2746</v>
      </c>
      <c r="H443" s="369" t="s">
        <v>1058</v>
      </c>
      <c r="I443" s="361" t="s">
        <v>1059</v>
      </c>
      <c r="J443" s="360"/>
      <c r="K443" s="375">
        <f t="shared" si="24"/>
        <v>0</v>
      </c>
      <c r="L443" s="375">
        <v>0</v>
      </c>
      <c r="M443" s="375"/>
      <c r="N443" s="375">
        <v>0</v>
      </c>
      <c r="O443" s="415"/>
    </row>
    <row r="444" spans="1:15">
      <c r="A444" s="154">
        <v>310</v>
      </c>
      <c r="B444" s="361">
        <v>200</v>
      </c>
      <c r="C444" s="153">
        <v>100</v>
      </c>
      <c r="D444" s="153">
        <v>0</v>
      </c>
      <c r="E444" s="153">
        <v>0</v>
      </c>
      <c r="F444" s="153">
        <v>0</v>
      </c>
      <c r="G444" s="368" t="s">
        <v>2747</v>
      </c>
      <c r="H444" s="368" t="s">
        <v>1060</v>
      </c>
      <c r="I444" s="361"/>
      <c r="J444" s="361"/>
      <c r="K444" s="381">
        <f t="shared" si="24"/>
        <v>37186.879999999997</v>
      </c>
      <c r="L444" s="381">
        <v>37186.879999999997</v>
      </c>
      <c r="M444" s="381"/>
      <c r="N444" s="381">
        <v>40088</v>
      </c>
      <c r="O444" s="417">
        <f t="shared" ref="O444:O449" si="28">+K444-N444</f>
        <v>-2901.1200000000026</v>
      </c>
    </row>
    <row r="445" spans="1:15">
      <c r="A445" s="154">
        <v>310</v>
      </c>
      <c r="B445" s="361">
        <v>200</v>
      </c>
      <c r="C445" s="153">
        <v>200</v>
      </c>
      <c r="D445" s="153">
        <v>0</v>
      </c>
      <c r="E445" s="153">
        <v>0</v>
      </c>
      <c r="F445" s="153">
        <v>0</v>
      </c>
      <c r="G445" s="368" t="s">
        <v>2748</v>
      </c>
      <c r="H445" s="368" t="s">
        <v>1061</v>
      </c>
      <c r="I445" s="361"/>
      <c r="J445" s="361"/>
      <c r="K445" s="381">
        <f t="shared" si="24"/>
        <v>160161.1</v>
      </c>
      <c r="L445" s="381">
        <v>160161.1</v>
      </c>
      <c r="M445" s="381"/>
      <c r="N445" s="381">
        <v>172386</v>
      </c>
      <c r="O445" s="417">
        <f t="shared" si="28"/>
        <v>-12224.899999999994</v>
      </c>
    </row>
    <row r="446" spans="1:15" ht="25.5">
      <c r="A446" s="154">
        <v>310</v>
      </c>
      <c r="B446" s="361">
        <v>200</v>
      </c>
      <c r="C446" s="153">
        <v>300</v>
      </c>
      <c r="D446" s="153">
        <v>0</v>
      </c>
      <c r="E446" s="153">
        <v>0</v>
      </c>
      <c r="F446" s="153">
        <v>0</v>
      </c>
      <c r="G446" s="368" t="s">
        <v>2749</v>
      </c>
      <c r="H446" s="368" t="s">
        <v>1062</v>
      </c>
      <c r="I446" s="361"/>
      <c r="J446" s="361"/>
      <c r="K446" s="381">
        <f t="shared" si="24"/>
        <v>0</v>
      </c>
      <c r="L446" s="381">
        <v>0</v>
      </c>
      <c r="M446" s="381"/>
      <c r="N446" s="381">
        <v>0</v>
      </c>
      <c r="O446" s="417">
        <f t="shared" si="28"/>
        <v>0</v>
      </c>
    </row>
    <row r="447" spans="1:15" ht="25.5">
      <c r="A447" s="154">
        <v>310</v>
      </c>
      <c r="B447" s="153">
        <v>300</v>
      </c>
      <c r="C447" s="153">
        <v>0</v>
      </c>
      <c r="D447" s="153">
        <v>0</v>
      </c>
      <c r="E447" s="153">
        <v>0</v>
      </c>
      <c r="F447" s="153">
        <v>0</v>
      </c>
      <c r="G447" s="368" t="s">
        <v>2750</v>
      </c>
      <c r="H447" s="368" t="s">
        <v>1063</v>
      </c>
      <c r="I447" s="361" t="s">
        <v>1064</v>
      </c>
      <c r="J447" s="361"/>
      <c r="K447" s="374">
        <f t="shared" si="24"/>
        <v>1469044.52</v>
      </c>
      <c r="L447" s="374">
        <v>1469044.52</v>
      </c>
      <c r="M447" s="374"/>
      <c r="N447" s="374">
        <v>1528000.98</v>
      </c>
      <c r="O447" s="414">
        <f t="shared" si="28"/>
        <v>-58956.459999999963</v>
      </c>
    </row>
    <row r="448" spans="1:15">
      <c r="A448" s="154">
        <v>310</v>
      </c>
      <c r="B448" s="153">
        <v>400</v>
      </c>
      <c r="C448" s="153">
        <v>0</v>
      </c>
      <c r="D448" s="153">
        <v>0</v>
      </c>
      <c r="E448" s="153">
        <v>0</v>
      </c>
      <c r="F448" s="153">
        <v>0</v>
      </c>
      <c r="G448" s="368" t="s">
        <v>2751</v>
      </c>
      <c r="H448" s="368" t="s">
        <v>1065</v>
      </c>
      <c r="I448" s="361" t="s">
        <v>1066</v>
      </c>
      <c r="J448" s="361"/>
      <c r="K448" s="374">
        <f t="shared" si="24"/>
        <v>0</v>
      </c>
      <c r="L448" s="374">
        <v>0</v>
      </c>
      <c r="M448" s="374"/>
      <c r="N448" s="374">
        <v>0</v>
      </c>
      <c r="O448" s="414">
        <f t="shared" si="28"/>
        <v>0</v>
      </c>
    </row>
    <row r="449" spans="1:15">
      <c r="A449" s="154">
        <v>310</v>
      </c>
      <c r="B449" s="153">
        <v>500</v>
      </c>
      <c r="C449" s="153">
        <v>0</v>
      </c>
      <c r="D449" s="153">
        <v>0</v>
      </c>
      <c r="E449" s="153">
        <v>0</v>
      </c>
      <c r="F449" s="153">
        <v>0</v>
      </c>
      <c r="G449" s="368" t="s">
        <v>2752</v>
      </c>
      <c r="H449" s="368" t="s">
        <v>1067</v>
      </c>
      <c r="I449" s="361" t="s">
        <v>1068</v>
      </c>
      <c r="J449" s="361"/>
      <c r="K449" s="374">
        <f t="shared" si="24"/>
        <v>1447.79</v>
      </c>
      <c r="L449" s="374">
        <v>1447.79</v>
      </c>
      <c r="M449" s="374"/>
      <c r="N449" s="374">
        <v>1560.79</v>
      </c>
      <c r="O449" s="414">
        <f t="shared" si="28"/>
        <v>-113</v>
      </c>
    </row>
    <row r="450" spans="1:15">
      <c r="A450" s="154">
        <v>310</v>
      </c>
      <c r="B450" s="361">
        <v>600</v>
      </c>
      <c r="C450" s="361">
        <v>0</v>
      </c>
      <c r="D450" s="361">
        <v>0</v>
      </c>
      <c r="E450" s="361">
        <v>0</v>
      </c>
      <c r="F450" s="361">
        <v>0</v>
      </c>
      <c r="G450" s="369" t="s">
        <v>2753</v>
      </c>
      <c r="H450" s="369" t="s">
        <v>1069</v>
      </c>
      <c r="I450" s="361" t="s">
        <v>1070</v>
      </c>
      <c r="J450" s="360"/>
      <c r="K450" s="375">
        <f t="shared" si="24"/>
        <v>0</v>
      </c>
      <c r="L450" s="375">
        <v>0</v>
      </c>
      <c r="M450" s="375"/>
      <c r="N450" s="375">
        <v>0</v>
      </c>
      <c r="O450" s="415"/>
    </row>
    <row r="451" spans="1:15">
      <c r="A451" s="154">
        <v>310</v>
      </c>
      <c r="B451" s="361">
        <v>600</v>
      </c>
      <c r="C451" s="153">
        <v>100</v>
      </c>
      <c r="D451" s="153">
        <v>0</v>
      </c>
      <c r="E451" s="153">
        <v>0</v>
      </c>
      <c r="F451" s="153">
        <v>0</v>
      </c>
      <c r="G451" s="368" t="s">
        <v>2754</v>
      </c>
      <c r="H451" s="368" t="s">
        <v>1071</v>
      </c>
      <c r="I451" s="361"/>
      <c r="J451" s="361"/>
      <c r="K451" s="381">
        <f t="shared" si="24"/>
        <v>50992.74</v>
      </c>
      <c r="L451" s="381">
        <v>50992.74</v>
      </c>
      <c r="M451" s="381"/>
      <c r="N451" s="381">
        <v>54970.92</v>
      </c>
      <c r="O451" s="417">
        <f>+K451-N451</f>
        <v>-3978.1800000000003</v>
      </c>
    </row>
    <row r="452" spans="1:15">
      <c r="A452" s="154">
        <v>310</v>
      </c>
      <c r="B452" s="361">
        <v>600</v>
      </c>
      <c r="C452" s="153">
        <v>200</v>
      </c>
      <c r="D452" s="153">
        <v>0</v>
      </c>
      <c r="E452" s="153">
        <v>0</v>
      </c>
      <c r="F452" s="153">
        <v>0</v>
      </c>
      <c r="G452" s="368" t="s">
        <v>2755</v>
      </c>
      <c r="H452" s="368" t="s">
        <v>1072</v>
      </c>
      <c r="I452" s="361"/>
      <c r="J452" s="361"/>
      <c r="K452" s="381">
        <f t="shared" si="24"/>
        <v>180733.47</v>
      </c>
      <c r="L452" s="381">
        <v>180733.47</v>
      </c>
      <c r="M452" s="381"/>
      <c r="N452" s="381">
        <v>58231.040000000001</v>
      </c>
      <c r="O452" s="417">
        <f>+K452-N452</f>
        <v>122502.43</v>
      </c>
    </row>
    <row r="453" spans="1:15">
      <c r="A453" s="154">
        <v>310</v>
      </c>
      <c r="B453" s="361">
        <v>600</v>
      </c>
      <c r="C453" s="153">
        <v>300</v>
      </c>
      <c r="D453" s="153">
        <v>0</v>
      </c>
      <c r="E453" s="153">
        <v>0</v>
      </c>
      <c r="F453" s="153">
        <v>0</v>
      </c>
      <c r="G453" s="368" t="s">
        <v>2756</v>
      </c>
      <c r="H453" s="368" t="s">
        <v>1069</v>
      </c>
      <c r="I453" s="361"/>
      <c r="J453" s="361"/>
      <c r="K453" s="381">
        <f t="shared" si="24"/>
        <v>10987.72</v>
      </c>
      <c r="L453" s="381">
        <v>10987.72</v>
      </c>
      <c r="M453" s="381"/>
      <c r="N453" s="381">
        <v>11844.92</v>
      </c>
      <c r="O453" s="417">
        <f>+K453-N453</f>
        <v>-857.20000000000073</v>
      </c>
    </row>
    <row r="454" spans="1:15" ht="25.5">
      <c r="A454" s="154">
        <v>310</v>
      </c>
      <c r="B454" s="361">
        <v>700</v>
      </c>
      <c r="C454" s="361">
        <v>0</v>
      </c>
      <c r="D454" s="361">
        <v>0</v>
      </c>
      <c r="E454" s="153">
        <v>0</v>
      </c>
      <c r="F454" s="153">
        <v>0</v>
      </c>
      <c r="G454" s="368" t="s">
        <v>2757</v>
      </c>
      <c r="H454" s="368" t="s">
        <v>1073</v>
      </c>
      <c r="I454" s="370" t="s">
        <v>1074</v>
      </c>
      <c r="J454" s="370" t="s">
        <v>1528</v>
      </c>
      <c r="K454" s="374">
        <f t="shared" si="24"/>
        <v>0</v>
      </c>
      <c r="L454" s="374">
        <v>0</v>
      </c>
      <c r="M454" s="374"/>
      <c r="N454" s="374">
        <v>0</v>
      </c>
      <c r="O454" s="414">
        <f>+K454-N454</f>
        <v>0</v>
      </c>
    </row>
    <row r="455" spans="1:15">
      <c r="A455" s="151">
        <v>315</v>
      </c>
      <c r="B455" s="57">
        <v>0</v>
      </c>
      <c r="C455" s="57">
        <v>0</v>
      </c>
      <c r="D455" s="57">
        <v>0</v>
      </c>
      <c r="E455" s="57">
        <v>0</v>
      </c>
      <c r="F455" s="57">
        <v>0</v>
      </c>
      <c r="G455" s="379">
        <v>315</v>
      </c>
      <c r="H455" s="379" t="s">
        <v>61</v>
      </c>
      <c r="I455" s="57" t="s">
        <v>1075</v>
      </c>
      <c r="J455" s="57"/>
      <c r="K455" s="386">
        <f t="shared" ref="K455:K518" si="29">+L455+M455</f>
        <v>0</v>
      </c>
      <c r="L455" s="386">
        <v>0</v>
      </c>
      <c r="M455" s="386"/>
      <c r="N455" s="386">
        <v>0</v>
      </c>
      <c r="O455" s="420"/>
    </row>
    <row r="456" spans="1:15">
      <c r="A456" s="154">
        <v>315</v>
      </c>
      <c r="B456" s="361">
        <v>100</v>
      </c>
      <c r="C456" s="361">
        <v>0</v>
      </c>
      <c r="D456" s="361">
        <v>0</v>
      </c>
      <c r="E456" s="361">
        <v>0</v>
      </c>
      <c r="F456" s="361">
        <v>0</v>
      </c>
      <c r="G456" s="369" t="s">
        <v>2758</v>
      </c>
      <c r="H456" s="369" t="s">
        <v>1076</v>
      </c>
      <c r="I456" s="361" t="s">
        <v>1077</v>
      </c>
      <c r="J456" s="360"/>
      <c r="K456" s="375">
        <f t="shared" si="29"/>
        <v>0</v>
      </c>
      <c r="L456" s="375">
        <v>0</v>
      </c>
      <c r="M456" s="375"/>
      <c r="N456" s="375">
        <v>0</v>
      </c>
      <c r="O456" s="415"/>
    </row>
    <row r="457" spans="1:15">
      <c r="A457" s="154">
        <v>315</v>
      </c>
      <c r="B457" s="361">
        <v>100</v>
      </c>
      <c r="C457" s="153">
        <v>100</v>
      </c>
      <c r="D457" s="153">
        <v>0</v>
      </c>
      <c r="E457" s="153">
        <v>0</v>
      </c>
      <c r="F457" s="153">
        <v>0</v>
      </c>
      <c r="G457" s="368" t="s">
        <v>2759</v>
      </c>
      <c r="H457" s="368" t="s">
        <v>1078</v>
      </c>
      <c r="I457" s="361"/>
      <c r="J457" s="361"/>
      <c r="K457" s="381">
        <f t="shared" si="29"/>
        <v>25257.69</v>
      </c>
      <c r="L457" s="381">
        <v>25257.69</v>
      </c>
      <c r="M457" s="381"/>
      <c r="N457" s="381">
        <v>27228.16</v>
      </c>
      <c r="O457" s="417">
        <f>+K457-N457</f>
        <v>-1970.4700000000012</v>
      </c>
    </row>
    <row r="458" spans="1:15">
      <c r="A458" s="154">
        <v>315</v>
      </c>
      <c r="B458" s="361">
        <v>100</v>
      </c>
      <c r="C458" s="153">
        <v>200</v>
      </c>
      <c r="D458" s="153">
        <v>0</v>
      </c>
      <c r="E458" s="153">
        <v>0</v>
      </c>
      <c r="F458" s="153">
        <v>0</v>
      </c>
      <c r="G458" s="368" t="s">
        <v>2760</v>
      </c>
      <c r="H458" s="368" t="s">
        <v>1079</v>
      </c>
      <c r="I458" s="361"/>
      <c r="J458" s="361"/>
      <c r="K458" s="381">
        <f t="shared" si="29"/>
        <v>7467.43</v>
      </c>
      <c r="L458" s="381">
        <v>7467.43</v>
      </c>
      <c r="M458" s="381"/>
      <c r="N458" s="381">
        <v>8050</v>
      </c>
      <c r="O458" s="417">
        <f>+K458-N458</f>
        <v>-582.56999999999971</v>
      </c>
    </row>
    <row r="459" spans="1:15">
      <c r="A459" s="154">
        <v>315</v>
      </c>
      <c r="B459" s="361">
        <v>200</v>
      </c>
      <c r="C459" s="361">
        <v>0</v>
      </c>
      <c r="D459" s="361">
        <v>0</v>
      </c>
      <c r="E459" s="361">
        <v>0</v>
      </c>
      <c r="F459" s="361">
        <v>0</v>
      </c>
      <c r="G459" s="369" t="s">
        <v>2761</v>
      </c>
      <c r="H459" s="369" t="s">
        <v>1080</v>
      </c>
      <c r="I459" s="361" t="s">
        <v>1081</v>
      </c>
      <c r="J459" s="360"/>
      <c r="K459" s="375">
        <f t="shared" si="29"/>
        <v>0</v>
      </c>
      <c r="L459" s="375">
        <v>0</v>
      </c>
      <c r="M459" s="375"/>
      <c r="N459" s="375">
        <v>0</v>
      </c>
      <c r="O459" s="415"/>
    </row>
    <row r="460" spans="1:15">
      <c r="A460" s="154">
        <v>315</v>
      </c>
      <c r="B460" s="361">
        <v>200</v>
      </c>
      <c r="C460" s="153">
        <v>100</v>
      </c>
      <c r="D460" s="153">
        <v>0</v>
      </c>
      <c r="E460" s="153">
        <v>0</v>
      </c>
      <c r="F460" s="153">
        <v>0</v>
      </c>
      <c r="G460" s="368" t="s">
        <v>2762</v>
      </c>
      <c r="H460" s="368" t="s">
        <v>1082</v>
      </c>
      <c r="I460" s="361" t="s">
        <v>1083</v>
      </c>
      <c r="J460" s="361"/>
      <c r="K460" s="374">
        <f t="shared" si="29"/>
        <v>1355670.79</v>
      </c>
      <c r="L460" s="374">
        <v>1355670.79</v>
      </c>
      <c r="M460" s="374"/>
      <c r="N460" s="374">
        <v>723931.77</v>
      </c>
      <c r="O460" s="414">
        <f>+K460-N460</f>
        <v>631739.02</v>
      </c>
    </row>
    <row r="461" spans="1:15">
      <c r="A461" s="154">
        <v>315</v>
      </c>
      <c r="B461" s="361">
        <v>200</v>
      </c>
      <c r="C461" s="361">
        <v>200</v>
      </c>
      <c r="D461" s="361">
        <v>0</v>
      </c>
      <c r="E461" s="361">
        <v>0</v>
      </c>
      <c r="F461" s="361">
        <v>0</v>
      </c>
      <c r="G461" s="369" t="s">
        <v>2763</v>
      </c>
      <c r="H461" s="369" t="s">
        <v>1084</v>
      </c>
      <c r="I461" s="361" t="s">
        <v>1085</v>
      </c>
      <c r="J461" s="360"/>
      <c r="K461" s="375">
        <f t="shared" si="29"/>
        <v>0</v>
      </c>
      <c r="L461" s="375">
        <v>0</v>
      </c>
      <c r="M461" s="375"/>
      <c r="N461" s="375">
        <v>0</v>
      </c>
      <c r="O461" s="415"/>
    </row>
    <row r="462" spans="1:15">
      <c r="A462" s="154">
        <v>315</v>
      </c>
      <c r="B462" s="361">
        <v>200</v>
      </c>
      <c r="C462" s="361">
        <v>200</v>
      </c>
      <c r="D462" s="153">
        <v>100</v>
      </c>
      <c r="E462" s="153">
        <v>0</v>
      </c>
      <c r="F462" s="153">
        <v>0</v>
      </c>
      <c r="G462" s="368" t="s">
        <v>2764</v>
      </c>
      <c r="H462" s="368" t="s">
        <v>1086</v>
      </c>
      <c r="I462" s="361"/>
      <c r="J462" s="361"/>
      <c r="K462" s="381">
        <f t="shared" si="29"/>
        <v>171825.43</v>
      </c>
      <c r="L462" s="381">
        <v>171825.43</v>
      </c>
      <c r="M462" s="381"/>
      <c r="N462" s="381">
        <v>188602.25</v>
      </c>
      <c r="O462" s="417">
        <f>+K462-N462</f>
        <v>-16776.820000000007</v>
      </c>
    </row>
    <row r="463" spans="1:15">
      <c r="A463" s="154">
        <v>315</v>
      </c>
      <c r="B463" s="361">
        <v>200</v>
      </c>
      <c r="C463" s="361">
        <v>200</v>
      </c>
      <c r="D463" s="153">
        <v>200</v>
      </c>
      <c r="E463" s="153">
        <v>0</v>
      </c>
      <c r="F463" s="153">
        <v>0</v>
      </c>
      <c r="G463" s="368" t="s">
        <v>2765</v>
      </c>
      <c r="H463" s="368" t="s">
        <v>1087</v>
      </c>
      <c r="I463" s="361"/>
      <c r="J463" s="361"/>
      <c r="K463" s="381">
        <f t="shared" si="29"/>
        <v>13914.47</v>
      </c>
      <c r="L463" s="381">
        <v>13914.47</v>
      </c>
      <c r="M463" s="381"/>
      <c r="N463" s="381">
        <v>13208.59</v>
      </c>
      <c r="O463" s="417">
        <f>+K463-N463</f>
        <v>705.8799999999992</v>
      </c>
    </row>
    <row r="464" spans="1:15">
      <c r="A464" s="154">
        <v>315</v>
      </c>
      <c r="B464" s="361">
        <v>200</v>
      </c>
      <c r="C464" s="361">
        <v>200</v>
      </c>
      <c r="D464" s="153">
        <v>300</v>
      </c>
      <c r="E464" s="153">
        <v>0</v>
      </c>
      <c r="F464" s="153">
        <v>0</v>
      </c>
      <c r="G464" s="368" t="s">
        <v>2766</v>
      </c>
      <c r="H464" s="368" t="s">
        <v>1088</v>
      </c>
      <c r="I464" s="361"/>
      <c r="J464" s="361"/>
      <c r="K464" s="381">
        <f t="shared" si="29"/>
        <v>9966.48</v>
      </c>
      <c r="L464" s="381">
        <v>9966.48</v>
      </c>
      <c r="M464" s="381"/>
      <c r="N464" s="381">
        <v>10744.01</v>
      </c>
      <c r="O464" s="417">
        <f>+K464-N464</f>
        <v>-777.53000000000065</v>
      </c>
    </row>
    <row r="465" spans="1:15">
      <c r="A465" s="154">
        <v>315</v>
      </c>
      <c r="B465" s="361">
        <v>200</v>
      </c>
      <c r="C465" s="361">
        <v>200</v>
      </c>
      <c r="D465" s="153">
        <v>900</v>
      </c>
      <c r="E465" s="153">
        <v>0</v>
      </c>
      <c r="F465" s="153">
        <v>0</v>
      </c>
      <c r="G465" s="368" t="s">
        <v>2767</v>
      </c>
      <c r="H465" s="368" t="s">
        <v>1089</v>
      </c>
      <c r="I465" s="361"/>
      <c r="J465" s="361"/>
      <c r="K465" s="381">
        <f t="shared" si="29"/>
        <v>0</v>
      </c>
      <c r="L465" s="381">
        <v>0</v>
      </c>
      <c r="M465" s="381"/>
      <c r="N465" s="381">
        <v>0</v>
      </c>
      <c r="O465" s="417">
        <f>+K465-N465</f>
        <v>0</v>
      </c>
    </row>
    <row r="466" spans="1:15">
      <c r="A466" s="154">
        <v>315</v>
      </c>
      <c r="B466" s="361">
        <v>300</v>
      </c>
      <c r="C466" s="361">
        <v>0</v>
      </c>
      <c r="D466" s="361">
        <v>0</v>
      </c>
      <c r="E466" s="361">
        <v>0</v>
      </c>
      <c r="F466" s="361">
        <v>0</v>
      </c>
      <c r="G466" s="369" t="s">
        <v>2768</v>
      </c>
      <c r="H466" s="369" t="s">
        <v>1090</v>
      </c>
      <c r="I466" s="361" t="s">
        <v>1091</v>
      </c>
      <c r="J466" s="360"/>
      <c r="K466" s="375">
        <f t="shared" si="29"/>
        <v>0</v>
      </c>
      <c r="L466" s="375">
        <v>0</v>
      </c>
      <c r="M466" s="375"/>
      <c r="N466" s="375">
        <v>0</v>
      </c>
      <c r="O466" s="415"/>
    </row>
    <row r="467" spans="1:15">
      <c r="A467" s="154">
        <v>315</v>
      </c>
      <c r="B467" s="361">
        <v>300</v>
      </c>
      <c r="C467" s="361">
        <v>100</v>
      </c>
      <c r="D467" s="361">
        <v>0</v>
      </c>
      <c r="E467" s="361">
        <v>0</v>
      </c>
      <c r="F467" s="361">
        <v>0</v>
      </c>
      <c r="G467" s="369" t="s">
        <v>2769</v>
      </c>
      <c r="H467" s="369" t="s">
        <v>1092</v>
      </c>
      <c r="I467" s="361" t="s">
        <v>1093</v>
      </c>
      <c r="J467" s="360"/>
      <c r="K467" s="375">
        <f t="shared" si="29"/>
        <v>0</v>
      </c>
      <c r="L467" s="375">
        <v>0</v>
      </c>
      <c r="M467" s="375"/>
      <c r="N467" s="375">
        <v>0</v>
      </c>
      <c r="O467" s="415"/>
    </row>
    <row r="468" spans="1:15">
      <c r="A468" s="154">
        <v>315</v>
      </c>
      <c r="B468" s="361">
        <v>300</v>
      </c>
      <c r="C468" s="361">
        <v>100</v>
      </c>
      <c r="D468" s="153">
        <v>100</v>
      </c>
      <c r="E468" s="153">
        <v>0</v>
      </c>
      <c r="F468" s="153">
        <v>0</v>
      </c>
      <c r="G468" s="368" t="s">
        <v>2770</v>
      </c>
      <c r="H468" s="368" t="s">
        <v>1094</v>
      </c>
      <c r="I468" s="361"/>
      <c r="J468" s="361"/>
      <c r="K468" s="381">
        <f t="shared" si="29"/>
        <v>0</v>
      </c>
      <c r="L468" s="381">
        <v>0</v>
      </c>
      <c r="M468" s="381"/>
      <c r="N468" s="381">
        <v>0</v>
      </c>
      <c r="O468" s="417">
        <f>+K468-N468</f>
        <v>0</v>
      </c>
    </row>
    <row r="469" spans="1:15">
      <c r="A469" s="154">
        <v>315</v>
      </c>
      <c r="B469" s="361">
        <v>300</v>
      </c>
      <c r="C469" s="361">
        <v>100</v>
      </c>
      <c r="D469" s="153">
        <v>200</v>
      </c>
      <c r="E469" s="153">
        <v>0</v>
      </c>
      <c r="F469" s="153">
        <v>0</v>
      </c>
      <c r="G469" s="368" t="s">
        <v>2771</v>
      </c>
      <c r="H469" s="368" t="s">
        <v>1095</v>
      </c>
      <c r="I469" s="361"/>
      <c r="J469" s="361"/>
      <c r="K469" s="381">
        <f t="shared" si="29"/>
        <v>100000</v>
      </c>
      <c r="L469" s="381">
        <v>100000</v>
      </c>
      <c r="M469" s="381"/>
      <c r="N469" s="381">
        <v>14302.55</v>
      </c>
      <c r="O469" s="417">
        <f>+K469-N469</f>
        <v>85697.45</v>
      </c>
    </row>
    <row r="470" spans="1:15">
      <c r="A470" s="154">
        <v>315</v>
      </c>
      <c r="B470" s="361">
        <v>300</v>
      </c>
      <c r="C470" s="361">
        <v>200</v>
      </c>
      <c r="D470" s="361">
        <v>0</v>
      </c>
      <c r="E470" s="361">
        <v>0</v>
      </c>
      <c r="F470" s="361">
        <v>0</v>
      </c>
      <c r="G470" s="369" t="s">
        <v>2772</v>
      </c>
      <c r="H470" s="369" t="s">
        <v>1096</v>
      </c>
      <c r="I470" s="361" t="s">
        <v>1097</v>
      </c>
      <c r="J470" s="360"/>
      <c r="K470" s="375">
        <f t="shared" si="29"/>
        <v>0</v>
      </c>
      <c r="L470" s="375">
        <v>0</v>
      </c>
      <c r="M470" s="375"/>
      <c r="N470" s="375">
        <v>0</v>
      </c>
      <c r="O470" s="415"/>
    </row>
    <row r="471" spans="1:15">
      <c r="A471" s="154">
        <v>315</v>
      </c>
      <c r="B471" s="361">
        <v>300</v>
      </c>
      <c r="C471" s="361">
        <v>200</v>
      </c>
      <c r="D471" s="153">
        <v>100</v>
      </c>
      <c r="E471" s="153">
        <v>0</v>
      </c>
      <c r="F471" s="153">
        <v>0</v>
      </c>
      <c r="G471" s="368" t="s">
        <v>2773</v>
      </c>
      <c r="H471" s="368" t="s">
        <v>1094</v>
      </c>
      <c r="I471" s="361"/>
      <c r="J471" s="361"/>
      <c r="K471" s="381">
        <f t="shared" si="29"/>
        <v>0</v>
      </c>
      <c r="L471" s="381">
        <v>0</v>
      </c>
      <c r="M471" s="381"/>
      <c r="N471" s="381">
        <v>0</v>
      </c>
      <c r="O471" s="417">
        <f>+K471-N471</f>
        <v>0</v>
      </c>
    </row>
    <row r="472" spans="1:15">
      <c r="A472" s="154">
        <v>315</v>
      </c>
      <c r="B472" s="361">
        <v>300</v>
      </c>
      <c r="C472" s="361">
        <v>200</v>
      </c>
      <c r="D472" s="153">
        <v>200</v>
      </c>
      <c r="E472" s="153">
        <v>0</v>
      </c>
      <c r="F472" s="153">
        <v>0</v>
      </c>
      <c r="G472" s="368" t="s">
        <v>2774</v>
      </c>
      <c r="H472" s="368" t="s">
        <v>1095</v>
      </c>
      <c r="I472" s="361"/>
      <c r="J472" s="361"/>
      <c r="K472" s="381">
        <f t="shared" si="29"/>
        <v>0</v>
      </c>
      <c r="L472" s="381">
        <v>0</v>
      </c>
      <c r="M472" s="381"/>
      <c r="N472" s="381">
        <v>0</v>
      </c>
      <c r="O472" s="417">
        <f>+K472-N472</f>
        <v>0</v>
      </c>
    </row>
    <row r="473" spans="1:15">
      <c r="A473" s="154">
        <v>315</v>
      </c>
      <c r="B473" s="361">
        <v>350</v>
      </c>
      <c r="C473" s="361">
        <v>0</v>
      </c>
      <c r="D473" s="361">
        <v>0</v>
      </c>
      <c r="E473" s="153">
        <v>0</v>
      </c>
      <c r="F473" s="153">
        <v>0</v>
      </c>
      <c r="G473" s="368" t="s">
        <v>2775</v>
      </c>
      <c r="H473" s="368" t="s">
        <v>1098</v>
      </c>
      <c r="I473" s="370" t="s">
        <v>1099</v>
      </c>
      <c r="J473" s="370"/>
      <c r="K473" s="374">
        <f t="shared" si="29"/>
        <v>233600.18</v>
      </c>
      <c r="L473" s="374">
        <v>233600.18</v>
      </c>
      <c r="M473" s="374"/>
      <c r="N473" s="374">
        <v>125912.22</v>
      </c>
      <c r="O473" s="414">
        <f>+K473-N473</f>
        <v>107687.95999999999</v>
      </c>
    </row>
    <row r="474" spans="1:15" ht="25.5">
      <c r="A474" s="154">
        <v>315</v>
      </c>
      <c r="B474" s="361">
        <v>400</v>
      </c>
      <c r="C474" s="361">
        <v>0</v>
      </c>
      <c r="D474" s="361">
        <v>0</v>
      </c>
      <c r="E474" s="153">
        <v>0</v>
      </c>
      <c r="F474" s="153">
        <v>0</v>
      </c>
      <c r="G474" s="368" t="s">
        <v>2776</v>
      </c>
      <c r="H474" s="368" t="s">
        <v>1100</v>
      </c>
      <c r="I474" s="370" t="s">
        <v>1101</v>
      </c>
      <c r="J474" s="370" t="s">
        <v>1528</v>
      </c>
      <c r="K474" s="374">
        <f t="shared" si="29"/>
        <v>0</v>
      </c>
      <c r="L474" s="374">
        <v>0</v>
      </c>
      <c r="M474" s="374"/>
      <c r="N474" s="374">
        <v>0</v>
      </c>
      <c r="O474" s="414">
        <f>+K474-N474</f>
        <v>0</v>
      </c>
    </row>
    <row r="475" spans="1:15">
      <c r="A475" s="151">
        <v>320</v>
      </c>
      <c r="B475" s="57">
        <v>0</v>
      </c>
      <c r="C475" s="57">
        <v>0</v>
      </c>
      <c r="D475" s="57">
        <v>0</v>
      </c>
      <c r="E475" s="57">
        <v>0</v>
      </c>
      <c r="F475" s="57">
        <v>0</v>
      </c>
      <c r="G475" s="379">
        <v>320</v>
      </c>
      <c r="H475" s="379" t="s">
        <v>1102</v>
      </c>
      <c r="I475" s="57" t="s">
        <v>1103</v>
      </c>
      <c r="J475" s="57"/>
      <c r="K475" s="386">
        <f t="shared" si="29"/>
        <v>0</v>
      </c>
      <c r="L475" s="386">
        <v>0</v>
      </c>
      <c r="M475" s="386"/>
      <c r="N475" s="386">
        <v>0</v>
      </c>
      <c r="O475" s="420"/>
    </row>
    <row r="476" spans="1:15">
      <c r="A476" s="154">
        <v>320</v>
      </c>
      <c r="B476" s="361">
        <v>100</v>
      </c>
      <c r="C476" s="361">
        <v>0</v>
      </c>
      <c r="D476" s="361">
        <v>0</v>
      </c>
      <c r="E476" s="361">
        <v>0</v>
      </c>
      <c r="F476" s="361">
        <v>0</v>
      </c>
      <c r="G476" s="369" t="s">
        <v>2777</v>
      </c>
      <c r="H476" s="369" t="s">
        <v>1104</v>
      </c>
      <c r="I476" s="361" t="s">
        <v>1105</v>
      </c>
      <c r="J476" s="360"/>
      <c r="K476" s="375">
        <f t="shared" si="29"/>
        <v>0</v>
      </c>
      <c r="L476" s="375">
        <v>0</v>
      </c>
      <c r="M476" s="375"/>
      <c r="N476" s="375">
        <v>0</v>
      </c>
      <c r="O476" s="415"/>
    </row>
    <row r="477" spans="1:15">
      <c r="A477" s="154">
        <v>320</v>
      </c>
      <c r="B477" s="361">
        <v>100</v>
      </c>
      <c r="C477" s="361">
        <v>100</v>
      </c>
      <c r="D477" s="361">
        <v>0</v>
      </c>
      <c r="E477" s="361">
        <v>0</v>
      </c>
      <c r="F477" s="361">
        <v>0</v>
      </c>
      <c r="G477" s="369" t="s">
        <v>2778</v>
      </c>
      <c r="H477" s="369" t="s">
        <v>1106</v>
      </c>
      <c r="I477" s="361" t="s">
        <v>1107</v>
      </c>
      <c r="J477" s="360"/>
      <c r="K477" s="375">
        <f t="shared" si="29"/>
        <v>0</v>
      </c>
      <c r="L477" s="375">
        <v>0</v>
      </c>
      <c r="M477" s="375"/>
      <c r="N477" s="375">
        <v>0</v>
      </c>
      <c r="O477" s="415"/>
    </row>
    <row r="478" spans="1:15">
      <c r="A478" s="154">
        <v>320</v>
      </c>
      <c r="B478" s="361">
        <v>100</v>
      </c>
      <c r="C478" s="361">
        <v>100</v>
      </c>
      <c r="D478" s="361">
        <v>100</v>
      </c>
      <c r="E478" s="361">
        <v>0</v>
      </c>
      <c r="F478" s="361">
        <v>0</v>
      </c>
      <c r="G478" s="369" t="s">
        <v>2779</v>
      </c>
      <c r="H478" s="369" t="s">
        <v>1108</v>
      </c>
      <c r="I478" s="361" t="s">
        <v>1109</v>
      </c>
      <c r="J478" s="360"/>
      <c r="K478" s="375">
        <f t="shared" si="29"/>
        <v>0</v>
      </c>
      <c r="L478" s="375">
        <v>0</v>
      </c>
      <c r="M478" s="375"/>
      <c r="N478" s="375">
        <v>0</v>
      </c>
      <c r="O478" s="415"/>
    </row>
    <row r="479" spans="1:15">
      <c r="A479" s="154">
        <v>320</v>
      </c>
      <c r="B479" s="361">
        <v>100</v>
      </c>
      <c r="C479" s="361">
        <v>100</v>
      </c>
      <c r="D479" s="361">
        <v>100</v>
      </c>
      <c r="E479" s="153">
        <v>10</v>
      </c>
      <c r="F479" s="153">
        <v>0</v>
      </c>
      <c r="G479" s="387" t="s">
        <v>2780</v>
      </c>
      <c r="H479" s="368" t="s">
        <v>1110</v>
      </c>
      <c r="I479" s="361"/>
      <c r="J479" s="361"/>
      <c r="K479" s="374">
        <f t="shared" si="29"/>
        <v>7171785.9199999999</v>
      </c>
      <c r="L479" s="374">
        <v>7171785.9199999999</v>
      </c>
      <c r="M479" s="374"/>
      <c r="N479" s="374">
        <v>7135706.4299999997</v>
      </c>
      <c r="O479" s="414">
        <f>+K479-N479</f>
        <v>36079.490000000224</v>
      </c>
    </row>
    <row r="480" spans="1:15">
      <c r="A480" s="154">
        <v>320</v>
      </c>
      <c r="B480" s="361">
        <v>100</v>
      </c>
      <c r="C480" s="361">
        <v>100</v>
      </c>
      <c r="D480" s="361">
        <v>100</v>
      </c>
      <c r="E480" s="153">
        <v>20</v>
      </c>
      <c r="F480" s="153">
        <v>0</v>
      </c>
      <c r="G480" s="387" t="s">
        <v>2781</v>
      </c>
      <c r="H480" s="368" t="s">
        <v>1111</v>
      </c>
      <c r="I480" s="361"/>
      <c r="J480" s="361"/>
      <c r="K480" s="374">
        <f t="shared" si="29"/>
        <v>2154480.91</v>
      </c>
      <c r="L480" s="374">
        <v>2154480.91</v>
      </c>
      <c r="M480" s="374"/>
      <c r="N480" s="374">
        <v>2318038.41</v>
      </c>
      <c r="O480" s="414">
        <f>+K480-N480</f>
        <v>-163557.5</v>
      </c>
    </row>
    <row r="481" spans="1:15">
      <c r="A481" s="154">
        <v>320</v>
      </c>
      <c r="B481" s="361">
        <v>100</v>
      </c>
      <c r="C481" s="361">
        <v>100</v>
      </c>
      <c r="D481" s="361">
        <v>100</v>
      </c>
      <c r="E481" s="361">
        <v>30</v>
      </c>
      <c r="F481" s="361">
        <v>0</v>
      </c>
      <c r="G481" s="388" t="s">
        <v>2782</v>
      </c>
      <c r="H481" s="369" t="s">
        <v>1112</v>
      </c>
      <c r="I481" s="361"/>
      <c r="J481" s="360"/>
      <c r="K481" s="375">
        <f t="shared" si="29"/>
        <v>0</v>
      </c>
      <c r="L481" s="375">
        <v>0</v>
      </c>
      <c r="M481" s="375"/>
      <c r="N481" s="375">
        <v>0</v>
      </c>
      <c r="O481" s="415"/>
    </row>
    <row r="482" spans="1:15">
      <c r="A482" s="154">
        <v>320</v>
      </c>
      <c r="B482" s="361">
        <v>100</v>
      </c>
      <c r="C482" s="361">
        <v>100</v>
      </c>
      <c r="D482" s="361">
        <v>100</v>
      </c>
      <c r="E482" s="361">
        <v>30</v>
      </c>
      <c r="F482" s="153">
        <v>5</v>
      </c>
      <c r="G482" s="387" t="s">
        <v>2783</v>
      </c>
      <c r="H482" s="368" t="s">
        <v>1113</v>
      </c>
      <c r="I482" s="361"/>
      <c r="J482" s="361"/>
      <c r="K482" s="374">
        <f t="shared" si="29"/>
        <v>277705.77</v>
      </c>
      <c r="L482" s="374">
        <v>277705.77</v>
      </c>
      <c r="M482" s="374"/>
      <c r="N482" s="374">
        <v>447544.52</v>
      </c>
      <c r="O482" s="414">
        <f>+K482-N482</f>
        <v>-169838.75</v>
      </c>
    </row>
    <row r="483" spans="1:15">
      <c r="A483" s="154">
        <v>320</v>
      </c>
      <c r="B483" s="361">
        <v>100</v>
      </c>
      <c r="C483" s="361">
        <v>100</v>
      </c>
      <c r="D483" s="361">
        <v>100</v>
      </c>
      <c r="E483" s="361">
        <v>40</v>
      </c>
      <c r="F483" s="361">
        <v>0</v>
      </c>
      <c r="G483" s="388" t="s">
        <v>2784</v>
      </c>
      <c r="H483" s="369" t="s">
        <v>1115</v>
      </c>
      <c r="I483" s="361"/>
      <c r="J483" s="360"/>
      <c r="K483" s="375">
        <f t="shared" si="29"/>
        <v>0</v>
      </c>
      <c r="L483" s="375">
        <v>0</v>
      </c>
      <c r="M483" s="375"/>
      <c r="N483" s="375">
        <v>0</v>
      </c>
      <c r="O483" s="415"/>
    </row>
    <row r="484" spans="1:15" ht="25.5">
      <c r="A484" s="154">
        <v>320</v>
      </c>
      <c r="B484" s="361">
        <v>100</v>
      </c>
      <c r="C484" s="361">
        <v>100</v>
      </c>
      <c r="D484" s="361">
        <v>100</v>
      </c>
      <c r="E484" s="361">
        <v>40</v>
      </c>
      <c r="F484" s="153">
        <v>5</v>
      </c>
      <c r="G484" s="387" t="s">
        <v>2785</v>
      </c>
      <c r="H484" s="368" t="s">
        <v>1116</v>
      </c>
      <c r="I484" s="361"/>
      <c r="J484" s="361"/>
      <c r="K484" s="374">
        <f t="shared" si="29"/>
        <v>492615.79</v>
      </c>
      <c r="L484" s="374">
        <v>492615.79</v>
      </c>
      <c r="M484" s="374"/>
      <c r="N484" s="374">
        <v>457677.25</v>
      </c>
      <c r="O484" s="414">
        <f>+K484-N484</f>
        <v>34938.539999999979</v>
      </c>
    </row>
    <row r="485" spans="1:15">
      <c r="A485" s="154">
        <v>320</v>
      </c>
      <c r="B485" s="361">
        <v>100</v>
      </c>
      <c r="C485" s="361">
        <v>100</v>
      </c>
      <c r="D485" s="361">
        <v>100</v>
      </c>
      <c r="E485" s="361">
        <v>50</v>
      </c>
      <c r="F485" s="361">
        <v>0</v>
      </c>
      <c r="G485" s="388" t="s">
        <v>2786</v>
      </c>
      <c r="H485" s="369" t="s">
        <v>1118</v>
      </c>
      <c r="I485" s="361"/>
      <c r="J485" s="360"/>
      <c r="K485" s="375">
        <f t="shared" si="29"/>
        <v>0</v>
      </c>
      <c r="L485" s="375">
        <v>0</v>
      </c>
      <c r="M485" s="375"/>
      <c r="N485" s="375">
        <v>0</v>
      </c>
      <c r="O485" s="415"/>
    </row>
    <row r="486" spans="1:15">
      <c r="A486" s="154">
        <v>320</v>
      </c>
      <c r="B486" s="361">
        <v>100</v>
      </c>
      <c r="C486" s="361">
        <v>100</v>
      </c>
      <c r="D486" s="361">
        <v>100</v>
      </c>
      <c r="E486" s="361">
        <v>50</v>
      </c>
      <c r="F486" s="153">
        <v>5</v>
      </c>
      <c r="G486" s="387" t="s">
        <v>2787</v>
      </c>
      <c r="H486" s="368" t="s">
        <v>1119</v>
      </c>
      <c r="I486" s="361"/>
      <c r="J486" s="361"/>
      <c r="K486" s="374">
        <f t="shared" si="29"/>
        <v>0</v>
      </c>
      <c r="L486" s="374">
        <v>0</v>
      </c>
      <c r="M486" s="374"/>
      <c r="N486" s="374">
        <v>0</v>
      </c>
      <c r="O486" s="414">
        <f>+K486-N486</f>
        <v>0</v>
      </c>
    </row>
    <row r="487" spans="1:15">
      <c r="A487" s="154">
        <v>320</v>
      </c>
      <c r="B487" s="361">
        <v>100</v>
      </c>
      <c r="C487" s="361">
        <v>100</v>
      </c>
      <c r="D487" s="361">
        <v>100</v>
      </c>
      <c r="E487" s="361">
        <v>50</v>
      </c>
      <c r="F487" s="153">
        <v>10</v>
      </c>
      <c r="G487" s="387" t="s">
        <v>2788</v>
      </c>
      <c r="H487" s="368" t="s">
        <v>1120</v>
      </c>
      <c r="I487" s="361"/>
      <c r="J487" s="361"/>
      <c r="K487" s="374">
        <f t="shared" si="29"/>
        <v>0</v>
      </c>
      <c r="L487" s="374">
        <v>0</v>
      </c>
      <c r="M487" s="374"/>
      <c r="N487" s="374">
        <v>0</v>
      </c>
      <c r="O487" s="414">
        <f>+K487-N487</f>
        <v>0</v>
      </c>
    </row>
    <row r="488" spans="1:15">
      <c r="A488" s="154">
        <v>320</v>
      </c>
      <c r="B488" s="361">
        <v>100</v>
      </c>
      <c r="C488" s="361">
        <v>100</v>
      </c>
      <c r="D488" s="361">
        <v>100</v>
      </c>
      <c r="E488" s="361">
        <v>50</v>
      </c>
      <c r="F488" s="153">
        <v>15</v>
      </c>
      <c r="G488" s="387" t="s">
        <v>2789</v>
      </c>
      <c r="H488" s="368" t="s">
        <v>1121</v>
      </c>
      <c r="I488" s="361"/>
      <c r="J488" s="361"/>
      <c r="K488" s="374">
        <f t="shared" si="29"/>
        <v>27442.66</v>
      </c>
      <c r="L488" s="374">
        <v>27442.66</v>
      </c>
      <c r="M488" s="374"/>
      <c r="N488" s="374">
        <v>2586.5300000000002</v>
      </c>
      <c r="O488" s="414">
        <f>+K488-N488</f>
        <v>24856.13</v>
      </c>
    </row>
    <row r="489" spans="1:15">
      <c r="A489" s="154">
        <v>320</v>
      </c>
      <c r="B489" s="361">
        <v>100</v>
      </c>
      <c r="C489" s="361">
        <v>100</v>
      </c>
      <c r="D489" s="361">
        <v>100</v>
      </c>
      <c r="E489" s="361">
        <v>90</v>
      </c>
      <c r="F489" s="361">
        <v>0</v>
      </c>
      <c r="G489" s="388" t="s">
        <v>2790</v>
      </c>
      <c r="H489" s="369" t="s">
        <v>1123</v>
      </c>
      <c r="I489" s="361"/>
      <c r="J489" s="360"/>
      <c r="K489" s="375">
        <f t="shared" si="29"/>
        <v>0</v>
      </c>
      <c r="L489" s="375">
        <v>0</v>
      </c>
      <c r="M489" s="375"/>
      <c r="N489" s="375">
        <v>0</v>
      </c>
      <c r="O489" s="415"/>
    </row>
    <row r="490" spans="1:15">
      <c r="A490" s="154">
        <v>320</v>
      </c>
      <c r="B490" s="361">
        <v>100</v>
      </c>
      <c r="C490" s="361">
        <v>100</v>
      </c>
      <c r="D490" s="361">
        <v>100</v>
      </c>
      <c r="E490" s="361">
        <v>90</v>
      </c>
      <c r="F490" s="153">
        <v>5</v>
      </c>
      <c r="G490" s="387" t="s">
        <v>2791</v>
      </c>
      <c r="H490" s="368" t="s">
        <v>1124</v>
      </c>
      <c r="I490" s="361"/>
      <c r="J490" s="361"/>
      <c r="K490" s="374">
        <f t="shared" si="29"/>
        <v>2929486.96</v>
      </c>
      <c r="L490" s="374">
        <v>2929486.96</v>
      </c>
      <c r="M490" s="374"/>
      <c r="N490" s="374">
        <v>2972233.41</v>
      </c>
      <c r="O490" s="414">
        <f>+K490-N490</f>
        <v>-42746.450000000186</v>
      </c>
    </row>
    <row r="491" spans="1:15">
      <c r="A491" s="154">
        <v>320</v>
      </c>
      <c r="B491" s="361">
        <v>100</v>
      </c>
      <c r="C491" s="361">
        <v>100</v>
      </c>
      <c r="D491" s="361">
        <v>200</v>
      </c>
      <c r="E491" s="361">
        <v>0</v>
      </c>
      <c r="F491" s="361">
        <v>0</v>
      </c>
      <c r="G491" s="369" t="s">
        <v>2792</v>
      </c>
      <c r="H491" s="369" t="s">
        <v>1126</v>
      </c>
      <c r="I491" s="361" t="s">
        <v>1127</v>
      </c>
      <c r="J491" s="360"/>
      <c r="K491" s="375">
        <f t="shared" si="29"/>
        <v>0</v>
      </c>
      <c r="L491" s="375">
        <v>0</v>
      </c>
      <c r="M491" s="375"/>
      <c r="N491" s="375">
        <v>0</v>
      </c>
      <c r="O491" s="415"/>
    </row>
    <row r="492" spans="1:15">
      <c r="A492" s="154">
        <v>320</v>
      </c>
      <c r="B492" s="361">
        <v>100</v>
      </c>
      <c r="C492" s="361">
        <v>100</v>
      </c>
      <c r="D492" s="361">
        <v>200</v>
      </c>
      <c r="E492" s="153">
        <v>10</v>
      </c>
      <c r="F492" s="153">
        <v>0</v>
      </c>
      <c r="G492" s="387" t="s">
        <v>2793</v>
      </c>
      <c r="H492" s="368" t="s">
        <v>1110</v>
      </c>
      <c r="I492" s="361"/>
      <c r="J492" s="361"/>
      <c r="K492" s="374">
        <f t="shared" si="29"/>
        <v>1299414.6000000001</v>
      </c>
      <c r="L492" s="374">
        <v>1299414.6000000001</v>
      </c>
      <c r="M492" s="374"/>
      <c r="N492" s="374">
        <v>817491.27</v>
      </c>
      <c r="O492" s="414">
        <f>+K492-N492</f>
        <v>481923.33000000007</v>
      </c>
    </row>
    <row r="493" spans="1:15">
      <c r="A493" s="154">
        <v>320</v>
      </c>
      <c r="B493" s="361">
        <v>100</v>
      </c>
      <c r="C493" s="361">
        <v>100</v>
      </c>
      <c r="D493" s="361">
        <v>200</v>
      </c>
      <c r="E493" s="153">
        <v>20</v>
      </c>
      <c r="F493" s="153">
        <v>0</v>
      </c>
      <c r="G493" s="387" t="s">
        <v>2794</v>
      </c>
      <c r="H493" s="368" t="s">
        <v>1111</v>
      </c>
      <c r="I493" s="361"/>
      <c r="J493" s="361"/>
      <c r="K493" s="374">
        <f t="shared" si="29"/>
        <v>290264.31</v>
      </c>
      <c r="L493" s="374">
        <v>290264.31</v>
      </c>
      <c r="M493" s="374"/>
      <c r="N493" s="374">
        <v>165259.07999999999</v>
      </c>
      <c r="O493" s="414">
        <f>+K493-N493</f>
        <v>125005.23000000001</v>
      </c>
    </row>
    <row r="494" spans="1:15">
      <c r="A494" s="154">
        <v>320</v>
      </c>
      <c r="B494" s="361">
        <v>100</v>
      </c>
      <c r="C494" s="361">
        <v>100</v>
      </c>
      <c r="D494" s="361">
        <v>200</v>
      </c>
      <c r="E494" s="361">
        <v>30</v>
      </c>
      <c r="F494" s="361">
        <v>0</v>
      </c>
      <c r="G494" s="388" t="s">
        <v>2795</v>
      </c>
      <c r="H494" s="369" t="s">
        <v>1112</v>
      </c>
      <c r="I494" s="361"/>
      <c r="J494" s="360"/>
      <c r="K494" s="375">
        <f t="shared" si="29"/>
        <v>0</v>
      </c>
      <c r="L494" s="375">
        <v>0</v>
      </c>
      <c r="M494" s="375"/>
      <c r="N494" s="375">
        <v>0</v>
      </c>
      <c r="O494" s="415"/>
    </row>
    <row r="495" spans="1:15">
      <c r="A495" s="154">
        <v>320</v>
      </c>
      <c r="B495" s="361">
        <v>100</v>
      </c>
      <c r="C495" s="361">
        <v>100</v>
      </c>
      <c r="D495" s="361">
        <v>200</v>
      </c>
      <c r="E495" s="361">
        <v>30</v>
      </c>
      <c r="F495" s="153">
        <v>5</v>
      </c>
      <c r="G495" s="387" t="s">
        <v>2796</v>
      </c>
      <c r="H495" s="368" t="s">
        <v>1113</v>
      </c>
      <c r="I495" s="361"/>
      <c r="J495" s="361"/>
      <c r="K495" s="374">
        <f t="shared" si="29"/>
        <v>81746.61</v>
      </c>
      <c r="L495" s="374">
        <v>81746.61</v>
      </c>
      <c r="M495" s="374"/>
      <c r="N495" s="374">
        <v>49393.84</v>
      </c>
      <c r="O495" s="414">
        <f>+K495-N495</f>
        <v>32352.770000000004</v>
      </c>
    </row>
    <row r="496" spans="1:15">
      <c r="A496" s="154">
        <v>320</v>
      </c>
      <c r="B496" s="361">
        <v>100</v>
      </c>
      <c r="C496" s="361">
        <v>100</v>
      </c>
      <c r="D496" s="361">
        <v>200</v>
      </c>
      <c r="E496" s="361">
        <v>40</v>
      </c>
      <c r="F496" s="361">
        <v>0</v>
      </c>
      <c r="G496" s="388" t="s">
        <v>2797</v>
      </c>
      <c r="H496" s="369" t="s">
        <v>1115</v>
      </c>
      <c r="I496" s="361"/>
      <c r="J496" s="360"/>
      <c r="K496" s="375">
        <f t="shared" si="29"/>
        <v>0</v>
      </c>
      <c r="L496" s="375">
        <v>0</v>
      </c>
      <c r="M496" s="375"/>
      <c r="N496" s="375">
        <v>0</v>
      </c>
      <c r="O496" s="415"/>
    </row>
    <row r="497" spans="1:15" ht="25.5">
      <c r="A497" s="154">
        <v>320</v>
      </c>
      <c r="B497" s="361">
        <v>100</v>
      </c>
      <c r="C497" s="361">
        <v>100</v>
      </c>
      <c r="D497" s="361">
        <v>200</v>
      </c>
      <c r="E497" s="361">
        <v>40</v>
      </c>
      <c r="F497" s="153">
        <v>5</v>
      </c>
      <c r="G497" s="387" t="s">
        <v>2798</v>
      </c>
      <c r="H497" s="368" t="s">
        <v>1116</v>
      </c>
      <c r="I497" s="361"/>
      <c r="J497" s="361"/>
      <c r="K497" s="374">
        <f t="shared" si="29"/>
        <v>105855.2</v>
      </c>
      <c r="L497" s="374">
        <v>105855.2</v>
      </c>
      <c r="M497" s="374"/>
      <c r="N497" s="374">
        <v>61663.41</v>
      </c>
      <c r="O497" s="414">
        <f>+K497-N497</f>
        <v>44191.789999999994</v>
      </c>
    </row>
    <row r="498" spans="1:15">
      <c r="A498" s="154">
        <v>320</v>
      </c>
      <c r="B498" s="361">
        <v>100</v>
      </c>
      <c r="C498" s="361">
        <v>100</v>
      </c>
      <c r="D498" s="361">
        <v>200</v>
      </c>
      <c r="E498" s="361">
        <v>50</v>
      </c>
      <c r="F498" s="361">
        <v>0</v>
      </c>
      <c r="G498" s="388" t="s">
        <v>2799</v>
      </c>
      <c r="H498" s="369" t="s">
        <v>1118</v>
      </c>
      <c r="I498" s="361"/>
      <c r="J498" s="360"/>
      <c r="K498" s="375">
        <f t="shared" si="29"/>
        <v>0</v>
      </c>
      <c r="L498" s="375">
        <v>0</v>
      </c>
      <c r="M498" s="375"/>
      <c r="N498" s="375">
        <v>0</v>
      </c>
      <c r="O498" s="415"/>
    </row>
    <row r="499" spans="1:15">
      <c r="A499" s="154">
        <v>320</v>
      </c>
      <c r="B499" s="361">
        <v>100</v>
      </c>
      <c r="C499" s="361">
        <v>100</v>
      </c>
      <c r="D499" s="361">
        <v>200</v>
      </c>
      <c r="E499" s="361">
        <v>50</v>
      </c>
      <c r="F499" s="153">
        <v>5</v>
      </c>
      <c r="G499" s="387" t="s">
        <v>2800</v>
      </c>
      <c r="H499" s="368" t="s">
        <v>1119</v>
      </c>
      <c r="I499" s="361"/>
      <c r="J499" s="361"/>
      <c r="K499" s="374">
        <f t="shared" si="29"/>
        <v>0</v>
      </c>
      <c r="L499" s="374">
        <v>0</v>
      </c>
      <c r="M499" s="374"/>
      <c r="N499" s="374">
        <v>0</v>
      </c>
      <c r="O499" s="414">
        <f>+K499-N499</f>
        <v>0</v>
      </c>
    </row>
    <row r="500" spans="1:15">
      <c r="A500" s="154">
        <v>320</v>
      </c>
      <c r="B500" s="361">
        <v>100</v>
      </c>
      <c r="C500" s="361">
        <v>100</v>
      </c>
      <c r="D500" s="361">
        <v>200</v>
      </c>
      <c r="E500" s="361">
        <v>50</v>
      </c>
      <c r="F500" s="153">
        <v>10</v>
      </c>
      <c r="G500" s="387" t="s">
        <v>2801</v>
      </c>
      <c r="H500" s="368" t="s">
        <v>1120</v>
      </c>
      <c r="I500" s="361"/>
      <c r="J500" s="361"/>
      <c r="K500" s="374">
        <f t="shared" si="29"/>
        <v>0</v>
      </c>
      <c r="L500" s="374">
        <v>0</v>
      </c>
      <c r="M500" s="374"/>
      <c r="N500" s="374">
        <v>0</v>
      </c>
      <c r="O500" s="414">
        <f>+K500-N500</f>
        <v>0</v>
      </c>
    </row>
    <row r="501" spans="1:15">
      <c r="A501" s="154">
        <v>320</v>
      </c>
      <c r="B501" s="361">
        <v>100</v>
      </c>
      <c r="C501" s="361">
        <v>100</v>
      </c>
      <c r="D501" s="361">
        <v>200</v>
      </c>
      <c r="E501" s="361">
        <v>50</v>
      </c>
      <c r="F501" s="153">
        <v>15</v>
      </c>
      <c r="G501" s="387" t="s">
        <v>2802</v>
      </c>
      <c r="H501" s="368" t="s">
        <v>1121</v>
      </c>
      <c r="I501" s="361"/>
      <c r="J501" s="361"/>
      <c r="K501" s="374">
        <f t="shared" si="29"/>
        <v>6860.67</v>
      </c>
      <c r="L501" s="374">
        <v>6860.67</v>
      </c>
      <c r="M501" s="374"/>
      <c r="N501" s="374">
        <v>0</v>
      </c>
      <c r="O501" s="414">
        <f>+K501-N501</f>
        <v>6860.67</v>
      </c>
    </row>
    <row r="502" spans="1:15">
      <c r="A502" s="154">
        <v>320</v>
      </c>
      <c r="B502" s="361">
        <v>100</v>
      </c>
      <c r="C502" s="361">
        <v>100</v>
      </c>
      <c r="D502" s="361">
        <v>200</v>
      </c>
      <c r="E502" s="361">
        <v>90</v>
      </c>
      <c r="F502" s="361">
        <v>0</v>
      </c>
      <c r="G502" s="388" t="s">
        <v>2803</v>
      </c>
      <c r="H502" s="369" t="s">
        <v>1123</v>
      </c>
      <c r="I502" s="361"/>
      <c r="J502" s="360"/>
      <c r="K502" s="375">
        <f t="shared" si="29"/>
        <v>0</v>
      </c>
      <c r="L502" s="375">
        <v>0</v>
      </c>
      <c r="M502" s="375"/>
      <c r="N502" s="375">
        <v>0</v>
      </c>
      <c r="O502" s="415"/>
    </row>
    <row r="503" spans="1:15">
      <c r="A503" s="154">
        <v>320</v>
      </c>
      <c r="B503" s="361">
        <v>100</v>
      </c>
      <c r="C503" s="361">
        <v>100</v>
      </c>
      <c r="D503" s="361">
        <v>200</v>
      </c>
      <c r="E503" s="361">
        <v>90</v>
      </c>
      <c r="F503" s="153">
        <v>5</v>
      </c>
      <c r="G503" s="387" t="s">
        <v>2804</v>
      </c>
      <c r="H503" s="368" t="s">
        <v>1124</v>
      </c>
      <c r="I503" s="361"/>
      <c r="J503" s="361"/>
      <c r="K503" s="374">
        <f t="shared" si="29"/>
        <v>520354.88</v>
      </c>
      <c r="L503" s="374">
        <v>520354.88</v>
      </c>
      <c r="M503" s="374"/>
      <c r="N503" s="374">
        <v>335650.83</v>
      </c>
      <c r="O503" s="414">
        <f>+K503-N503</f>
        <v>184704.05</v>
      </c>
    </row>
    <row r="504" spans="1:15">
      <c r="A504" s="154">
        <v>320</v>
      </c>
      <c r="B504" s="361">
        <v>100</v>
      </c>
      <c r="C504" s="361">
        <v>100</v>
      </c>
      <c r="D504" s="153">
        <v>300</v>
      </c>
      <c r="E504" s="153">
        <v>0</v>
      </c>
      <c r="F504" s="153">
        <v>0</v>
      </c>
      <c r="G504" s="368" t="s">
        <v>2805</v>
      </c>
      <c r="H504" s="368" t="s">
        <v>1128</v>
      </c>
      <c r="I504" s="361" t="s">
        <v>1129</v>
      </c>
      <c r="J504" s="361"/>
      <c r="K504" s="374">
        <f t="shared" si="29"/>
        <v>0</v>
      </c>
      <c r="L504" s="374">
        <v>0</v>
      </c>
      <c r="M504" s="374"/>
      <c r="N504" s="374">
        <v>0</v>
      </c>
      <c r="O504" s="414">
        <f>+K504-N504</f>
        <v>0</v>
      </c>
    </row>
    <row r="505" spans="1:15">
      <c r="A505" s="154">
        <v>320</v>
      </c>
      <c r="B505" s="361">
        <v>100</v>
      </c>
      <c r="C505" s="361">
        <v>200</v>
      </c>
      <c r="D505" s="361">
        <v>0</v>
      </c>
      <c r="E505" s="361">
        <v>0</v>
      </c>
      <c r="F505" s="361">
        <v>0</v>
      </c>
      <c r="G505" s="369" t="s">
        <v>2806</v>
      </c>
      <c r="H505" s="369" t="s">
        <v>1130</v>
      </c>
      <c r="I505" s="361" t="s">
        <v>1131</v>
      </c>
      <c r="J505" s="360"/>
      <c r="K505" s="375">
        <f t="shared" si="29"/>
        <v>0</v>
      </c>
      <c r="L505" s="375">
        <v>0</v>
      </c>
      <c r="M505" s="375"/>
      <c r="N505" s="375">
        <v>0</v>
      </c>
      <c r="O505" s="415"/>
    </row>
    <row r="506" spans="1:15" ht="25.5">
      <c r="A506" s="154">
        <v>320</v>
      </c>
      <c r="B506" s="361">
        <v>100</v>
      </c>
      <c r="C506" s="361">
        <v>200</v>
      </c>
      <c r="D506" s="361">
        <v>100</v>
      </c>
      <c r="E506" s="361">
        <v>0</v>
      </c>
      <c r="F506" s="361">
        <v>0</v>
      </c>
      <c r="G506" s="369" t="s">
        <v>2807</v>
      </c>
      <c r="H506" s="369" t="s">
        <v>1132</v>
      </c>
      <c r="I506" s="361" t="s">
        <v>1133</v>
      </c>
      <c r="J506" s="360"/>
      <c r="K506" s="375">
        <f t="shared" si="29"/>
        <v>0</v>
      </c>
      <c r="L506" s="375">
        <v>0</v>
      </c>
      <c r="M506" s="375"/>
      <c r="N506" s="375">
        <v>0</v>
      </c>
      <c r="O506" s="415"/>
    </row>
    <row r="507" spans="1:15">
      <c r="A507" s="154">
        <v>320</v>
      </c>
      <c r="B507" s="361">
        <v>100</v>
      </c>
      <c r="C507" s="361">
        <v>200</v>
      </c>
      <c r="D507" s="361">
        <v>100</v>
      </c>
      <c r="E507" s="153">
        <v>10</v>
      </c>
      <c r="F507" s="153">
        <v>0</v>
      </c>
      <c r="G507" s="387" t="s">
        <v>2808</v>
      </c>
      <c r="H507" s="368" t="s">
        <v>1110</v>
      </c>
      <c r="I507" s="361"/>
      <c r="J507" s="361"/>
      <c r="K507" s="374">
        <f t="shared" si="29"/>
        <v>1163390.3425</v>
      </c>
      <c r="L507" s="374">
        <v>1163390.3425</v>
      </c>
      <c r="M507" s="374"/>
      <c r="N507" s="374">
        <v>1096976.29</v>
      </c>
      <c r="O507" s="414">
        <f>+K507-N507</f>
        <v>66414.052499999991</v>
      </c>
    </row>
    <row r="508" spans="1:15">
      <c r="A508" s="154">
        <v>320</v>
      </c>
      <c r="B508" s="361">
        <v>100</v>
      </c>
      <c r="C508" s="361">
        <v>200</v>
      </c>
      <c r="D508" s="361">
        <v>100</v>
      </c>
      <c r="E508" s="153">
        <v>20</v>
      </c>
      <c r="F508" s="153">
        <v>0</v>
      </c>
      <c r="G508" s="387" t="s">
        <v>2809</v>
      </c>
      <c r="H508" s="368" t="s">
        <v>1111</v>
      </c>
      <c r="I508" s="361"/>
      <c r="J508" s="361"/>
      <c r="K508" s="374">
        <f t="shared" si="29"/>
        <v>389878.5</v>
      </c>
      <c r="L508" s="374">
        <v>389878.5</v>
      </c>
      <c r="M508" s="374"/>
      <c r="N508" s="374">
        <v>187421.51</v>
      </c>
      <c r="O508" s="414">
        <f>+K508-N508</f>
        <v>202456.99</v>
      </c>
    </row>
    <row r="509" spans="1:15">
      <c r="A509" s="154">
        <v>320</v>
      </c>
      <c r="B509" s="361">
        <v>100</v>
      </c>
      <c r="C509" s="361">
        <v>200</v>
      </c>
      <c r="D509" s="361">
        <v>100</v>
      </c>
      <c r="E509" s="153">
        <v>30</v>
      </c>
      <c r="F509" s="153">
        <v>0</v>
      </c>
      <c r="G509" s="387" t="s">
        <v>2810</v>
      </c>
      <c r="H509" s="368" t="s">
        <v>1134</v>
      </c>
      <c r="I509" s="361"/>
      <c r="J509" s="361"/>
      <c r="K509" s="374">
        <f t="shared" si="29"/>
        <v>56231.65</v>
      </c>
      <c r="L509" s="374">
        <v>56231.65</v>
      </c>
      <c r="M509" s="374"/>
      <c r="N509" s="374">
        <v>80230.14</v>
      </c>
      <c r="O509" s="414">
        <f>+K509-N509</f>
        <v>-23998.489999999998</v>
      </c>
    </row>
    <row r="510" spans="1:15">
      <c r="A510" s="154">
        <v>320</v>
      </c>
      <c r="B510" s="361">
        <v>100</v>
      </c>
      <c r="C510" s="361">
        <v>200</v>
      </c>
      <c r="D510" s="361">
        <v>100</v>
      </c>
      <c r="E510" s="153">
        <v>40</v>
      </c>
      <c r="F510" s="153">
        <v>0</v>
      </c>
      <c r="G510" s="387" t="s">
        <v>2811</v>
      </c>
      <c r="H510" s="368" t="s">
        <v>1135</v>
      </c>
      <c r="I510" s="361"/>
      <c r="J510" s="361"/>
      <c r="K510" s="374">
        <f t="shared" si="29"/>
        <v>94435.82</v>
      </c>
      <c r="L510" s="374">
        <v>94435.82</v>
      </c>
      <c r="M510" s="374"/>
      <c r="N510" s="374">
        <v>13878.39</v>
      </c>
      <c r="O510" s="414">
        <f>+K510-N510</f>
        <v>80557.430000000008</v>
      </c>
    </row>
    <row r="511" spans="1:15">
      <c r="A511" s="154">
        <v>320</v>
      </c>
      <c r="B511" s="361">
        <v>100</v>
      </c>
      <c r="C511" s="361">
        <v>200</v>
      </c>
      <c r="D511" s="361">
        <v>100</v>
      </c>
      <c r="E511" s="361">
        <v>50</v>
      </c>
      <c r="F511" s="361">
        <v>0</v>
      </c>
      <c r="G511" s="388" t="s">
        <v>2812</v>
      </c>
      <c r="H511" s="369" t="s">
        <v>1136</v>
      </c>
      <c r="I511" s="361"/>
      <c r="J511" s="360"/>
      <c r="K511" s="375">
        <f t="shared" si="29"/>
        <v>0</v>
      </c>
      <c r="L511" s="375">
        <v>0</v>
      </c>
      <c r="M511" s="375"/>
      <c r="N511" s="375">
        <v>0</v>
      </c>
      <c r="O511" s="415"/>
    </row>
    <row r="512" spans="1:15">
      <c r="A512" s="154">
        <v>320</v>
      </c>
      <c r="B512" s="361">
        <v>100</v>
      </c>
      <c r="C512" s="361">
        <v>200</v>
      </c>
      <c r="D512" s="361">
        <v>100</v>
      </c>
      <c r="E512" s="361">
        <v>50</v>
      </c>
      <c r="F512" s="153">
        <v>5</v>
      </c>
      <c r="G512" s="387" t="s">
        <v>2813</v>
      </c>
      <c r="H512" s="368" t="s">
        <v>1119</v>
      </c>
      <c r="I512" s="361"/>
      <c r="J512" s="361"/>
      <c r="K512" s="374">
        <f t="shared" si="29"/>
        <v>0</v>
      </c>
      <c r="L512" s="374">
        <v>0</v>
      </c>
      <c r="M512" s="374"/>
      <c r="N512" s="374">
        <v>0</v>
      </c>
      <c r="O512" s="414">
        <f>+K512-N512</f>
        <v>0</v>
      </c>
    </row>
    <row r="513" spans="1:15">
      <c r="A513" s="154">
        <v>320</v>
      </c>
      <c r="B513" s="361">
        <v>100</v>
      </c>
      <c r="C513" s="361">
        <v>200</v>
      </c>
      <c r="D513" s="361">
        <v>100</v>
      </c>
      <c r="E513" s="361">
        <v>50</v>
      </c>
      <c r="F513" s="153">
        <v>10</v>
      </c>
      <c r="G513" s="387" t="s">
        <v>2814</v>
      </c>
      <c r="H513" s="368" t="s">
        <v>1120</v>
      </c>
      <c r="I513" s="361"/>
      <c r="J513" s="361"/>
      <c r="K513" s="374">
        <f t="shared" si="29"/>
        <v>0</v>
      </c>
      <c r="L513" s="374">
        <v>0</v>
      </c>
      <c r="M513" s="374"/>
      <c r="N513" s="374">
        <v>0</v>
      </c>
      <c r="O513" s="414">
        <f>+K513-N513</f>
        <v>0</v>
      </c>
    </row>
    <row r="514" spans="1:15">
      <c r="A514" s="154">
        <v>320</v>
      </c>
      <c r="B514" s="361">
        <v>100</v>
      </c>
      <c r="C514" s="361">
        <v>200</v>
      </c>
      <c r="D514" s="361">
        <v>100</v>
      </c>
      <c r="E514" s="361">
        <v>50</v>
      </c>
      <c r="F514" s="153">
        <v>15</v>
      </c>
      <c r="G514" s="387" t="s">
        <v>2815</v>
      </c>
      <c r="H514" s="368" t="s">
        <v>1137</v>
      </c>
      <c r="I514" s="361"/>
      <c r="J514" s="361"/>
      <c r="K514" s="374">
        <f t="shared" si="29"/>
        <v>0</v>
      </c>
      <c r="L514" s="374">
        <v>0</v>
      </c>
      <c r="M514" s="374"/>
      <c r="N514" s="374">
        <v>2860.71</v>
      </c>
      <c r="O514" s="414">
        <f>+K514-N514</f>
        <v>-2860.71</v>
      </c>
    </row>
    <row r="515" spans="1:15">
      <c r="A515" s="154">
        <v>320</v>
      </c>
      <c r="B515" s="361">
        <v>100</v>
      </c>
      <c r="C515" s="361">
        <v>200</v>
      </c>
      <c r="D515" s="361">
        <v>100</v>
      </c>
      <c r="E515" s="153">
        <v>90</v>
      </c>
      <c r="F515" s="153">
        <v>0</v>
      </c>
      <c r="G515" s="387" t="s">
        <v>2816</v>
      </c>
      <c r="H515" s="368" t="s">
        <v>1138</v>
      </c>
      <c r="I515" s="361"/>
      <c r="J515" s="361"/>
      <c r="K515" s="374">
        <f t="shared" si="29"/>
        <v>506647.48</v>
      </c>
      <c r="L515" s="374">
        <v>506647.48</v>
      </c>
      <c r="M515" s="374"/>
      <c r="N515" s="374">
        <v>403577.38</v>
      </c>
      <c r="O515" s="414">
        <f>+K515-N515</f>
        <v>103070.09999999998</v>
      </c>
    </row>
    <row r="516" spans="1:15" ht="25.5">
      <c r="A516" s="154">
        <v>320</v>
      </c>
      <c r="B516" s="361">
        <v>100</v>
      </c>
      <c r="C516" s="361">
        <v>200</v>
      </c>
      <c r="D516" s="361">
        <v>200</v>
      </c>
      <c r="E516" s="361">
        <v>0</v>
      </c>
      <c r="F516" s="361">
        <v>0</v>
      </c>
      <c r="G516" s="369" t="s">
        <v>2817</v>
      </c>
      <c r="H516" s="369" t="s">
        <v>1139</v>
      </c>
      <c r="I516" s="361" t="s">
        <v>1140</v>
      </c>
      <c r="J516" s="360"/>
      <c r="K516" s="375">
        <f t="shared" si="29"/>
        <v>0</v>
      </c>
      <c r="L516" s="375">
        <v>0</v>
      </c>
      <c r="M516" s="375"/>
      <c r="N516" s="375">
        <v>0</v>
      </c>
      <c r="O516" s="415"/>
    </row>
    <row r="517" spans="1:15">
      <c r="A517" s="154">
        <v>320</v>
      </c>
      <c r="B517" s="361">
        <v>100</v>
      </c>
      <c r="C517" s="361">
        <v>200</v>
      </c>
      <c r="D517" s="361">
        <v>200</v>
      </c>
      <c r="E517" s="153">
        <v>10</v>
      </c>
      <c r="F517" s="153">
        <v>0</v>
      </c>
      <c r="G517" s="387" t="s">
        <v>2818</v>
      </c>
      <c r="H517" s="368" t="s">
        <v>1110</v>
      </c>
      <c r="I517" s="361"/>
      <c r="J517" s="361"/>
      <c r="K517" s="374">
        <f t="shared" si="29"/>
        <v>189685.27</v>
      </c>
      <c r="L517" s="374">
        <v>189685.27</v>
      </c>
      <c r="M517" s="374"/>
      <c r="N517" s="374">
        <v>71677.679999999993</v>
      </c>
      <c r="O517" s="414">
        <f>+K517-N517</f>
        <v>118007.59</v>
      </c>
    </row>
    <row r="518" spans="1:15">
      <c r="A518" s="154">
        <v>320</v>
      </c>
      <c r="B518" s="361">
        <v>100</v>
      </c>
      <c r="C518" s="361">
        <v>200</v>
      </c>
      <c r="D518" s="361">
        <v>200</v>
      </c>
      <c r="E518" s="153">
        <v>20</v>
      </c>
      <c r="F518" s="153">
        <v>0</v>
      </c>
      <c r="G518" s="387" t="s">
        <v>2819</v>
      </c>
      <c r="H518" s="368" t="s">
        <v>1111</v>
      </c>
      <c r="I518" s="361"/>
      <c r="J518" s="361"/>
      <c r="K518" s="374">
        <f t="shared" si="29"/>
        <v>32489.88</v>
      </c>
      <c r="L518" s="374">
        <v>32489.88</v>
      </c>
      <c r="M518" s="374"/>
      <c r="N518" s="374">
        <v>2416</v>
      </c>
      <c r="O518" s="414">
        <f>+K518-N518</f>
        <v>30073.88</v>
      </c>
    </row>
    <row r="519" spans="1:15">
      <c r="A519" s="154">
        <v>320</v>
      </c>
      <c r="B519" s="361">
        <v>100</v>
      </c>
      <c r="C519" s="361">
        <v>200</v>
      </c>
      <c r="D519" s="361">
        <v>200</v>
      </c>
      <c r="E519" s="153">
        <v>30</v>
      </c>
      <c r="F519" s="153">
        <v>0</v>
      </c>
      <c r="G519" s="387" t="s">
        <v>2820</v>
      </c>
      <c r="H519" s="368" t="s">
        <v>1134</v>
      </c>
      <c r="I519" s="361"/>
      <c r="J519" s="361"/>
      <c r="K519" s="374">
        <f t="shared" ref="K519:K582" si="30">+L519+M519</f>
        <v>4685.97</v>
      </c>
      <c r="L519" s="374">
        <v>4685.97</v>
      </c>
      <c r="M519" s="374"/>
      <c r="N519" s="374">
        <v>6585.84</v>
      </c>
      <c r="O519" s="414">
        <f>+K519-N519</f>
        <v>-1899.87</v>
      </c>
    </row>
    <row r="520" spans="1:15">
      <c r="A520" s="154">
        <v>320</v>
      </c>
      <c r="B520" s="361">
        <v>100</v>
      </c>
      <c r="C520" s="361">
        <v>200</v>
      </c>
      <c r="D520" s="361">
        <v>200</v>
      </c>
      <c r="E520" s="153">
        <v>40</v>
      </c>
      <c r="F520" s="153">
        <v>0</v>
      </c>
      <c r="G520" s="387" t="s">
        <v>2821</v>
      </c>
      <c r="H520" s="368" t="s">
        <v>1135</v>
      </c>
      <c r="I520" s="361"/>
      <c r="J520" s="361"/>
      <c r="K520" s="374">
        <f t="shared" si="30"/>
        <v>7869.65</v>
      </c>
      <c r="L520" s="374">
        <v>7869.65</v>
      </c>
      <c r="M520" s="374"/>
      <c r="N520" s="374">
        <v>4498.0200000000004</v>
      </c>
      <c r="O520" s="414">
        <f>+K520-N520</f>
        <v>3371.6299999999992</v>
      </c>
    </row>
    <row r="521" spans="1:15">
      <c r="A521" s="154">
        <v>320</v>
      </c>
      <c r="B521" s="361">
        <v>100</v>
      </c>
      <c r="C521" s="361">
        <v>200</v>
      </c>
      <c r="D521" s="361">
        <v>200</v>
      </c>
      <c r="E521" s="361">
        <v>50</v>
      </c>
      <c r="F521" s="361">
        <v>0</v>
      </c>
      <c r="G521" s="388" t="s">
        <v>2822</v>
      </c>
      <c r="H521" s="369" t="s">
        <v>1136</v>
      </c>
      <c r="I521" s="361"/>
      <c r="J521" s="360"/>
      <c r="K521" s="375">
        <f t="shared" si="30"/>
        <v>0</v>
      </c>
      <c r="L521" s="375">
        <v>0</v>
      </c>
      <c r="M521" s="375"/>
      <c r="N521" s="375">
        <v>0</v>
      </c>
      <c r="O521" s="415"/>
    </row>
    <row r="522" spans="1:15">
      <c r="A522" s="154">
        <v>320</v>
      </c>
      <c r="B522" s="361">
        <v>100</v>
      </c>
      <c r="C522" s="361">
        <v>200</v>
      </c>
      <c r="D522" s="361">
        <v>200</v>
      </c>
      <c r="E522" s="361">
        <v>50</v>
      </c>
      <c r="F522" s="153">
        <v>5</v>
      </c>
      <c r="G522" s="387" t="s">
        <v>2823</v>
      </c>
      <c r="H522" s="368" t="s">
        <v>1119</v>
      </c>
      <c r="I522" s="361"/>
      <c r="J522" s="361"/>
      <c r="K522" s="374">
        <f t="shared" si="30"/>
        <v>0</v>
      </c>
      <c r="L522" s="374">
        <v>0</v>
      </c>
      <c r="M522" s="374"/>
      <c r="N522" s="374">
        <v>0</v>
      </c>
      <c r="O522" s="414">
        <f>+K522-N522</f>
        <v>0</v>
      </c>
    </row>
    <row r="523" spans="1:15">
      <c r="A523" s="154">
        <v>320</v>
      </c>
      <c r="B523" s="361">
        <v>100</v>
      </c>
      <c r="C523" s="361">
        <v>200</v>
      </c>
      <c r="D523" s="361">
        <v>200</v>
      </c>
      <c r="E523" s="361">
        <v>50</v>
      </c>
      <c r="F523" s="153">
        <v>10</v>
      </c>
      <c r="G523" s="387" t="s">
        <v>2824</v>
      </c>
      <c r="H523" s="368" t="s">
        <v>1120</v>
      </c>
      <c r="I523" s="361"/>
      <c r="J523" s="361"/>
      <c r="K523" s="374">
        <f t="shared" si="30"/>
        <v>0</v>
      </c>
      <c r="L523" s="374">
        <v>0</v>
      </c>
      <c r="M523" s="374"/>
      <c r="N523" s="374">
        <v>0</v>
      </c>
      <c r="O523" s="414">
        <f>+K523-N523</f>
        <v>0</v>
      </c>
    </row>
    <row r="524" spans="1:15">
      <c r="A524" s="154">
        <v>320</v>
      </c>
      <c r="B524" s="361">
        <v>100</v>
      </c>
      <c r="C524" s="361">
        <v>200</v>
      </c>
      <c r="D524" s="361">
        <v>200</v>
      </c>
      <c r="E524" s="361">
        <v>50</v>
      </c>
      <c r="F524" s="153">
        <v>15</v>
      </c>
      <c r="G524" s="387" t="s">
        <v>2825</v>
      </c>
      <c r="H524" s="368" t="s">
        <v>1137</v>
      </c>
      <c r="I524" s="361"/>
      <c r="J524" s="361"/>
      <c r="K524" s="374">
        <f t="shared" si="30"/>
        <v>0</v>
      </c>
      <c r="L524" s="374">
        <v>0</v>
      </c>
      <c r="M524" s="374"/>
      <c r="N524" s="374">
        <v>0</v>
      </c>
      <c r="O524" s="414">
        <f>+K524-N524</f>
        <v>0</v>
      </c>
    </row>
    <row r="525" spans="1:15">
      <c r="A525" s="154">
        <v>320</v>
      </c>
      <c r="B525" s="361">
        <v>100</v>
      </c>
      <c r="C525" s="361">
        <v>200</v>
      </c>
      <c r="D525" s="361">
        <v>200</v>
      </c>
      <c r="E525" s="153">
        <v>90</v>
      </c>
      <c r="F525" s="153">
        <v>0</v>
      </c>
      <c r="G525" s="387" t="s">
        <v>2826</v>
      </c>
      <c r="H525" s="368" t="s">
        <v>1138</v>
      </c>
      <c r="I525" s="361"/>
      <c r="J525" s="361"/>
      <c r="K525" s="374">
        <f t="shared" si="30"/>
        <v>71878</v>
      </c>
      <c r="L525" s="374">
        <v>71878</v>
      </c>
      <c r="M525" s="374"/>
      <c r="N525" s="374">
        <v>25587.71</v>
      </c>
      <c r="O525" s="414">
        <f>+K525-N525</f>
        <v>46290.29</v>
      </c>
    </row>
    <row r="526" spans="1:15">
      <c r="A526" s="154">
        <v>320</v>
      </c>
      <c r="B526" s="361">
        <v>100</v>
      </c>
      <c r="C526" s="361">
        <v>200</v>
      </c>
      <c r="D526" s="153">
        <v>300</v>
      </c>
      <c r="E526" s="153">
        <v>0</v>
      </c>
      <c r="F526" s="153">
        <v>0</v>
      </c>
      <c r="G526" s="368" t="s">
        <v>2827</v>
      </c>
      <c r="H526" s="368" t="s">
        <v>1128</v>
      </c>
      <c r="I526" s="361" t="s">
        <v>1141</v>
      </c>
      <c r="J526" s="361"/>
      <c r="K526" s="374">
        <f t="shared" si="30"/>
        <v>0</v>
      </c>
      <c r="L526" s="374">
        <v>0</v>
      </c>
      <c r="M526" s="374"/>
      <c r="N526" s="374">
        <v>0</v>
      </c>
      <c r="O526" s="414">
        <f>+K526-N526</f>
        <v>0</v>
      </c>
    </row>
    <row r="527" spans="1:15">
      <c r="A527" s="154">
        <v>320</v>
      </c>
      <c r="B527" s="361">
        <v>200</v>
      </c>
      <c r="C527" s="361">
        <v>0</v>
      </c>
      <c r="D527" s="361">
        <v>0</v>
      </c>
      <c r="E527" s="361">
        <v>0</v>
      </c>
      <c r="F527" s="361">
        <v>0</v>
      </c>
      <c r="G527" s="369" t="s">
        <v>2828</v>
      </c>
      <c r="H527" s="369" t="s">
        <v>1142</v>
      </c>
      <c r="I527" s="361" t="s">
        <v>1143</v>
      </c>
      <c r="J527" s="360"/>
      <c r="K527" s="375">
        <f t="shared" si="30"/>
        <v>0</v>
      </c>
      <c r="L527" s="375">
        <v>0</v>
      </c>
      <c r="M527" s="375"/>
      <c r="N527" s="375">
        <v>0</v>
      </c>
      <c r="O527" s="415"/>
    </row>
    <row r="528" spans="1:15" ht="25.5">
      <c r="A528" s="154">
        <v>320</v>
      </c>
      <c r="B528" s="361">
        <v>200</v>
      </c>
      <c r="C528" s="361">
        <v>100</v>
      </c>
      <c r="D528" s="361">
        <v>0</v>
      </c>
      <c r="E528" s="361">
        <v>0</v>
      </c>
      <c r="F528" s="361">
        <v>0</v>
      </c>
      <c r="G528" s="369" t="s">
        <v>2829</v>
      </c>
      <c r="H528" s="369" t="s">
        <v>1144</v>
      </c>
      <c r="I528" s="361" t="s">
        <v>1145</v>
      </c>
      <c r="J528" s="360"/>
      <c r="K528" s="375">
        <f t="shared" si="30"/>
        <v>0</v>
      </c>
      <c r="L528" s="375">
        <v>0</v>
      </c>
      <c r="M528" s="375"/>
      <c r="N528" s="375">
        <v>0</v>
      </c>
      <c r="O528" s="415"/>
    </row>
    <row r="529" spans="1:15">
      <c r="A529" s="154">
        <v>320</v>
      </c>
      <c r="B529" s="361">
        <v>200</v>
      </c>
      <c r="C529" s="361">
        <v>100</v>
      </c>
      <c r="D529" s="153">
        <v>100</v>
      </c>
      <c r="E529" s="153">
        <v>0</v>
      </c>
      <c r="F529" s="153">
        <v>0</v>
      </c>
      <c r="G529" s="387" t="s">
        <v>2830</v>
      </c>
      <c r="H529" s="368" t="s">
        <v>1110</v>
      </c>
      <c r="I529" s="361"/>
      <c r="J529" s="361"/>
      <c r="K529" s="374">
        <f t="shared" si="30"/>
        <v>9534445.2400000002</v>
      </c>
      <c r="L529" s="374">
        <v>9534445.2400000002</v>
      </c>
      <c r="M529" s="374"/>
      <c r="N529" s="374">
        <v>8896275.1199999992</v>
      </c>
      <c r="O529" s="414">
        <f t="shared" ref="O529:O540" si="31">+K529-N529</f>
        <v>638170.12000000104</v>
      </c>
    </row>
    <row r="530" spans="1:15">
      <c r="A530" s="154">
        <v>320</v>
      </c>
      <c r="B530" s="361">
        <v>200</v>
      </c>
      <c r="C530" s="361">
        <v>100</v>
      </c>
      <c r="D530" s="153">
        <v>200</v>
      </c>
      <c r="E530" s="153">
        <v>0</v>
      </c>
      <c r="F530" s="153">
        <v>0</v>
      </c>
      <c r="G530" s="387" t="s">
        <v>2831</v>
      </c>
      <c r="H530" s="368" t="s">
        <v>1146</v>
      </c>
      <c r="I530" s="361"/>
      <c r="J530" s="361"/>
      <c r="K530" s="374">
        <f t="shared" si="30"/>
        <v>102973.48</v>
      </c>
      <c r="L530" s="374">
        <v>102973.48</v>
      </c>
      <c r="M530" s="374"/>
      <c r="N530" s="374">
        <v>91485.61</v>
      </c>
      <c r="O530" s="414">
        <f t="shared" si="31"/>
        <v>11487.869999999995</v>
      </c>
    </row>
    <row r="531" spans="1:15">
      <c r="A531" s="154">
        <v>320</v>
      </c>
      <c r="B531" s="361">
        <v>200</v>
      </c>
      <c r="C531" s="361">
        <v>100</v>
      </c>
      <c r="D531" s="153">
        <v>300</v>
      </c>
      <c r="E531" s="153">
        <v>0</v>
      </c>
      <c r="F531" s="153">
        <v>0</v>
      </c>
      <c r="G531" s="387" t="s">
        <v>2832</v>
      </c>
      <c r="H531" s="368" t="s">
        <v>1147</v>
      </c>
      <c r="I531" s="361"/>
      <c r="J531" s="361"/>
      <c r="K531" s="374">
        <f t="shared" si="30"/>
        <v>165511.32999999999</v>
      </c>
      <c r="L531" s="374">
        <v>165511.32999999999</v>
      </c>
      <c r="M531" s="374"/>
      <c r="N531" s="374">
        <v>140953.07999999999</v>
      </c>
      <c r="O531" s="414">
        <f t="shared" si="31"/>
        <v>24558.25</v>
      </c>
    </row>
    <row r="532" spans="1:15">
      <c r="A532" s="154">
        <v>320</v>
      </c>
      <c r="B532" s="361">
        <v>200</v>
      </c>
      <c r="C532" s="361">
        <v>100</v>
      </c>
      <c r="D532" s="153">
        <v>301</v>
      </c>
      <c r="E532" s="153">
        <v>0</v>
      </c>
      <c r="F532" s="153">
        <v>0</v>
      </c>
      <c r="G532" s="387" t="s">
        <v>2261</v>
      </c>
      <c r="H532" s="368" t="s">
        <v>2262</v>
      </c>
      <c r="I532" s="361"/>
      <c r="J532" s="361"/>
      <c r="K532" s="374">
        <f t="shared" si="30"/>
        <v>446528.75</v>
      </c>
      <c r="L532" s="374">
        <v>446528.75</v>
      </c>
      <c r="M532" s="374"/>
      <c r="N532" s="374">
        <v>532392.1</v>
      </c>
      <c r="O532" s="414">
        <f t="shared" si="31"/>
        <v>-85863.349999999977</v>
      </c>
    </row>
    <row r="533" spans="1:15">
      <c r="A533" s="154">
        <v>320</v>
      </c>
      <c r="B533" s="361">
        <v>200</v>
      </c>
      <c r="C533" s="361">
        <v>100</v>
      </c>
      <c r="D533" s="153">
        <v>302</v>
      </c>
      <c r="E533" s="153">
        <v>0</v>
      </c>
      <c r="F533" s="153">
        <v>0</v>
      </c>
      <c r="G533" s="387" t="s">
        <v>2263</v>
      </c>
      <c r="H533" s="368" t="s">
        <v>2264</v>
      </c>
      <c r="I533" s="361"/>
      <c r="J533" s="361"/>
      <c r="K533" s="374">
        <f t="shared" si="30"/>
        <v>934852.99</v>
      </c>
      <c r="L533" s="374">
        <v>934852.99</v>
      </c>
      <c r="M533" s="374"/>
      <c r="N533" s="374">
        <v>1100300.0900000001</v>
      </c>
      <c r="O533" s="414">
        <f t="shared" si="31"/>
        <v>-165447.10000000009</v>
      </c>
    </row>
    <row r="534" spans="1:15">
      <c r="A534" s="154">
        <v>320</v>
      </c>
      <c r="B534" s="361">
        <v>200</v>
      </c>
      <c r="C534" s="361">
        <v>100</v>
      </c>
      <c r="D534" s="153">
        <v>400</v>
      </c>
      <c r="E534" s="153">
        <v>0</v>
      </c>
      <c r="F534" s="153">
        <v>0</v>
      </c>
      <c r="G534" s="387" t="s">
        <v>2833</v>
      </c>
      <c r="H534" s="368" t="s">
        <v>1148</v>
      </c>
      <c r="I534" s="361"/>
      <c r="J534" s="361"/>
      <c r="K534" s="374">
        <f t="shared" si="30"/>
        <v>228134.52</v>
      </c>
      <c r="L534" s="374">
        <v>228134.52</v>
      </c>
      <c r="M534" s="374"/>
      <c r="N534" s="374">
        <v>651799.65</v>
      </c>
      <c r="O534" s="414">
        <f t="shared" si="31"/>
        <v>-423665.13</v>
      </c>
    </row>
    <row r="535" spans="1:15">
      <c r="A535" s="154">
        <v>320</v>
      </c>
      <c r="B535" s="361">
        <v>200</v>
      </c>
      <c r="C535" s="361">
        <v>100</v>
      </c>
      <c r="D535" s="153">
        <v>500</v>
      </c>
      <c r="E535" s="153">
        <v>0</v>
      </c>
      <c r="F535" s="153">
        <v>0</v>
      </c>
      <c r="G535" s="387" t="s">
        <v>2834</v>
      </c>
      <c r="H535" s="368" t="s">
        <v>1135</v>
      </c>
      <c r="I535" s="361"/>
      <c r="J535" s="361"/>
      <c r="K535" s="374">
        <f t="shared" si="30"/>
        <v>598386.34</v>
      </c>
      <c r="L535" s="374">
        <v>598386.34</v>
      </c>
      <c r="M535" s="374"/>
      <c r="N535" s="374">
        <v>651486.28</v>
      </c>
      <c r="O535" s="414">
        <f t="shared" si="31"/>
        <v>-53099.940000000061</v>
      </c>
    </row>
    <row r="536" spans="1:15">
      <c r="A536" s="154">
        <v>320</v>
      </c>
      <c r="B536" s="361">
        <v>200</v>
      </c>
      <c r="C536" s="361">
        <v>100</v>
      </c>
      <c r="D536" s="361">
        <v>600</v>
      </c>
      <c r="E536" s="361">
        <v>0</v>
      </c>
      <c r="F536" s="361">
        <v>0</v>
      </c>
      <c r="G536" s="388" t="s">
        <v>2835</v>
      </c>
      <c r="H536" s="369" t="s">
        <v>1118</v>
      </c>
      <c r="I536" s="361"/>
      <c r="J536" s="361"/>
      <c r="K536" s="374">
        <f t="shared" si="30"/>
        <v>0</v>
      </c>
      <c r="L536" s="374">
        <v>0</v>
      </c>
      <c r="M536" s="374"/>
      <c r="N536" s="374">
        <v>0</v>
      </c>
      <c r="O536" s="414">
        <f t="shared" si="31"/>
        <v>0</v>
      </c>
    </row>
    <row r="537" spans="1:15">
      <c r="A537" s="154">
        <v>320</v>
      </c>
      <c r="B537" s="361">
        <v>200</v>
      </c>
      <c r="C537" s="361">
        <v>100</v>
      </c>
      <c r="D537" s="153">
        <v>600</v>
      </c>
      <c r="E537" s="153">
        <v>5</v>
      </c>
      <c r="F537" s="153">
        <v>0</v>
      </c>
      <c r="G537" s="387" t="s">
        <v>2836</v>
      </c>
      <c r="H537" s="368" t="s">
        <v>1119</v>
      </c>
      <c r="I537" s="361"/>
      <c r="J537" s="361"/>
      <c r="K537" s="374">
        <f t="shared" si="30"/>
        <v>0</v>
      </c>
      <c r="L537" s="374">
        <v>0</v>
      </c>
      <c r="M537" s="374"/>
      <c r="N537" s="374">
        <v>0</v>
      </c>
      <c r="O537" s="414">
        <f t="shared" si="31"/>
        <v>0</v>
      </c>
    </row>
    <row r="538" spans="1:15">
      <c r="A538" s="154">
        <v>320</v>
      </c>
      <c r="B538" s="361">
        <v>200</v>
      </c>
      <c r="C538" s="361">
        <v>100</v>
      </c>
      <c r="D538" s="153">
        <v>600</v>
      </c>
      <c r="E538" s="153">
        <v>10</v>
      </c>
      <c r="F538" s="153">
        <v>0</v>
      </c>
      <c r="G538" s="387" t="s">
        <v>2837</v>
      </c>
      <c r="H538" s="368" t="s">
        <v>1120</v>
      </c>
      <c r="I538" s="361"/>
      <c r="J538" s="361"/>
      <c r="K538" s="374">
        <f t="shared" si="30"/>
        <v>0</v>
      </c>
      <c r="L538" s="374">
        <v>0</v>
      </c>
      <c r="M538" s="374"/>
      <c r="N538" s="374">
        <v>0</v>
      </c>
      <c r="O538" s="414">
        <f t="shared" si="31"/>
        <v>0</v>
      </c>
    </row>
    <row r="539" spans="1:15">
      <c r="A539" s="154">
        <v>320</v>
      </c>
      <c r="B539" s="361">
        <v>200</v>
      </c>
      <c r="C539" s="361">
        <v>100</v>
      </c>
      <c r="D539" s="153">
        <v>600</v>
      </c>
      <c r="E539" s="153">
        <v>15</v>
      </c>
      <c r="F539" s="153">
        <v>0</v>
      </c>
      <c r="G539" s="387" t="s">
        <v>2838</v>
      </c>
      <c r="H539" s="368" t="s">
        <v>1149</v>
      </c>
      <c r="I539" s="361"/>
      <c r="J539" s="361"/>
      <c r="K539" s="374">
        <f t="shared" si="30"/>
        <v>711.96</v>
      </c>
      <c r="L539" s="374">
        <v>711.96</v>
      </c>
      <c r="M539" s="374"/>
      <c r="N539" s="374">
        <v>1578.38</v>
      </c>
      <c r="O539" s="414">
        <f t="shared" si="31"/>
        <v>-866.42000000000007</v>
      </c>
    </row>
    <row r="540" spans="1:15">
      <c r="A540" s="154">
        <v>320</v>
      </c>
      <c r="B540" s="361">
        <v>200</v>
      </c>
      <c r="C540" s="361">
        <v>100</v>
      </c>
      <c r="D540" s="153">
        <v>700</v>
      </c>
      <c r="E540" s="153">
        <v>0</v>
      </c>
      <c r="F540" s="153">
        <v>0</v>
      </c>
      <c r="G540" s="387" t="s">
        <v>2839</v>
      </c>
      <c r="H540" s="368" t="s">
        <v>1138</v>
      </c>
      <c r="I540" s="361"/>
      <c r="J540" s="361"/>
      <c r="K540" s="374">
        <f t="shared" si="30"/>
        <v>3525419.58</v>
      </c>
      <c r="L540" s="374">
        <v>3525419.58</v>
      </c>
      <c r="M540" s="374"/>
      <c r="N540" s="374">
        <v>3568440.41</v>
      </c>
      <c r="O540" s="414">
        <f t="shared" si="31"/>
        <v>-43020.830000000075</v>
      </c>
    </row>
    <row r="541" spans="1:15" ht="25.5">
      <c r="A541" s="154">
        <v>320</v>
      </c>
      <c r="B541" s="361">
        <v>200</v>
      </c>
      <c r="C541" s="361">
        <v>200</v>
      </c>
      <c r="D541" s="361">
        <v>0</v>
      </c>
      <c r="E541" s="361">
        <v>0</v>
      </c>
      <c r="F541" s="361">
        <v>0</v>
      </c>
      <c r="G541" s="369" t="s">
        <v>2840</v>
      </c>
      <c r="H541" s="369" t="s">
        <v>1150</v>
      </c>
      <c r="I541" s="361" t="s">
        <v>1151</v>
      </c>
      <c r="J541" s="360"/>
      <c r="K541" s="375">
        <f t="shared" si="30"/>
        <v>0</v>
      </c>
      <c r="L541" s="375">
        <v>0</v>
      </c>
      <c r="M541" s="375"/>
      <c r="N541" s="375">
        <v>0</v>
      </c>
      <c r="O541" s="415"/>
    </row>
    <row r="542" spans="1:15">
      <c r="A542" s="154">
        <v>320</v>
      </c>
      <c r="B542" s="361">
        <v>200</v>
      </c>
      <c r="C542" s="361">
        <v>200</v>
      </c>
      <c r="D542" s="153">
        <v>100</v>
      </c>
      <c r="E542" s="153">
        <v>0</v>
      </c>
      <c r="F542" s="153">
        <v>0</v>
      </c>
      <c r="G542" s="387" t="s">
        <v>2841</v>
      </c>
      <c r="H542" s="368" t="s">
        <v>1110</v>
      </c>
      <c r="I542" s="361"/>
      <c r="J542" s="361"/>
      <c r="K542" s="374">
        <f t="shared" si="30"/>
        <v>423786.91</v>
      </c>
      <c r="L542" s="374">
        <v>423786.91</v>
      </c>
      <c r="M542" s="374"/>
      <c r="N542" s="374">
        <v>337648.38</v>
      </c>
      <c r="O542" s="414">
        <f t="shared" ref="O542:O548" si="32">+K542-N542</f>
        <v>86138.52999999997</v>
      </c>
    </row>
    <row r="543" spans="1:15">
      <c r="A543" s="154">
        <v>320</v>
      </c>
      <c r="B543" s="361">
        <v>200</v>
      </c>
      <c r="C543" s="361">
        <v>200</v>
      </c>
      <c r="D543" s="153">
        <v>200</v>
      </c>
      <c r="E543" s="153">
        <v>0</v>
      </c>
      <c r="F543" s="153">
        <v>0</v>
      </c>
      <c r="G543" s="387" t="s">
        <v>2842</v>
      </c>
      <c r="H543" s="368" t="s">
        <v>1146</v>
      </c>
      <c r="I543" s="361"/>
      <c r="J543" s="361"/>
      <c r="K543" s="374">
        <f t="shared" si="30"/>
        <v>4083.93</v>
      </c>
      <c r="L543" s="374">
        <v>4083.93</v>
      </c>
      <c r="M543" s="374"/>
      <c r="N543" s="374">
        <v>4689.68</v>
      </c>
      <c r="O543" s="414">
        <f t="shared" si="32"/>
        <v>-605.75000000000045</v>
      </c>
    </row>
    <row r="544" spans="1:15">
      <c r="A544" s="154">
        <v>320</v>
      </c>
      <c r="B544" s="361">
        <v>200</v>
      </c>
      <c r="C544" s="361">
        <v>200</v>
      </c>
      <c r="D544" s="153">
        <v>300</v>
      </c>
      <c r="E544" s="153">
        <v>0</v>
      </c>
      <c r="F544" s="153">
        <v>0</v>
      </c>
      <c r="G544" s="387" t="s">
        <v>2843</v>
      </c>
      <c r="H544" s="368" t="s">
        <v>1147</v>
      </c>
      <c r="I544" s="361"/>
      <c r="J544" s="361"/>
      <c r="K544" s="374">
        <f t="shared" si="30"/>
        <v>6564.19</v>
      </c>
      <c r="L544" s="374">
        <v>6564.19</v>
      </c>
      <c r="M544" s="374"/>
      <c r="N544" s="374">
        <v>4939.4399999999996</v>
      </c>
      <c r="O544" s="414">
        <f t="shared" si="32"/>
        <v>1624.75</v>
      </c>
    </row>
    <row r="545" spans="1:15">
      <c r="A545" s="154">
        <v>320</v>
      </c>
      <c r="B545" s="361">
        <v>200</v>
      </c>
      <c r="C545" s="361">
        <v>200</v>
      </c>
      <c r="D545" s="153">
        <v>301</v>
      </c>
      <c r="E545" s="153">
        <v>0</v>
      </c>
      <c r="F545" s="153">
        <v>0</v>
      </c>
      <c r="G545" s="387" t="s">
        <v>2265</v>
      </c>
      <c r="H545" s="368" t="s">
        <v>2262</v>
      </c>
      <c r="I545" s="361"/>
      <c r="J545" s="361"/>
      <c r="K545" s="374">
        <f t="shared" si="30"/>
        <v>17709.36</v>
      </c>
      <c r="L545" s="374">
        <v>17709.36</v>
      </c>
      <c r="M545" s="374"/>
      <c r="N545" s="374">
        <v>16540.189999999999</v>
      </c>
      <c r="O545" s="414">
        <f t="shared" si="32"/>
        <v>1169.1700000000019</v>
      </c>
    </row>
    <row r="546" spans="1:15">
      <c r="A546" s="154">
        <v>320</v>
      </c>
      <c r="B546" s="361">
        <v>200</v>
      </c>
      <c r="C546" s="361">
        <v>200</v>
      </c>
      <c r="D546" s="153">
        <v>302</v>
      </c>
      <c r="E546" s="153">
        <v>0</v>
      </c>
      <c r="F546" s="153">
        <v>0</v>
      </c>
      <c r="G546" s="387" t="s">
        <v>2266</v>
      </c>
      <c r="H546" s="368" t="s">
        <v>2264</v>
      </c>
      <c r="I546" s="361"/>
      <c r="J546" s="361"/>
      <c r="K546" s="374">
        <f t="shared" si="30"/>
        <v>37076.32</v>
      </c>
      <c r="L546" s="374">
        <v>37076.32</v>
      </c>
      <c r="M546" s="374"/>
      <c r="N546" s="374">
        <v>6758.2</v>
      </c>
      <c r="O546" s="414">
        <f t="shared" si="32"/>
        <v>30318.12</v>
      </c>
    </row>
    <row r="547" spans="1:15">
      <c r="A547" s="154">
        <v>320</v>
      </c>
      <c r="B547" s="361">
        <v>200</v>
      </c>
      <c r="C547" s="361">
        <v>200</v>
      </c>
      <c r="D547" s="153">
        <v>400</v>
      </c>
      <c r="E547" s="153">
        <v>0</v>
      </c>
      <c r="F547" s="153">
        <v>0</v>
      </c>
      <c r="G547" s="387" t="s">
        <v>2844</v>
      </c>
      <c r="H547" s="368" t="s">
        <v>1148</v>
      </c>
      <c r="I547" s="361"/>
      <c r="J547" s="361"/>
      <c r="K547" s="374">
        <f t="shared" si="30"/>
        <v>9047.83</v>
      </c>
      <c r="L547" s="374">
        <v>9047.83</v>
      </c>
      <c r="M547" s="374"/>
      <c r="N547" s="374">
        <v>28420.49</v>
      </c>
      <c r="O547" s="414">
        <f t="shared" si="32"/>
        <v>-19372.660000000003</v>
      </c>
    </row>
    <row r="548" spans="1:15">
      <c r="A548" s="154">
        <v>320</v>
      </c>
      <c r="B548" s="361">
        <v>200</v>
      </c>
      <c r="C548" s="361">
        <v>200</v>
      </c>
      <c r="D548" s="153">
        <v>500</v>
      </c>
      <c r="E548" s="153">
        <v>0</v>
      </c>
      <c r="F548" s="153">
        <v>0</v>
      </c>
      <c r="G548" s="387" t="s">
        <v>2845</v>
      </c>
      <c r="H548" s="368" t="s">
        <v>1135</v>
      </c>
      <c r="I548" s="361"/>
      <c r="J548" s="361"/>
      <c r="K548" s="374">
        <f t="shared" si="30"/>
        <v>23732.04</v>
      </c>
      <c r="L548" s="374">
        <v>23732.04</v>
      </c>
      <c r="M548" s="374"/>
      <c r="N548" s="374">
        <v>31185.39</v>
      </c>
      <c r="O548" s="414">
        <f t="shared" si="32"/>
        <v>-7453.3499999999985</v>
      </c>
    </row>
    <row r="549" spans="1:15">
      <c r="A549" s="154">
        <v>320</v>
      </c>
      <c r="B549" s="361">
        <v>200</v>
      </c>
      <c r="C549" s="361">
        <v>200</v>
      </c>
      <c r="D549" s="361">
        <v>600</v>
      </c>
      <c r="E549" s="361">
        <v>0</v>
      </c>
      <c r="F549" s="361">
        <v>0</v>
      </c>
      <c r="G549" s="388" t="s">
        <v>2846</v>
      </c>
      <c r="H549" s="369" t="s">
        <v>1118</v>
      </c>
      <c r="I549" s="361"/>
      <c r="J549" s="360"/>
      <c r="K549" s="375">
        <f t="shared" si="30"/>
        <v>0</v>
      </c>
      <c r="L549" s="375">
        <v>0</v>
      </c>
      <c r="M549" s="375"/>
      <c r="N549" s="375">
        <v>0</v>
      </c>
      <c r="O549" s="415"/>
    </row>
    <row r="550" spans="1:15">
      <c r="A550" s="154">
        <v>320</v>
      </c>
      <c r="B550" s="361">
        <v>200</v>
      </c>
      <c r="C550" s="361">
        <v>200</v>
      </c>
      <c r="D550" s="153">
        <v>600</v>
      </c>
      <c r="E550" s="153">
        <v>5</v>
      </c>
      <c r="F550" s="153">
        <v>0</v>
      </c>
      <c r="G550" s="387" t="s">
        <v>2847</v>
      </c>
      <c r="H550" s="368" t="s">
        <v>1119</v>
      </c>
      <c r="I550" s="361"/>
      <c r="J550" s="361"/>
      <c r="K550" s="374">
        <f t="shared" si="30"/>
        <v>0</v>
      </c>
      <c r="L550" s="374">
        <v>0</v>
      </c>
      <c r="M550" s="374"/>
      <c r="N550" s="374">
        <v>0</v>
      </c>
      <c r="O550" s="414">
        <f>+K550-N550</f>
        <v>0</v>
      </c>
    </row>
    <row r="551" spans="1:15">
      <c r="A551" s="154">
        <v>320</v>
      </c>
      <c r="B551" s="361">
        <v>200</v>
      </c>
      <c r="C551" s="361">
        <v>200</v>
      </c>
      <c r="D551" s="153">
        <v>600</v>
      </c>
      <c r="E551" s="153">
        <v>10</v>
      </c>
      <c r="F551" s="153">
        <v>0</v>
      </c>
      <c r="G551" s="387" t="s">
        <v>2848</v>
      </c>
      <c r="H551" s="368" t="s">
        <v>1120</v>
      </c>
      <c r="I551" s="361"/>
      <c r="J551" s="361"/>
      <c r="K551" s="374">
        <f t="shared" si="30"/>
        <v>0</v>
      </c>
      <c r="L551" s="374">
        <v>0</v>
      </c>
      <c r="M551" s="374"/>
      <c r="N551" s="374">
        <v>0</v>
      </c>
      <c r="O551" s="414">
        <f>+K551-N551</f>
        <v>0</v>
      </c>
    </row>
    <row r="552" spans="1:15">
      <c r="A552" s="154">
        <v>320</v>
      </c>
      <c r="B552" s="361">
        <v>200</v>
      </c>
      <c r="C552" s="361">
        <v>200</v>
      </c>
      <c r="D552" s="153">
        <v>600</v>
      </c>
      <c r="E552" s="153">
        <v>15</v>
      </c>
      <c r="F552" s="153">
        <v>0</v>
      </c>
      <c r="G552" s="387" t="s">
        <v>2849</v>
      </c>
      <c r="H552" s="368" t="s">
        <v>1149</v>
      </c>
      <c r="I552" s="361"/>
      <c r="J552" s="361"/>
      <c r="K552" s="374">
        <f t="shared" si="30"/>
        <v>2100</v>
      </c>
      <c r="L552" s="374">
        <v>2100</v>
      </c>
      <c r="M552" s="374"/>
      <c r="N552" s="374">
        <v>345.67</v>
      </c>
      <c r="O552" s="414">
        <f>+K552-N552</f>
        <v>1754.33</v>
      </c>
    </row>
    <row r="553" spans="1:15">
      <c r="A553" s="154">
        <v>320</v>
      </c>
      <c r="B553" s="361">
        <v>200</v>
      </c>
      <c r="C553" s="361">
        <v>200</v>
      </c>
      <c r="D553" s="153">
        <v>700</v>
      </c>
      <c r="E553" s="153">
        <v>0</v>
      </c>
      <c r="F553" s="153">
        <v>0</v>
      </c>
      <c r="G553" s="387" t="s">
        <v>2850</v>
      </c>
      <c r="H553" s="368" t="s">
        <v>1138</v>
      </c>
      <c r="I553" s="361"/>
      <c r="J553" s="361"/>
      <c r="K553" s="374">
        <f t="shared" si="30"/>
        <v>159340.66</v>
      </c>
      <c r="L553" s="374">
        <v>159340.66</v>
      </c>
      <c r="M553" s="374"/>
      <c r="N553" s="374">
        <v>134059.95000000001</v>
      </c>
      <c r="O553" s="414">
        <f>+K553-N553</f>
        <v>25280.709999999992</v>
      </c>
    </row>
    <row r="554" spans="1:15" ht="25.5">
      <c r="A554" s="154">
        <v>320</v>
      </c>
      <c r="B554" s="361">
        <v>200</v>
      </c>
      <c r="C554" s="361">
        <v>201</v>
      </c>
      <c r="D554" s="153">
        <v>0</v>
      </c>
      <c r="E554" s="153">
        <v>0</v>
      </c>
      <c r="F554" s="153">
        <v>0</v>
      </c>
      <c r="G554" s="387" t="s">
        <v>2267</v>
      </c>
      <c r="H554" s="368" t="s">
        <v>2268</v>
      </c>
      <c r="I554" s="361" t="s">
        <v>1151</v>
      </c>
      <c r="J554" s="361"/>
      <c r="K554" s="375">
        <f t="shared" si="30"/>
        <v>0</v>
      </c>
      <c r="L554" s="375">
        <v>0</v>
      </c>
      <c r="M554" s="375"/>
      <c r="N554" s="375">
        <v>0</v>
      </c>
      <c r="O554" s="415"/>
    </row>
    <row r="555" spans="1:15">
      <c r="A555" s="154">
        <v>320</v>
      </c>
      <c r="B555" s="361">
        <v>200</v>
      </c>
      <c r="C555" s="361">
        <v>201</v>
      </c>
      <c r="D555" s="153">
        <v>100</v>
      </c>
      <c r="E555" s="153">
        <v>0</v>
      </c>
      <c r="F555" s="153">
        <v>0</v>
      </c>
      <c r="G555" s="387" t="s">
        <v>2269</v>
      </c>
      <c r="H555" s="368" t="s">
        <v>1110</v>
      </c>
      <c r="I555" s="361"/>
      <c r="J555" s="361"/>
      <c r="K555" s="374">
        <f t="shared" si="30"/>
        <v>1556317.91</v>
      </c>
      <c r="L555" s="374">
        <v>1556317.91</v>
      </c>
      <c r="M555" s="374"/>
      <c r="N555" s="374">
        <v>1252308.3500000001</v>
      </c>
      <c r="O555" s="414">
        <f t="shared" ref="O555:O566" si="33">+K555-N555</f>
        <v>304009.55999999982</v>
      </c>
    </row>
    <row r="556" spans="1:15">
      <c r="A556" s="154">
        <v>320</v>
      </c>
      <c r="B556" s="361">
        <v>200</v>
      </c>
      <c r="C556" s="361">
        <v>201</v>
      </c>
      <c r="D556" s="153">
        <v>200</v>
      </c>
      <c r="E556" s="153">
        <v>0</v>
      </c>
      <c r="F556" s="153">
        <v>0</v>
      </c>
      <c r="G556" s="387" t="s">
        <v>2270</v>
      </c>
      <c r="H556" s="368" t="s">
        <v>1146</v>
      </c>
      <c r="I556" s="361"/>
      <c r="J556" s="361"/>
      <c r="K556" s="374">
        <f t="shared" si="30"/>
        <v>0</v>
      </c>
      <c r="L556" s="374">
        <v>0</v>
      </c>
      <c r="M556" s="374"/>
      <c r="N556" s="374">
        <v>0</v>
      </c>
      <c r="O556" s="414">
        <f t="shared" si="33"/>
        <v>0</v>
      </c>
    </row>
    <row r="557" spans="1:15">
      <c r="A557" s="154">
        <v>320</v>
      </c>
      <c r="B557" s="361">
        <v>200</v>
      </c>
      <c r="C557" s="361">
        <v>201</v>
      </c>
      <c r="D557" s="153">
        <v>300</v>
      </c>
      <c r="E557" s="153">
        <v>0</v>
      </c>
      <c r="F557" s="153">
        <v>0</v>
      </c>
      <c r="G557" s="387" t="s">
        <v>2271</v>
      </c>
      <c r="H557" s="368" t="s">
        <v>1147</v>
      </c>
      <c r="I557" s="361"/>
      <c r="J557" s="361"/>
      <c r="K557" s="374">
        <f t="shared" si="30"/>
        <v>0</v>
      </c>
      <c r="L557" s="374">
        <v>0</v>
      </c>
      <c r="M557" s="374"/>
      <c r="N557" s="374">
        <v>0</v>
      </c>
      <c r="O557" s="414">
        <f t="shared" si="33"/>
        <v>0</v>
      </c>
    </row>
    <row r="558" spans="1:15">
      <c r="A558" s="154">
        <v>320</v>
      </c>
      <c r="B558" s="361">
        <v>200</v>
      </c>
      <c r="C558" s="361">
        <v>201</v>
      </c>
      <c r="D558" s="153">
        <v>301</v>
      </c>
      <c r="E558" s="153">
        <v>0</v>
      </c>
      <c r="F558" s="153">
        <v>0</v>
      </c>
      <c r="G558" s="387" t="s">
        <v>2272</v>
      </c>
      <c r="H558" s="368" t="s">
        <v>2273</v>
      </c>
      <c r="I558" s="361"/>
      <c r="J558" s="361"/>
      <c r="K558" s="374">
        <f t="shared" si="30"/>
        <v>0</v>
      </c>
      <c r="L558" s="374">
        <v>0</v>
      </c>
      <c r="M558" s="374"/>
      <c r="N558" s="374">
        <v>0</v>
      </c>
      <c r="O558" s="414">
        <f t="shared" si="33"/>
        <v>0</v>
      </c>
    </row>
    <row r="559" spans="1:15">
      <c r="A559" s="154">
        <v>320</v>
      </c>
      <c r="B559" s="361">
        <v>200</v>
      </c>
      <c r="C559" s="361">
        <v>201</v>
      </c>
      <c r="D559" s="153">
        <v>302</v>
      </c>
      <c r="E559" s="153">
        <v>0</v>
      </c>
      <c r="F559" s="153">
        <v>0</v>
      </c>
      <c r="G559" s="387" t="s">
        <v>2274</v>
      </c>
      <c r="H559" s="368" t="s">
        <v>2275</v>
      </c>
      <c r="I559" s="361"/>
      <c r="J559" s="361"/>
      <c r="K559" s="374">
        <f t="shared" si="30"/>
        <v>0</v>
      </c>
      <c r="L559" s="374">
        <v>0</v>
      </c>
      <c r="M559" s="374"/>
      <c r="N559" s="374">
        <v>0</v>
      </c>
      <c r="O559" s="414">
        <f t="shared" si="33"/>
        <v>0</v>
      </c>
    </row>
    <row r="560" spans="1:15">
      <c r="A560" s="154">
        <v>320</v>
      </c>
      <c r="B560" s="361">
        <v>200</v>
      </c>
      <c r="C560" s="361">
        <v>201</v>
      </c>
      <c r="D560" s="153">
        <v>400</v>
      </c>
      <c r="E560" s="153">
        <v>0</v>
      </c>
      <c r="F560" s="153">
        <v>0</v>
      </c>
      <c r="G560" s="387" t="s">
        <v>2276</v>
      </c>
      <c r="H560" s="368" t="s">
        <v>1148</v>
      </c>
      <c r="I560" s="361"/>
      <c r="J560" s="361"/>
      <c r="K560" s="374">
        <f t="shared" si="30"/>
        <v>0</v>
      </c>
      <c r="L560" s="374">
        <v>0</v>
      </c>
      <c r="M560" s="374"/>
      <c r="N560" s="374">
        <v>0</v>
      </c>
      <c r="O560" s="414">
        <f t="shared" si="33"/>
        <v>0</v>
      </c>
    </row>
    <row r="561" spans="1:15">
      <c r="A561" s="154">
        <v>320</v>
      </c>
      <c r="B561" s="361">
        <v>200</v>
      </c>
      <c r="C561" s="361">
        <v>201</v>
      </c>
      <c r="D561" s="153">
        <v>500</v>
      </c>
      <c r="E561" s="153">
        <v>0</v>
      </c>
      <c r="F561" s="153">
        <v>0</v>
      </c>
      <c r="G561" s="387" t="s">
        <v>2277</v>
      </c>
      <c r="H561" s="368" t="s">
        <v>1135</v>
      </c>
      <c r="I561" s="361"/>
      <c r="J561" s="361"/>
      <c r="K561" s="374">
        <f t="shared" si="30"/>
        <v>0</v>
      </c>
      <c r="L561" s="374">
        <v>0</v>
      </c>
      <c r="M561" s="374"/>
      <c r="N561" s="374">
        <v>0</v>
      </c>
      <c r="O561" s="414">
        <f t="shared" si="33"/>
        <v>0</v>
      </c>
    </row>
    <row r="562" spans="1:15">
      <c r="A562" s="154">
        <v>320</v>
      </c>
      <c r="B562" s="361">
        <v>200</v>
      </c>
      <c r="C562" s="361">
        <v>201</v>
      </c>
      <c r="D562" s="153">
        <v>600</v>
      </c>
      <c r="E562" s="153">
        <v>0</v>
      </c>
      <c r="F562" s="153">
        <v>0</v>
      </c>
      <c r="G562" s="387" t="s">
        <v>2278</v>
      </c>
      <c r="H562" s="368" t="s">
        <v>1118</v>
      </c>
      <c r="I562" s="361"/>
      <c r="J562" s="361"/>
      <c r="K562" s="374">
        <f t="shared" si="30"/>
        <v>0</v>
      </c>
      <c r="L562" s="374">
        <v>0</v>
      </c>
      <c r="M562" s="374"/>
      <c r="N562" s="374">
        <v>0</v>
      </c>
      <c r="O562" s="414">
        <f t="shared" si="33"/>
        <v>0</v>
      </c>
    </row>
    <row r="563" spans="1:15">
      <c r="A563" s="154">
        <v>320</v>
      </c>
      <c r="B563" s="361">
        <v>200</v>
      </c>
      <c r="C563" s="361">
        <v>201</v>
      </c>
      <c r="D563" s="153">
        <v>600</v>
      </c>
      <c r="E563" s="153">
        <v>5</v>
      </c>
      <c r="F563" s="153">
        <v>0</v>
      </c>
      <c r="G563" s="387" t="s">
        <v>2279</v>
      </c>
      <c r="H563" s="368" t="s">
        <v>1119</v>
      </c>
      <c r="I563" s="361"/>
      <c r="J563" s="361"/>
      <c r="K563" s="374">
        <f t="shared" si="30"/>
        <v>0</v>
      </c>
      <c r="L563" s="374">
        <v>0</v>
      </c>
      <c r="M563" s="374"/>
      <c r="N563" s="374">
        <v>0</v>
      </c>
      <c r="O563" s="414">
        <f t="shared" si="33"/>
        <v>0</v>
      </c>
    </row>
    <row r="564" spans="1:15">
      <c r="A564" s="154">
        <v>320</v>
      </c>
      <c r="B564" s="361">
        <v>200</v>
      </c>
      <c r="C564" s="361">
        <v>201</v>
      </c>
      <c r="D564" s="153">
        <v>600</v>
      </c>
      <c r="E564" s="153">
        <v>10</v>
      </c>
      <c r="F564" s="153">
        <v>0</v>
      </c>
      <c r="G564" s="387" t="s">
        <v>2280</v>
      </c>
      <c r="H564" s="368" t="s">
        <v>1120</v>
      </c>
      <c r="I564" s="361"/>
      <c r="J564" s="361"/>
      <c r="K564" s="374">
        <f t="shared" si="30"/>
        <v>0</v>
      </c>
      <c r="L564" s="374">
        <v>0</v>
      </c>
      <c r="M564" s="374"/>
      <c r="N564" s="374">
        <v>0</v>
      </c>
      <c r="O564" s="414">
        <f t="shared" si="33"/>
        <v>0</v>
      </c>
    </row>
    <row r="565" spans="1:15">
      <c r="A565" s="154">
        <v>320</v>
      </c>
      <c r="B565" s="361">
        <v>200</v>
      </c>
      <c r="C565" s="361">
        <v>201</v>
      </c>
      <c r="D565" s="153">
        <v>600</v>
      </c>
      <c r="E565" s="153">
        <v>15</v>
      </c>
      <c r="F565" s="153">
        <v>0</v>
      </c>
      <c r="G565" s="387" t="s">
        <v>2281</v>
      </c>
      <c r="H565" s="368" t="s">
        <v>1149</v>
      </c>
      <c r="I565" s="361"/>
      <c r="J565" s="361"/>
      <c r="K565" s="374">
        <f t="shared" si="30"/>
        <v>65.5</v>
      </c>
      <c r="L565" s="374">
        <v>65.5</v>
      </c>
      <c r="M565" s="374"/>
      <c r="N565" s="374">
        <v>706.76</v>
      </c>
      <c r="O565" s="414">
        <f t="shared" si="33"/>
        <v>-641.26</v>
      </c>
    </row>
    <row r="566" spans="1:15">
      <c r="A566" s="154">
        <v>320</v>
      </c>
      <c r="B566" s="361">
        <v>200</v>
      </c>
      <c r="C566" s="361">
        <v>201</v>
      </c>
      <c r="D566" s="153">
        <v>700</v>
      </c>
      <c r="E566" s="153">
        <v>0</v>
      </c>
      <c r="F566" s="153">
        <v>0</v>
      </c>
      <c r="G566" s="387" t="s">
        <v>2282</v>
      </c>
      <c r="H566" s="368" t="s">
        <v>1138</v>
      </c>
      <c r="I566" s="361"/>
      <c r="J566" s="361"/>
      <c r="K566" s="374">
        <f t="shared" si="30"/>
        <v>443569.27</v>
      </c>
      <c r="L566" s="374">
        <v>443569.27</v>
      </c>
      <c r="M566" s="374"/>
      <c r="N566" s="374">
        <v>397151.62</v>
      </c>
      <c r="O566" s="414">
        <f t="shared" si="33"/>
        <v>46417.650000000023</v>
      </c>
    </row>
    <row r="567" spans="1:15" ht="25.5">
      <c r="A567" s="154">
        <v>320</v>
      </c>
      <c r="B567" s="361">
        <v>200</v>
      </c>
      <c r="C567" s="361">
        <v>202</v>
      </c>
      <c r="D567" s="153">
        <v>0</v>
      </c>
      <c r="E567" s="153">
        <v>0</v>
      </c>
      <c r="F567" s="153">
        <v>0</v>
      </c>
      <c r="G567" s="387" t="s">
        <v>2283</v>
      </c>
      <c r="H567" s="368" t="s">
        <v>2284</v>
      </c>
      <c r="I567" s="361" t="s">
        <v>1151</v>
      </c>
      <c r="J567" s="361"/>
      <c r="K567" s="375">
        <f t="shared" si="30"/>
        <v>0</v>
      </c>
      <c r="L567" s="375">
        <v>0</v>
      </c>
      <c r="M567" s="375"/>
      <c r="N567" s="375">
        <v>0</v>
      </c>
      <c r="O567" s="415"/>
    </row>
    <row r="568" spans="1:15">
      <c r="A568" s="154">
        <v>320</v>
      </c>
      <c r="B568" s="361">
        <v>200</v>
      </c>
      <c r="C568" s="361">
        <v>202</v>
      </c>
      <c r="D568" s="153">
        <v>100</v>
      </c>
      <c r="E568" s="153">
        <v>0</v>
      </c>
      <c r="F568" s="153">
        <v>0</v>
      </c>
      <c r="G568" s="387" t="s">
        <v>2285</v>
      </c>
      <c r="H568" s="368" t="s">
        <v>1110</v>
      </c>
      <c r="I568" s="361"/>
      <c r="J568" s="361"/>
      <c r="K568" s="374">
        <f t="shared" si="30"/>
        <v>639205.84</v>
      </c>
      <c r="L568" s="374">
        <v>639205.84</v>
      </c>
      <c r="M568" s="374"/>
      <c r="N568" s="374">
        <v>505440.14</v>
      </c>
      <c r="O568" s="414">
        <f t="shared" ref="O568:O580" si="34">+K568-N568</f>
        <v>133765.69999999995</v>
      </c>
    </row>
    <row r="569" spans="1:15">
      <c r="A569" s="154">
        <v>320</v>
      </c>
      <c r="B569" s="361">
        <v>200</v>
      </c>
      <c r="C569" s="361">
        <v>202</v>
      </c>
      <c r="D569" s="153">
        <v>200</v>
      </c>
      <c r="E569" s="153">
        <v>0</v>
      </c>
      <c r="F569" s="153">
        <v>0</v>
      </c>
      <c r="G569" s="387" t="s">
        <v>2286</v>
      </c>
      <c r="H569" s="368" t="s">
        <v>1146</v>
      </c>
      <c r="I569" s="361"/>
      <c r="J569" s="361"/>
      <c r="K569" s="374">
        <f t="shared" si="30"/>
        <v>0</v>
      </c>
      <c r="L569" s="374">
        <v>0</v>
      </c>
      <c r="M569" s="374"/>
      <c r="N569" s="374">
        <v>0</v>
      </c>
      <c r="O569" s="414">
        <f t="shared" si="34"/>
        <v>0</v>
      </c>
    </row>
    <row r="570" spans="1:15">
      <c r="A570" s="154">
        <v>320</v>
      </c>
      <c r="B570" s="361">
        <v>200</v>
      </c>
      <c r="C570" s="361">
        <v>202</v>
      </c>
      <c r="D570" s="153">
        <v>300</v>
      </c>
      <c r="E570" s="153">
        <v>0</v>
      </c>
      <c r="F570" s="153">
        <v>0</v>
      </c>
      <c r="G570" s="387" t="s">
        <v>2287</v>
      </c>
      <c r="H570" s="368" t="s">
        <v>1147</v>
      </c>
      <c r="I570" s="361"/>
      <c r="J570" s="361"/>
      <c r="K570" s="374">
        <f t="shared" si="30"/>
        <v>0</v>
      </c>
      <c r="L570" s="374">
        <v>0</v>
      </c>
      <c r="M570" s="374"/>
      <c r="N570" s="374">
        <v>0</v>
      </c>
      <c r="O570" s="414">
        <f t="shared" si="34"/>
        <v>0</v>
      </c>
    </row>
    <row r="571" spans="1:15">
      <c r="A571" s="154">
        <v>320</v>
      </c>
      <c r="B571" s="361">
        <v>200</v>
      </c>
      <c r="C571" s="361">
        <v>202</v>
      </c>
      <c r="D571" s="153">
        <v>301</v>
      </c>
      <c r="E571" s="153">
        <v>0</v>
      </c>
      <c r="F571" s="153">
        <v>0</v>
      </c>
      <c r="G571" s="387" t="s">
        <v>2288</v>
      </c>
      <c r="H571" s="368" t="s">
        <v>2273</v>
      </c>
      <c r="I571" s="361"/>
      <c r="J571" s="361"/>
      <c r="K571" s="374">
        <f t="shared" si="30"/>
        <v>0</v>
      </c>
      <c r="L571" s="374">
        <v>0</v>
      </c>
      <c r="M571" s="374"/>
      <c r="N571" s="374">
        <v>0</v>
      </c>
      <c r="O571" s="414">
        <f t="shared" si="34"/>
        <v>0</v>
      </c>
    </row>
    <row r="572" spans="1:15">
      <c r="A572" s="154">
        <v>320</v>
      </c>
      <c r="B572" s="361">
        <v>200</v>
      </c>
      <c r="C572" s="361">
        <v>202</v>
      </c>
      <c r="D572" s="153">
        <v>302</v>
      </c>
      <c r="E572" s="153">
        <v>0</v>
      </c>
      <c r="F572" s="153">
        <v>0</v>
      </c>
      <c r="G572" s="387" t="s">
        <v>2289</v>
      </c>
      <c r="H572" s="368" t="s">
        <v>2275</v>
      </c>
      <c r="I572" s="361"/>
      <c r="J572" s="361"/>
      <c r="K572" s="374">
        <f t="shared" si="30"/>
        <v>0</v>
      </c>
      <c r="L572" s="374">
        <v>0</v>
      </c>
      <c r="M572" s="374"/>
      <c r="N572" s="374">
        <v>0</v>
      </c>
      <c r="O572" s="414">
        <f t="shared" si="34"/>
        <v>0</v>
      </c>
    </row>
    <row r="573" spans="1:15">
      <c r="A573" s="154">
        <v>320</v>
      </c>
      <c r="B573" s="361">
        <v>200</v>
      </c>
      <c r="C573" s="361">
        <v>202</v>
      </c>
      <c r="D573" s="153">
        <v>400</v>
      </c>
      <c r="E573" s="153">
        <v>0</v>
      </c>
      <c r="F573" s="153">
        <v>0</v>
      </c>
      <c r="G573" s="387" t="s">
        <v>2290</v>
      </c>
      <c r="H573" s="368" t="s">
        <v>1148</v>
      </c>
      <c r="I573" s="361"/>
      <c r="J573" s="361"/>
      <c r="K573" s="374">
        <f t="shared" si="30"/>
        <v>0</v>
      </c>
      <c r="L573" s="374">
        <v>0</v>
      </c>
      <c r="M573" s="374"/>
      <c r="N573" s="374">
        <v>0</v>
      </c>
      <c r="O573" s="414">
        <f t="shared" si="34"/>
        <v>0</v>
      </c>
    </row>
    <row r="574" spans="1:15">
      <c r="A574" s="154">
        <v>320</v>
      </c>
      <c r="B574" s="361">
        <v>200</v>
      </c>
      <c r="C574" s="361">
        <v>202</v>
      </c>
      <c r="D574" s="153">
        <v>500</v>
      </c>
      <c r="E574" s="153">
        <v>0</v>
      </c>
      <c r="F574" s="153">
        <v>0</v>
      </c>
      <c r="G574" s="387" t="s">
        <v>2291</v>
      </c>
      <c r="H574" s="368" t="s">
        <v>1135</v>
      </c>
      <c r="I574" s="361"/>
      <c r="J574" s="361"/>
      <c r="K574" s="374">
        <f t="shared" si="30"/>
        <v>0</v>
      </c>
      <c r="L574" s="374">
        <v>0</v>
      </c>
      <c r="M574" s="374"/>
      <c r="N574" s="374">
        <v>0</v>
      </c>
      <c r="O574" s="414">
        <f t="shared" si="34"/>
        <v>0</v>
      </c>
    </row>
    <row r="575" spans="1:15">
      <c r="A575" s="154">
        <v>320</v>
      </c>
      <c r="B575" s="361">
        <v>200</v>
      </c>
      <c r="C575" s="361">
        <v>202</v>
      </c>
      <c r="D575" s="153">
        <v>600</v>
      </c>
      <c r="E575" s="153">
        <v>0</v>
      </c>
      <c r="F575" s="153">
        <v>0</v>
      </c>
      <c r="G575" s="387" t="s">
        <v>2292</v>
      </c>
      <c r="H575" s="368" t="s">
        <v>1118</v>
      </c>
      <c r="I575" s="361"/>
      <c r="J575" s="361"/>
      <c r="K575" s="374">
        <f t="shared" si="30"/>
        <v>0</v>
      </c>
      <c r="L575" s="374">
        <v>0</v>
      </c>
      <c r="M575" s="374"/>
      <c r="N575" s="374">
        <v>0</v>
      </c>
      <c r="O575" s="414">
        <f t="shared" si="34"/>
        <v>0</v>
      </c>
    </row>
    <row r="576" spans="1:15">
      <c r="A576" s="154">
        <v>320</v>
      </c>
      <c r="B576" s="361">
        <v>200</v>
      </c>
      <c r="C576" s="361">
        <v>202</v>
      </c>
      <c r="D576" s="153">
        <v>600</v>
      </c>
      <c r="E576" s="153">
        <v>5</v>
      </c>
      <c r="F576" s="153">
        <v>0</v>
      </c>
      <c r="G576" s="387" t="s">
        <v>2293</v>
      </c>
      <c r="H576" s="368" t="s">
        <v>1119</v>
      </c>
      <c r="I576" s="361"/>
      <c r="J576" s="361"/>
      <c r="K576" s="374">
        <f t="shared" si="30"/>
        <v>0</v>
      </c>
      <c r="L576" s="374">
        <v>0</v>
      </c>
      <c r="M576" s="374"/>
      <c r="N576" s="374">
        <v>0</v>
      </c>
      <c r="O576" s="414">
        <f t="shared" si="34"/>
        <v>0</v>
      </c>
    </row>
    <row r="577" spans="1:15">
      <c r="A577" s="154">
        <v>320</v>
      </c>
      <c r="B577" s="361">
        <v>200</v>
      </c>
      <c r="C577" s="361">
        <v>202</v>
      </c>
      <c r="D577" s="153">
        <v>600</v>
      </c>
      <c r="E577" s="153">
        <v>10</v>
      </c>
      <c r="F577" s="153">
        <v>0</v>
      </c>
      <c r="G577" s="387" t="s">
        <v>2294</v>
      </c>
      <c r="H577" s="368" t="s">
        <v>1120</v>
      </c>
      <c r="I577" s="361"/>
      <c r="J577" s="361"/>
      <c r="K577" s="374">
        <f t="shared" si="30"/>
        <v>0</v>
      </c>
      <c r="L577" s="374">
        <v>0</v>
      </c>
      <c r="M577" s="374"/>
      <c r="N577" s="374">
        <v>0</v>
      </c>
      <c r="O577" s="414">
        <f t="shared" si="34"/>
        <v>0</v>
      </c>
    </row>
    <row r="578" spans="1:15">
      <c r="A578" s="154">
        <v>320</v>
      </c>
      <c r="B578" s="361">
        <v>200</v>
      </c>
      <c r="C578" s="361">
        <v>202</v>
      </c>
      <c r="D578" s="153">
        <v>600</v>
      </c>
      <c r="E578" s="153">
        <v>15</v>
      </c>
      <c r="F578" s="153">
        <v>0</v>
      </c>
      <c r="G578" s="387" t="s">
        <v>2295</v>
      </c>
      <c r="H578" s="368" t="s">
        <v>1149</v>
      </c>
      <c r="I578" s="361"/>
      <c r="J578" s="361"/>
      <c r="K578" s="374">
        <f t="shared" si="30"/>
        <v>17.2</v>
      </c>
      <c r="L578" s="374">
        <v>17.2</v>
      </c>
      <c r="M578" s="374"/>
      <c r="N578" s="374">
        <v>392.78</v>
      </c>
      <c r="O578" s="414">
        <f t="shared" si="34"/>
        <v>-375.58</v>
      </c>
    </row>
    <row r="579" spans="1:15">
      <c r="A579" s="154">
        <v>320</v>
      </c>
      <c r="B579" s="361">
        <v>200</v>
      </c>
      <c r="C579" s="361">
        <v>202</v>
      </c>
      <c r="D579" s="153">
        <v>700</v>
      </c>
      <c r="E579" s="153">
        <v>0</v>
      </c>
      <c r="F579" s="153">
        <v>0</v>
      </c>
      <c r="G579" s="387" t="s">
        <v>2296</v>
      </c>
      <c r="H579" s="368" t="s">
        <v>1138</v>
      </c>
      <c r="I579" s="361"/>
      <c r="J579" s="361"/>
      <c r="K579" s="374">
        <f t="shared" si="30"/>
        <v>182178.57</v>
      </c>
      <c r="L579" s="374">
        <v>182178.57</v>
      </c>
      <c r="M579" s="374"/>
      <c r="N579" s="374">
        <v>160109.57</v>
      </c>
      <c r="O579" s="414">
        <f t="shared" si="34"/>
        <v>22069</v>
      </c>
    </row>
    <row r="580" spans="1:15">
      <c r="A580" s="154">
        <v>320</v>
      </c>
      <c r="B580" s="361">
        <v>200</v>
      </c>
      <c r="C580" s="153">
        <v>300</v>
      </c>
      <c r="D580" s="153">
        <v>0</v>
      </c>
      <c r="E580" s="153">
        <v>0</v>
      </c>
      <c r="F580" s="153">
        <v>0</v>
      </c>
      <c r="G580" s="368" t="s">
        <v>2851</v>
      </c>
      <c r="H580" s="368" t="s">
        <v>1152</v>
      </c>
      <c r="I580" s="361" t="s">
        <v>1153</v>
      </c>
      <c r="J580" s="361"/>
      <c r="K580" s="374">
        <f t="shared" si="30"/>
        <v>0</v>
      </c>
      <c r="L580" s="374">
        <v>0</v>
      </c>
      <c r="M580" s="374"/>
      <c r="N580" s="374">
        <v>0</v>
      </c>
      <c r="O580" s="414">
        <f t="shared" si="34"/>
        <v>0</v>
      </c>
    </row>
    <row r="581" spans="1:15">
      <c r="A581" s="151">
        <v>325</v>
      </c>
      <c r="B581" s="57">
        <v>0</v>
      </c>
      <c r="C581" s="57">
        <v>0</v>
      </c>
      <c r="D581" s="57">
        <v>0</v>
      </c>
      <c r="E581" s="57">
        <v>0</v>
      </c>
      <c r="F581" s="57">
        <v>0</v>
      </c>
      <c r="G581" s="379">
        <v>325</v>
      </c>
      <c r="H581" s="379" t="s">
        <v>1154</v>
      </c>
      <c r="I581" s="57" t="s">
        <v>1155</v>
      </c>
      <c r="J581" s="57"/>
      <c r="K581" s="375">
        <f t="shared" si="30"/>
        <v>0</v>
      </c>
      <c r="L581" s="375">
        <v>0</v>
      </c>
      <c r="M581" s="375"/>
      <c r="N581" s="375">
        <v>0</v>
      </c>
      <c r="O581" s="415"/>
    </row>
    <row r="582" spans="1:15">
      <c r="A582" s="154">
        <v>325</v>
      </c>
      <c r="B582" s="361">
        <v>100</v>
      </c>
      <c r="C582" s="361">
        <v>0</v>
      </c>
      <c r="D582" s="361">
        <v>0</v>
      </c>
      <c r="E582" s="361">
        <v>0</v>
      </c>
      <c r="F582" s="361">
        <v>0</v>
      </c>
      <c r="G582" s="369" t="s">
        <v>2852</v>
      </c>
      <c r="H582" s="369" t="s">
        <v>1156</v>
      </c>
      <c r="I582" s="361" t="s">
        <v>1157</v>
      </c>
      <c r="J582" s="360"/>
      <c r="K582" s="375">
        <f t="shared" si="30"/>
        <v>0</v>
      </c>
      <c r="L582" s="375">
        <v>0</v>
      </c>
      <c r="M582" s="375"/>
      <c r="N582" s="375">
        <v>0</v>
      </c>
      <c r="O582" s="415"/>
    </row>
    <row r="583" spans="1:15" ht="25.5">
      <c r="A583" s="154">
        <v>325</v>
      </c>
      <c r="B583" s="361">
        <v>100</v>
      </c>
      <c r="C583" s="361">
        <v>100</v>
      </c>
      <c r="D583" s="361">
        <v>0</v>
      </c>
      <c r="E583" s="361">
        <v>0</v>
      </c>
      <c r="F583" s="361">
        <v>0</v>
      </c>
      <c r="G583" s="369" t="s">
        <v>2853</v>
      </c>
      <c r="H583" s="369" t="s">
        <v>1158</v>
      </c>
      <c r="I583" s="361" t="s">
        <v>1159</v>
      </c>
      <c r="J583" s="360"/>
      <c r="K583" s="375">
        <f t="shared" ref="K583:K646" si="35">+L583+M583</f>
        <v>0</v>
      </c>
      <c r="L583" s="375">
        <v>0</v>
      </c>
      <c r="M583" s="375"/>
      <c r="N583" s="375">
        <v>0</v>
      </c>
      <c r="O583" s="415"/>
    </row>
    <row r="584" spans="1:15">
      <c r="A584" s="154">
        <v>325</v>
      </c>
      <c r="B584" s="361">
        <v>100</v>
      </c>
      <c r="C584" s="361">
        <v>100</v>
      </c>
      <c r="D584" s="153">
        <v>100</v>
      </c>
      <c r="E584" s="153">
        <v>0</v>
      </c>
      <c r="F584" s="153">
        <v>0</v>
      </c>
      <c r="G584" s="387" t="s">
        <v>2854</v>
      </c>
      <c r="H584" s="368" t="s">
        <v>1110</v>
      </c>
      <c r="I584" s="361"/>
      <c r="J584" s="361"/>
      <c r="K584" s="374">
        <f t="shared" si="35"/>
        <v>47313.89</v>
      </c>
      <c r="L584" s="374">
        <v>47313.89</v>
      </c>
      <c r="M584" s="374"/>
      <c r="N584" s="374">
        <v>63287.41</v>
      </c>
      <c r="O584" s="414">
        <f>+K584-N584</f>
        <v>-15973.520000000004</v>
      </c>
    </row>
    <row r="585" spans="1:15">
      <c r="A585" s="154">
        <v>325</v>
      </c>
      <c r="B585" s="361">
        <v>100</v>
      </c>
      <c r="C585" s="361">
        <v>100</v>
      </c>
      <c r="D585" s="153">
        <v>200</v>
      </c>
      <c r="E585" s="153">
        <v>0</v>
      </c>
      <c r="F585" s="153">
        <v>0</v>
      </c>
      <c r="G585" s="387" t="s">
        <v>2855</v>
      </c>
      <c r="H585" s="368" t="s">
        <v>1111</v>
      </c>
      <c r="I585" s="361"/>
      <c r="J585" s="361"/>
      <c r="K585" s="374">
        <f t="shared" si="35"/>
        <v>59260.09</v>
      </c>
      <c r="L585" s="374">
        <v>59260.09</v>
      </c>
      <c r="M585" s="374"/>
      <c r="N585" s="374">
        <v>30752.44</v>
      </c>
      <c r="O585" s="414">
        <f>+K585-N585</f>
        <v>28507.649999999998</v>
      </c>
    </row>
    <row r="586" spans="1:15">
      <c r="A586" s="154">
        <v>325</v>
      </c>
      <c r="B586" s="361">
        <v>100</v>
      </c>
      <c r="C586" s="361">
        <v>100</v>
      </c>
      <c r="D586" s="153">
        <v>300</v>
      </c>
      <c r="E586" s="153">
        <v>0</v>
      </c>
      <c r="F586" s="153">
        <v>0</v>
      </c>
      <c r="G586" s="387" t="s">
        <v>2856</v>
      </c>
      <c r="H586" s="368" t="s">
        <v>1134</v>
      </c>
      <c r="I586" s="361"/>
      <c r="J586" s="361"/>
      <c r="K586" s="374">
        <f t="shared" si="35"/>
        <v>17630.66</v>
      </c>
      <c r="L586" s="374">
        <v>17630.66</v>
      </c>
      <c r="M586" s="374"/>
      <c r="N586" s="374">
        <v>8213.9500000000007</v>
      </c>
      <c r="O586" s="414">
        <f>+K586-N586</f>
        <v>9416.7099999999991</v>
      </c>
    </row>
    <row r="587" spans="1:15">
      <c r="A587" s="154">
        <v>325</v>
      </c>
      <c r="B587" s="361">
        <v>100</v>
      </c>
      <c r="C587" s="361">
        <v>100</v>
      </c>
      <c r="D587" s="153">
        <v>400</v>
      </c>
      <c r="E587" s="153">
        <v>0</v>
      </c>
      <c r="F587" s="153">
        <v>0</v>
      </c>
      <c r="G587" s="387" t="s">
        <v>2857</v>
      </c>
      <c r="H587" s="368" t="s">
        <v>1135</v>
      </c>
      <c r="I587" s="361"/>
      <c r="J587" s="361"/>
      <c r="K587" s="374">
        <f t="shared" si="35"/>
        <v>556.42285714285708</v>
      </c>
      <c r="L587" s="374">
        <v>556.42285714285708</v>
      </c>
      <c r="M587" s="374"/>
      <c r="N587" s="374">
        <v>556.42285714285708</v>
      </c>
      <c r="O587" s="414">
        <f>+K587-N587</f>
        <v>0</v>
      </c>
    </row>
    <row r="588" spans="1:15">
      <c r="A588" s="154">
        <v>325</v>
      </c>
      <c r="B588" s="361">
        <v>100</v>
      </c>
      <c r="C588" s="361">
        <v>100</v>
      </c>
      <c r="D588" s="361">
        <v>500</v>
      </c>
      <c r="E588" s="361">
        <v>0</v>
      </c>
      <c r="F588" s="361">
        <v>0</v>
      </c>
      <c r="G588" s="388" t="s">
        <v>2858</v>
      </c>
      <c r="H588" s="369" t="s">
        <v>1118</v>
      </c>
      <c r="I588" s="361"/>
      <c r="J588" s="360"/>
      <c r="K588" s="375">
        <f t="shared" si="35"/>
        <v>0</v>
      </c>
      <c r="L588" s="375">
        <v>0</v>
      </c>
      <c r="M588" s="375"/>
      <c r="N588" s="375">
        <v>0</v>
      </c>
      <c r="O588" s="415"/>
    </row>
    <row r="589" spans="1:15">
      <c r="A589" s="154">
        <v>325</v>
      </c>
      <c r="B589" s="361">
        <v>100</v>
      </c>
      <c r="C589" s="361">
        <v>100</v>
      </c>
      <c r="D589" s="361">
        <v>500</v>
      </c>
      <c r="E589" s="153">
        <v>5</v>
      </c>
      <c r="F589" s="153">
        <v>0</v>
      </c>
      <c r="G589" s="387" t="s">
        <v>2859</v>
      </c>
      <c r="H589" s="368" t="s">
        <v>1119</v>
      </c>
      <c r="I589" s="361"/>
      <c r="J589" s="361"/>
      <c r="K589" s="374">
        <f t="shared" si="35"/>
        <v>0</v>
      </c>
      <c r="L589" s="374">
        <v>0</v>
      </c>
      <c r="M589" s="374"/>
      <c r="N589" s="374">
        <v>0</v>
      </c>
      <c r="O589" s="414">
        <f>+K589-N589</f>
        <v>0</v>
      </c>
    </row>
    <row r="590" spans="1:15">
      <c r="A590" s="154">
        <v>325</v>
      </c>
      <c r="B590" s="361">
        <v>100</v>
      </c>
      <c r="C590" s="361">
        <v>100</v>
      </c>
      <c r="D590" s="361">
        <v>500</v>
      </c>
      <c r="E590" s="153">
        <v>10</v>
      </c>
      <c r="F590" s="153">
        <v>0</v>
      </c>
      <c r="G590" s="387" t="s">
        <v>2860</v>
      </c>
      <c r="H590" s="368" t="s">
        <v>1120</v>
      </c>
      <c r="I590" s="361"/>
      <c r="J590" s="361"/>
      <c r="K590" s="374">
        <f t="shared" si="35"/>
        <v>0</v>
      </c>
      <c r="L590" s="374">
        <v>0</v>
      </c>
      <c r="M590" s="374"/>
      <c r="N590" s="374">
        <v>0</v>
      </c>
      <c r="O590" s="414">
        <f>+K590-N590</f>
        <v>0</v>
      </c>
    </row>
    <row r="591" spans="1:15" ht="25.5">
      <c r="A591" s="154">
        <v>325</v>
      </c>
      <c r="B591" s="361">
        <v>100</v>
      </c>
      <c r="C591" s="361">
        <v>100</v>
      </c>
      <c r="D591" s="361">
        <v>500</v>
      </c>
      <c r="E591" s="153">
        <v>15</v>
      </c>
      <c r="F591" s="153">
        <v>0</v>
      </c>
      <c r="G591" s="387" t="s">
        <v>2861</v>
      </c>
      <c r="H591" s="368" t="s">
        <v>1160</v>
      </c>
      <c r="I591" s="361"/>
      <c r="J591" s="361"/>
      <c r="K591" s="374">
        <f t="shared" si="35"/>
        <v>4372</v>
      </c>
      <c r="L591" s="374">
        <v>4372</v>
      </c>
      <c r="M591" s="374"/>
      <c r="N591" s="374">
        <v>8372.7999999999993</v>
      </c>
      <c r="O591" s="414">
        <f>+K591-N591</f>
        <v>-4000.7999999999993</v>
      </c>
    </row>
    <row r="592" spans="1:15">
      <c r="A592" s="154">
        <v>325</v>
      </c>
      <c r="B592" s="361">
        <v>100</v>
      </c>
      <c r="C592" s="361">
        <v>100</v>
      </c>
      <c r="D592" s="153">
        <v>900</v>
      </c>
      <c r="E592" s="153">
        <v>0</v>
      </c>
      <c r="F592" s="153">
        <v>0</v>
      </c>
      <c r="G592" s="387" t="s">
        <v>2862</v>
      </c>
      <c r="H592" s="368" t="s">
        <v>1138</v>
      </c>
      <c r="I592" s="361"/>
      <c r="J592" s="361"/>
      <c r="K592" s="374">
        <f t="shared" si="35"/>
        <v>36702.57</v>
      </c>
      <c r="L592" s="374">
        <v>36702.57</v>
      </c>
      <c r="M592" s="374"/>
      <c r="N592" s="374">
        <v>32035.51</v>
      </c>
      <c r="O592" s="414">
        <f>+K592-N592</f>
        <v>4667.0600000000013</v>
      </c>
    </row>
    <row r="593" spans="1:15" ht="25.5">
      <c r="A593" s="154">
        <v>325</v>
      </c>
      <c r="B593" s="361">
        <v>100</v>
      </c>
      <c r="C593" s="361">
        <v>200</v>
      </c>
      <c r="D593" s="361">
        <v>0</v>
      </c>
      <c r="E593" s="361">
        <v>0</v>
      </c>
      <c r="F593" s="361">
        <v>0</v>
      </c>
      <c r="G593" s="369" t="s">
        <v>2863</v>
      </c>
      <c r="H593" s="369" t="s">
        <v>1161</v>
      </c>
      <c r="I593" s="361" t="s">
        <v>1162</v>
      </c>
      <c r="J593" s="360"/>
      <c r="K593" s="375">
        <f t="shared" si="35"/>
        <v>0</v>
      </c>
      <c r="L593" s="375">
        <v>0</v>
      </c>
      <c r="M593" s="375"/>
      <c r="N593" s="375">
        <v>0</v>
      </c>
      <c r="O593" s="415"/>
    </row>
    <row r="594" spans="1:15">
      <c r="A594" s="154">
        <v>325</v>
      </c>
      <c r="B594" s="361">
        <v>100</v>
      </c>
      <c r="C594" s="361">
        <v>200</v>
      </c>
      <c r="D594" s="153">
        <v>100</v>
      </c>
      <c r="E594" s="153">
        <v>0</v>
      </c>
      <c r="F594" s="153">
        <v>0</v>
      </c>
      <c r="G594" s="387" t="s">
        <v>2864</v>
      </c>
      <c r="H594" s="368" t="s">
        <v>1110</v>
      </c>
      <c r="I594" s="361"/>
      <c r="J594" s="361"/>
      <c r="K594" s="374">
        <f t="shared" si="35"/>
        <v>0</v>
      </c>
      <c r="L594" s="374">
        <v>0</v>
      </c>
      <c r="M594" s="374"/>
      <c r="N594" s="374">
        <v>20579.68</v>
      </c>
      <c r="O594" s="414">
        <f>+K594-N594</f>
        <v>-20579.68</v>
      </c>
    </row>
    <row r="595" spans="1:15">
      <c r="A595" s="154">
        <v>325</v>
      </c>
      <c r="B595" s="361">
        <v>100</v>
      </c>
      <c r="C595" s="361">
        <v>200</v>
      </c>
      <c r="D595" s="153">
        <v>200</v>
      </c>
      <c r="E595" s="153">
        <v>0</v>
      </c>
      <c r="F595" s="153">
        <v>0</v>
      </c>
      <c r="G595" s="387" t="s">
        <v>2865</v>
      </c>
      <c r="H595" s="368" t="s">
        <v>1111</v>
      </c>
      <c r="I595" s="361"/>
      <c r="J595" s="361"/>
      <c r="K595" s="374">
        <f t="shared" si="35"/>
        <v>0</v>
      </c>
      <c r="L595" s="374">
        <v>0</v>
      </c>
      <c r="M595" s="374"/>
      <c r="N595" s="374">
        <v>2108.34</v>
      </c>
      <c r="O595" s="414">
        <f>+K595-N595</f>
        <v>-2108.34</v>
      </c>
    </row>
    <row r="596" spans="1:15">
      <c r="A596" s="154">
        <v>325</v>
      </c>
      <c r="B596" s="361">
        <v>100</v>
      </c>
      <c r="C596" s="361">
        <v>200</v>
      </c>
      <c r="D596" s="153">
        <v>300</v>
      </c>
      <c r="E596" s="153">
        <v>0</v>
      </c>
      <c r="F596" s="153">
        <v>0</v>
      </c>
      <c r="G596" s="387" t="s">
        <v>2866</v>
      </c>
      <c r="H596" s="368" t="s">
        <v>1134</v>
      </c>
      <c r="I596" s="361"/>
      <c r="J596" s="361"/>
      <c r="K596" s="374">
        <f t="shared" si="35"/>
        <v>0</v>
      </c>
      <c r="L596" s="374">
        <v>0</v>
      </c>
      <c r="M596" s="374"/>
      <c r="N596" s="374">
        <v>382.97</v>
      </c>
      <c r="O596" s="414">
        <f>+K596-N596</f>
        <v>-382.97</v>
      </c>
    </row>
    <row r="597" spans="1:15">
      <c r="A597" s="154">
        <v>325</v>
      </c>
      <c r="B597" s="361">
        <v>100</v>
      </c>
      <c r="C597" s="361">
        <v>200</v>
      </c>
      <c r="D597" s="153">
        <v>400</v>
      </c>
      <c r="E597" s="153">
        <v>0</v>
      </c>
      <c r="F597" s="153">
        <v>0</v>
      </c>
      <c r="G597" s="387" t="s">
        <v>2867</v>
      </c>
      <c r="H597" s="368" t="s">
        <v>1135</v>
      </c>
      <c r="I597" s="361"/>
      <c r="J597" s="361"/>
      <c r="K597" s="374">
        <f t="shared" si="35"/>
        <v>0</v>
      </c>
      <c r="L597" s="374">
        <v>0</v>
      </c>
      <c r="M597" s="374"/>
      <c r="N597" s="374">
        <v>0</v>
      </c>
      <c r="O597" s="414">
        <f>+K597-N597</f>
        <v>0</v>
      </c>
    </row>
    <row r="598" spans="1:15">
      <c r="A598" s="154">
        <v>325</v>
      </c>
      <c r="B598" s="361">
        <v>100</v>
      </c>
      <c r="C598" s="361">
        <v>200</v>
      </c>
      <c r="D598" s="361">
        <v>500</v>
      </c>
      <c r="E598" s="361">
        <v>0</v>
      </c>
      <c r="F598" s="361">
        <v>0</v>
      </c>
      <c r="G598" s="388" t="s">
        <v>2868</v>
      </c>
      <c r="H598" s="369" t="s">
        <v>1118</v>
      </c>
      <c r="I598" s="361"/>
      <c r="J598" s="360"/>
      <c r="K598" s="375">
        <f t="shared" si="35"/>
        <v>0</v>
      </c>
      <c r="L598" s="375">
        <v>0</v>
      </c>
      <c r="M598" s="375"/>
      <c r="N598" s="375">
        <v>0</v>
      </c>
      <c r="O598" s="415"/>
    </row>
    <row r="599" spans="1:15">
      <c r="A599" s="154">
        <v>325</v>
      </c>
      <c r="B599" s="361">
        <v>100</v>
      </c>
      <c r="C599" s="361">
        <v>200</v>
      </c>
      <c r="D599" s="361">
        <v>500</v>
      </c>
      <c r="E599" s="153">
        <v>5</v>
      </c>
      <c r="F599" s="153">
        <v>0</v>
      </c>
      <c r="G599" s="387" t="s">
        <v>2869</v>
      </c>
      <c r="H599" s="368" t="s">
        <v>1119</v>
      </c>
      <c r="I599" s="361"/>
      <c r="J599" s="361"/>
      <c r="K599" s="374">
        <f t="shared" si="35"/>
        <v>0</v>
      </c>
      <c r="L599" s="374">
        <v>0</v>
      </c>
      <c r="M599" s="374"/>
      <c r="N599" s="374">
        <v>0</v>
      </c>
      <c r="O599" s="414">
        <f>+K599-N599</f>
        <v>0</v>
      </c>
    </row>
    <row r="600" spans="1:15">
      <c r="A600" s="154">
        <v>325</v>
      </c>
      <c r="B600" s="361">
        <v>100</v>
      </c>
      <c r="C600" s="361">
        <v>200</v>
      </c>
      <c r="D600" s="361">
        <v>500</v>
      </c>
      <c r="E600" s="153">
        <v>10</v>
      </c>
      <c r="F600" s="153">
        <v>0</v>
      </c>
      <c r="G600" s="387" t="s">
        <v>2870</v>
      </c>
      <c r="H600" s="368" t="s">
        <v>1120</v>
      </c>
      <c r="I600" s="361"/>
      <c r="J600" s="361"/>
      <c r="K600" s="374">
        <f t="shared" si="35"/>
        <v>0</v>
      </c>
      <c r="L600" s="374">
        <v>0</v>
      </c>
      <c r="M600" s="374"/>
      <c r="N600" s="374">
        <v>0</v>
      </c>
      <c r="O600" s="414">
        <f>+K600-N600</f>
        <v>0</v>
      </c>
    </row>
    <row r="601" spans="1:15" ht="25.5">
      <c r="A601" s="154">
        <v>325</v>
      </c>
      <c r="B601" s="361">
        <v>100</v>
      </c>
      <c r="C601" s="361">
        <v>200</v>
      </c>
      <c r="D601" s="361">
        <v>500</v>
      </c>
      <c r="E601" s="153">
        <v>15</v>
      </c>
      <c r="F601" s="153">
        <v>0</v>
      </c>
      <c r="G601" s="387" t="s">
        <v>2871</v>
      </c>
      <c r="H601" s="368" t="s">
        <v>1160</v>
      </c>
      <c r="I601" s="361"/>
      <c r="J601" s="361"/>
      <c r="K601" s="374">
        <f t="shared" si="35"/>
        <v>0</v>
      </c>
      <c r="L601" s="374">
        <v>0</v>
      </c>
      <c r="M601" s="374"/>
      <c r="N601" s="374">
        <v>365.32</v>
      </c>
      <c r="O601" s="414">
        <f>+K601-N601</f>
        <v>-365.32</v>
      </c>
    </row>
    <row r="602" spans="1:15">
      <c r="A602" s="154">
        <v>325</v>
      </c>
      <c r="B602" s="361">
        <v>100</v>
      </c>
      <c r="C602" s="361">
        <v>200</v>
      </c>
      <c r="D602" s="153">
        <v>900</v>
      </c>
      <c r="E602" s="153">
        <v>0</v>
      </c>
      <c r="F602" s="153">
        <v>0</v>
      </c>
      <c r="G602" s="387" t="s">
        <v>2872</v>
      </c>
      <c r="H602" s="368" t="s">
        <v>1138</v>
      </c>
      <c r="I602" s="361"/>
      <c r="J602" s="361"/>
      <c r="K602" s="374">
        <f t="shared" si="35"/>
        <v>0</v>
      </c>
      <c r="L602" s="374">
        <v>0</v>
      </c>
      <c r="M602" s="374"/>
      <c r="N602" s="374">
        <v>7001.09</v>
      </c>
      <c r="O602" s="414">
        <f>+K602-N602</f>
        <v>-7001.09</v>
      </c>
    </row>
    <row r="603" spans="1:15">
      <c r="A603" s="154">
        <v>325</v>
      </c>
      <c r="B603" s="361">
        <v>100</v>
      </c>
      <c r="C603" s="153">
        <v>300</v>
      </c>
      <c r="D603" s="153">
        <v>0</v>
      </c>
      <c r="E603" s="153">
        <v>0</v>
      </c>
      <c r="F603" s="153">
        <v>0</v>
      </c>
      <c r="G603" s="369" t="s">
        <v>2873</v>
      </c>
      <c r="H603" s="369" t="s">
        <v>1163</v>
      </c>
      <c r="I603" s="361" t="s">
        <v>1164</v>
      </c>
      <c r="J603" s="361"/>
      <c r="K603" s="374">
        <f t="shared" si="35"/>
        <v>0</v>
      </c>
      <c r="L603" s="374">
        <v>0</v>
      </c>
      <c r="M603" s="374"/>
      <c r="N603" s="374">
        <v>0</v>
      </c>
      <c r="O603" s="414">
        <f>+K603-N603</f>
        <v>0</v>
      </c>
    </row>
    <row r="604" spans="1:15">
      <c r="A604" s="154">
        <v>325</v>
      </c>
      <c r="B604" s="361">
        <v>200</v>
      </c>
      <c r="C604" s="361">
        <v>0</v>
      </c>
      <c r="D604" s="361">
        <v>0</v>
      </c>
      <c r="E604" s="361">
        <v>0</v>
      </c>
      <c r="F604" s="361">
        <v>0</v>
      </c>
      <c r="G604" s="369" t="s">
        <v>2874</v>
      </c>
      <c r="H604" s="369" t="s">
        <v>1165</v>
      </c>
      <c r="I604" s="361" t="s">
        <v>1166</v>
      </c>
      <c r="J604" s="360"/>
      <c r="K604" s="375">
        <f t="shared" si="35"/>
        <v>0</v>
      </c>
      <c r="L604" s="375">
        <v>0</v>
      </c>
      <c r="M604" s="375"/>
      <c r="N604" s="375">
        <v>0</v>
      </c>
      <c r="O604" s="415"/>
    </row>
    <row r="605" spans="1:15" ht="25.5">
      <c r="A605" s="154">
        <v>325</v>
      </c>
      <c r="B605" s="361">
        <v>200</v>
      </c>
      <c r="C605" s="361">
        <v>100</v>
      </c>
      <c r="D605" s="361">
        <v>0</v>
      </c>
      <c r="E605" s="361">
        <v>0</v>
      </c>
      <c r="F605" s="361">
        <v>0</v>
      </c>
      <c r="G605" s="369" t="s">
        <v>2875</v>
      </c>
      <c r="H605" s="369" t="s">
        <v>1167</v>
      </c>
      <c r="I605" s="361" t="s">
        <v>1168</v>
      </c>
      <c r="J605" s="360"/>
      <c r="K605" s="375">
        <f t="shared" si="35"/>
        <v>0</v>
      </c>
      <c r="L605" s="375">
        <v>0</v>
      </c>
      <c r="M605" s="375"/>
      <c r="N605" s="375">
        <v>0</v>
      </c>
      <c r="O605" s="415"/>
    </row>
    <row r="606" spans="1:15">
      <c r="A606" s="154">
        <v>325</v>
      </c>
      <c r="B606" s="361">
        <v>200</v>
      </c>
      <c r="C606" s="361">
        <v>100</v>
      </c>
      <c r="D606" s="153">
        <v>100</v>
      </c>
      <c r="E606" s="153">
        <v>0</v>
      </c>
      <c r="F606" s="153">
        <v>0</v>
      </c>
      <c r="G606" s="387" t="s">
        <v>2876</v>
      </c>
      <c r="H606" s="368" t="s">
        <v>1110</v>
      </c>
      <c r="I606" s="361"/>
      <c r="J606" s="361"/>
      <c r="K606" s="374">
        <f t="shared" si="35"/>
        <v>0</v>
      </c>
      <c r="L606" s="374">
        <v>0</v>
      </c>
      <c r="M606" s="374"/>
      <c r="N606" s="374">
        <v>0</v>
      </c>
      <c r="O606" s="414">
        <f t="shared" ref="O606:O612" si="36">+K606-N606</f>
        <v>0</v>
      </c>
    </row>
    <row r="607" spans="1:15">
      <c r="A607" s="154">
        <v>325</v>
      </c>
      <c r="B607" s="361">
        <v>200</v>
      </c>
      <c r="C607" s="361">
        <v>100</v>
      </c>
      <c r="D607" s="153">
        <v>200</v>
      </c>
      <c r="E607" s="153">
        <v>0</v>
      </c>
      <c r="F607" s="153">
        <v>0</v>
      </c>
      <c r="G607" s="387" t="s">
        <v>2877</v>
      </c>
      <c r="H607" s="368" t="s">
        <v>1146</v>
      </c>
      <c r="I607" s="361"/>
      <c r="J607" s="361"/>
      <c r="K607" s="374">
        <f t="shared" si="35"/>
        <v>0</v>
      </c>
      <c r="L607" s="374">
        <v>0</v>
      </c>
      <c r="M607" s="374"/>
      <c r="N607" s="374">
        <v>0</v>
      </c>
      <c r="O607" s="414">
        <f t="shared" si="36"/>
        <v>0</v>
      </c>
    </row>
    <row r="608" spans="1:15">
      <c r="A608" s="154">
        <v>325</v>
      </c>
      <c r="B608" s="361">
        <v>200</v>
      </c>
      <c r="C608" s="361">
        <v>100</v>
      </c>
      <c r="D608" s="153">
        <v>300</v>
      </c>
      <c r="E608" s="153">
        <v>0</v>
      </c>
      <c r="F608" s="153">
        <v>0</v>
      </c>
      <c r="G608" s="387" t="s">
        <v>2878</v>
      </c>
      <c r="H608" s="368" t="s">
        <v>1147</v>
      </c>
      <c r="I608" s="361"/>
      <c r="J608" s="361"/>
      <c r="K608" s="374">
        <f t="shared" si="35"/>
        <v>0</v>
      </c>
      <c r="L608" s="374">
        <v>0</v>
      </c>
      <c r="M608" s="374"/>
      <c r="N608" s="374">
        <v>0</v>
      </c>
      <c r="O608" s="414">
        <f t="shared" si="36"/>
        <v>0</v>
      </c>
    </row>
    <row r="609" spans="1:15">
      <c r="A609" s="154">
        <v>325</v>
      </c>
      <c r="B609" s="361">
        <v>200</v>
      </c>
      <c r="C609" s="361">
        <v>100</v>
      </c>
      <c r="D609" s="153">
        <v>301</v>
      </c>
      <c r="E609" s="153">
        <v>0</v>
      </c>
      <c r="F609" s="153">
        <v>0</v>
      </c>
      <c r="G609" s="387" t="s">
        <v>2297</v>
      </c>
      <c r="H609" s="368" t="s">
        <v>2262</v>
      </c>
      <c r="I609" s="361"/>
      <c r="J609" s="361"/>
      <c r="K609" s="374">
        <f t="shared" si="35"/>
        <v>0</v>
      </c>
      <c r="L609" s="374">
        <v>0</v>
      </c>
      <c r="M609" s="374"/>
      <c r="N609" s="374">
        <v>0</v>
      </c>
      <c r="O609" s="414">
        <f t="shared" si="36"/>
        <v>0</v>
      </c>
    </row>
    <row r="610" spans="1:15">
      <c r="A610" s="154">
        <v>325</v>
      </c>
      <c r="B610" s="361">
        <v>200</v>
      </c>
      <c r="C610" s="361">
        <v>100</v>
      </c>
      <c r="D610" s="153">
        <v>302</v>
      </c>
      <c r="E610" s="153">
        <v>0</v>
      </c>
      <c r="F610" s="153">
        <v>0</v>
      </c>
      <c r="G610" s="387" t="s">
        <v>2298</v>
      </c>
      <c r="H610" s="368" t="s">
        <v>2264</v>
      </c>
      <c r="I610" s="361"/>
      <c r="J610" s="361"/>
      <c r="K610" s="374">
        <f t="shared" si="35"/>
        <v>0</v>
      </c>
      <c r="L610" s="374">
        <v>0</v>
      </c>
      <c r="M610" s="374"/>
      <c r="N610" s="374">
        <v>0</v>
      </c>
      <c r="O610" s="414">
        <f t="shared" si="36"/>
        <v>0</v>
      </c>
    </row>
    <row r="611" spans="1:15">
      <c r="A611" s="154">
        <v>325</v>
      </c>
      <c r="B611" s="361">
        <v>200</v>
      </c>
      <c r="C611" s="361">
        <v>100</v>
      </c>
      <c r="D611" s="153">
        <v>400</v>
      </c>
      <c r="E611" s="153">
        <v>0</v>
      </c>
      <c r="F611" s="153">
        <v>0</v>
      </c>
      <c r="G611" s="387" t="s">
        <v>2879</v>
      </c>
      <c r="H611" s="368" t="s">
        <v>1148</v>
      </c>
      <c r="I611" s="361"/>
      <c r="J611" s="361"/>
      <c r="K611" s="374">
        <f t="shared" si="35"/>
        <v>0</v>
      </c>
      <c r="L611" s="374">
        <v>0</v>
      </c>
      <c r="M611" s="374"/>
      <c r="N611" s="374">
        <v>0</v>
      </c>
      <c r="O611" s="414">
        <f t="shared" si="36"/>
        <v>0</v>
      </c>
    </row>
    <row r="612" spans="1:15">
      <c r="A612" s="154">
        <v>325</v>
      </c>
      <c r="B612" s="361">
        <v>200</v>
      </c>
      <c r="C612" s="361">
        <v>100</v>
      </c>
      <c r="D612" s="153">
        <v>500</v>
      </c>
      <c r="E612" s="153">
        <v>0</v>
      </c>
      <c r="F612" s="153">
        <v>0</v>
      </c>
      <c r="G612" s="387" t="s">
        <v>2880</v>
      </c>
      <c r="H612" s="368" t="s">
        <v>1135</v>
      </c>
      <c r="I612" s="361"/>
      <c r="J612" s="361"/>
      <c r="K612" s="374">
        <f t="shared" si="35"/>
        <v>0</v>
      </c>
      <c r="L612" s="374">
        <v>0</v>
      </c>
      <c r="M612" s="374"/>
      <c r="N612" s="374">
        <v>0</v>
      </c>
      <c r="O612" s="414">
        <f t="shared" si="36"/>
        <v>0</v>
      </c>
    </row>
    <row r="613" spans="1:15">
      <c r="A613" s="154">
        <v>325</v>
      </c>
      <c r="B613" s="361">
        <v>200</v>
      </c>
      <c r="C613" s="361">
        <v>100</v>
      </c>
      <c r="D613" s="361">
        <v>600</v>
      </c>
      <c r="E613" s="361">
        <v>0</v>
      </c>
      <c r="F613" s="361">
        <v>0</v>
      </c>
      <c r="G613" s="388" t="s">
        <v>2881</v>
      </c>
      <c r="H613" s="369" t="s">
        <v>1118</v>
      </c>
      <c r="I613" s="361"/>
      <c r="J613" s="360"/>
      <c r="K613" s="375">
        <f t="shared" si="35"/>
        <v>0</v>
      </c>
      <c r="L613" s="375">
        <v>0</v>
      </c>
      <c r="M613" s="375"/>
      <c r="N613" s="375">
        <v>0</v>
      </c>
      <c r="O613" s="415"/>
    </row>
    <row r="614" spans="1:15">
      <c r="A614" s="154">
        <v>325</v>
      </c>
      <c r="B614" s="361">
        <v>200</v>
      </c>
      <c r="C614" s="361">
        <v>100</v>
      </c>
      <c r="D614" s="361">
        <v>600</v>
      </c>
      <c r="E614" s="153">
        <v>5</v>
      </c>
      <c r="F614" s="153">
        <v>0</v>
      </c>
      <c r="G614" s="387" t="s">
        <v>2882</v>
      </c>
      <c r="H614" s="368" t="s">
        <v>1119</v>
      </c>
      <c r="I614" s="361"/>
      <c r="J614" s="361"/>
      <c r="K614" s="374">
        <f t="shared" si="35"/>
        <v>0</v>
      </c>
      <c r="L614" s="374">
        <v>0</v>
      </c>
      <c r="M614" s="374"/>
      <c r="N614" s="374">
        <v>0</v>
      </c>
      <c r="O614" s="414">
        <f>+K614-N614</f>
        <v>0</v>
      </c>
    </row>
    <row r="615" spans="1:15">
      <c r="A615" s="154">
        <v>325</v>
      </c>
      <c r="B615" s="361">
        <v>200</v>
      </c>
      <c r="C615" s="361">
        <v>100</v>
      </c>
      <c r="D615" s="361">
        <v>600</v>
      </c>
      <c r="E615" s="153">
        <v>10</v>
      </c>
      <c r="F615" s="153">
        <v>0</v>
      </c>
      <c r="G615" s="387" t="s">
        <v>2883</v>
      </c>
      <c r="H615" s="368" t="s">
        <v>1120</v>
      </c>
      <c r="I615" s="361"/>
      <c r="J615" s="361"/>
      <c r="K615" s="374">
        <f t="shared" si="35"/>
        <v>0</v>
      </c>
      <c r="L615" s="374">
        <v>0</v>
      </c>
      <c r="M615" s="374"/>
      <c r="N615" s="374">
        <v>0</v>
      </c>
      <c r="O615" s="414">
        <f>+K615-N615</f>
        <v>0</v>
      </c>
    </row>
    <row r="616" spans="1:15">
      <c r="A616" s="154">
        <v>325</v>
      </c>
      <c r="B616" s="361">
        <v>200</v>
      </c>
      <c r="C616" s="361">
        <v>100</v>
      </c>
      <c r="D616" s="361">
        <v>600</v>
      </c>
      <c r="E616" s="153">
        <v>15</v>
      </c>
      <c r="F616" s="153">
        <v>0</v>
      </c>
      <c r="G616" s="387" t="s">
        <v>2884</v>
      </c>
      <c r="H616" s="368" t="s">
        <v>1149</v>
      </c>
      <c r="I616" s="361"/>
      <c r="J616" s="361"/>
      <c r="K616" s="374">
        <f t="shared" si="35"/>
        <v>0</v>
      </c>
      <c r="L616" s="374">
        <v>0</v>
      </c>
      <c r="M616" s="374"/>
      <c r="N616" s="374">
        <v>0</v>
      </c>
      <c r="O616" s="414">
        <f>+K616-N616</f>
        <v>0</v>
      </c>
    </row>
    <row r="617" spans="1:15">
      <c r="A617" s="154">
        <v>325</v>
      </c>
      <c r="B617" s="361">
        <v>200</v>
      </c>
      <c r="C617" s="361">
        <v>100</v>
      </c>
      <c r="D617" s="153">
        <v>900</v>
      </c>
      <c r="E617" s="153">
        <v>0</v>
      </c>
      <c r="F617" s="153">
        <v>0</v>
      </c>
      <c r="G617" s="387" t="s">
        <v>2885</v>
      </c>
      <c r="H617" s="368" t="s">
        <v>1138</v>
      </c>
      <c r="I617" s="361"/>
      <c r="J617" s="361"/>
      <c r="K617" s="374">
        <f t="shared" si="35"/>
        <v>0</v>
      </c>
      <c r="L617" s="374">
        <v>0</v>
      </c>
      <c r="M617" s="374"/>
      <c r="N617" s="374">
        <v>0</v>
      </c>
      <c r="O617" s="414">
        <f>+K617-N617</f>
        <v>0</v>
      </c>
    </row>
    <row r="618" spans="1:15" ht="25.5">
      <c r="A618" s="154">
        <v>325</v>
      </c>
      <c r="B618" s="361">
        <v>200</v>
      </c>
      <c r="C618" s="361">
        <v>200</v>
      </c>
      <c r="D618" s="361">
        <v>0</v>
      </c>
      <c r="E618" s="361">
        <v>0</v>
      </c>
      <c r="F618" s="361">
        <v>0</v>
      </c>
      <c r="G618" s="369" t="s">
        <v>2886</v>
      </c>
      <c r="H618" s="369" t="s">
        <v>1169</v>
      </c>
      <c r="I618" s="361" t="s">
        <v>1170</v>
      </c>
      <c r="J618" s="360"/>
      <c r="K618" s="375">
        <f t="shared" si="35"/>
        <v>0</v>
      </c>
      <c r="L618" s="375">
        <v>0</v>
      </c>
      <c r="M618" s="375"/>
      <c r="N618" s="375">
        <v>0</v>
      </c>
      <c r="O618" s="415"/>
    </row>
    <row r="619" spans="1:15">
      <c r="A619" s="154">
        <v>325</v>
      </c>
      <c r="B619" s="361">
        <v>200</v>
      </c>
      <c r="C619" s="361">
        <v>200</v>
      </c>
      <c r="D619" s="153">
        <v>100</v>
      </c>
      <c r="E619" s="153">
        <v>0</v>
      </c>
      <c r="F619" s="153">
        <v>0</v>
      </c>
      <c r="G619" s="387" t="s">
        <v>2887</v>
      </c>
      <c r="H619" s="368" t="s">
        <v>1110</v>
      </c>
      <c r="I619" s="361"/>
      <c r="J619" s="361"/>
      <c r="K619" s="374">
        <f t="shared" si="35"/>
        <v>0</v>
      </c>
      <c r="L619" s="374">
        <v>0</v>
      </c>
      <c r="M619" s="374"/>
      <c r="N619" s="374">
        <v>0</v>
      </c>
      <c r="O619" s="414">
        <f t="shared" ref="O619:O625" si="37">+K619-N619</f>
        <v>0</v>
      </c>
    </row>
    <row r="620" spans="1:15">
      <c r="A620" s="154">
        <v>325</v>
      </c>
      <c r="B620" s="361">
        <v>200</v>
      </c>
      <c r="C620" s="361">
        <v>200</v>
      </c>
      <c r="D620" s="153">
        <v>200</v>
      </c>
      <c r="E620" s="153">
        <v>0</v>
      </c>
      <c r="F620" s="153">
        <v>0</v>
      </c>
      <c r="G620" s="387" t="s">
        <v>2888</v>
      </c>
      <c r="H620" s="368" t="s">
        <v>1146</v>
      </c>
      <c r="I620" s="361"/>
      <c r="J620" s="361"/>
      <c r="K620" s="374">
        <f t="shared" si="35"/>
        <v>0</v>
      </c>
      <c r="L620" s="374">
        <v>0</v>
      </c>
      <c r="M620" s="374"/>
      <c r="N620" s="374">
        <v>0</v>
      </c>
      <c r="O620" s="414">
        <f t="shared" si="37"/>
        <v>0</v>
      </c>
    </row>
    <row r="621" spans="1:15">
      <c r="A621" s="154">
        <v>325</v>
      </c>
      <c r="B621" s="361">
        <v>200</v>
      </c>
      <c r="C621" s="361">
        <v>200</v>
      </c>
      <c r="D621" s="153">
        <v>300</v>
      </c>
      <c r="E621" s="153">
        <v>0</v>
      </c>
      <c r="F621" s="153">
        <v>0</v>
      </c>
      <c r="G621" s="387" t="s">
        <v>2889</v>
      </c>
      <c r="H621" s="368" t="s">
        <v>1147</v>
      </c>
      <c r="I621" s="361"/>
      <c r="J621" s="361"/>
      <c r="K621" s="374">
        <f t="shared" si="35"/>
        <v>0</v>
      </c>
      <c r="L621" s="374">
        <v>0</v>
      </c>
      <c r="M621" s="374"/>
      <c r="N621" s="374">
        <v>0</v>
      </c>
      <c r="O621" s="414">
        <f t="shared" si="37"/>
        <v>0</v>
      </c>
    </row>
    <row r="622" spans="1:15">
      <c r="A622" s="154">
        <v>325</v>
      </c>
      <c r="B622" s="361">
        <v>200</v>
      </c>
      <c r="C622" s="361">
        <v>200</v>
      </c>
      <c r="D622" s="153">
        <v>301</v>
      </c>
      <c r="E622" s="153">
        <v>0</v>
      </c>
      <c r="F622" s="153">
        <v>0</v>
      </c>
      <c r="G622" s="387" t="s">
        <v>2299</v>
      </c>
      <c r="H622" s="368" t="s">
        <v>2262</v>
      </c>
      <c r="I622" s="361"/>
      <c r="J622" s="361"/>
      <c r="K622" s="374">
        <f t="shared" si="35"/>
        <v>0</v>
      </c>
      <c r="L622" s="374">
        <v>0</v>
      </c>
      <c r="M622" s="374"/>
      <c r="N622" s="374">
        <v>0</v>
      </c>
      <c r="O622" s="414">
        <f t="shared" si="37"/>
        <v>0</v>
      </c>
    </row>
    <row r="623" spans="1:15">
      <c r="A623" s="154">
        <v>325</v>
      </c>
      <c r="B623" s="361">
        <v>200</v>
      </c>
      <c r="C623" s="361">
        <v>200</v>
      </c>
      <c r="D623" s="153">
        <v>302</v>
      </c>
      <c r="E623" s="153">
        <v>0</v>
      </c>
      <c r="F623" s="153">
        <v>0</v>
      </c>
      <c r="G623" s="387" t="s">
        <v>2300</v>
      </c>
      <c r="H623" s="368" t="s">
        <v>2264</v>
      </c>
      <c r="I623" s="361"/>
      <c r="J623" s="361"/>
      <c r="K623" s="374">
        <f t="shared" si="35"/>
        <v>0</v>
      </c>
      <c r="L623" s="374">
        <v>0</v>
      </c>
      <c r="M623" s="374"/>
      <c r="N623" s="374">
        <v>0</v>
      </c>
      <c r="O623" s="414">
        <f t="shared" si="37"/>
        <v>0</v>
      </c>
    </row>
    <row r="624" spans="1:15">
      <c r="A624" s="154">
        <v>325</v>
      </c>
      <c r="B624" s="361">
        <v>200</v>
      </c>
      <c r="C624" s="361">
        <v>200</v>
      </c>
      <c r="D624" s="153">
        <v>400</v>
      </c>
      <c r="E624" s="153">
        <v>0</v>
      </c>
      <c r="F624" s="153">
        <v>0</v>
      </c>
      <c r="G624" s="387" t="s">
        <v>2890</v>
      </c>
      <c r="H624" s="368" t="s">
        <v>1148</v>
      </c>
      <c r="I624" s="361"/>
      <c r="J624" s="361"/>
      <c r="K624" s="374">
        <f t="shared" si="35"/>
        <v>0</v>
      </c>
      <c r="L624" s="374">
        <v>0</v>
      </c>
      <c r="M624" s="374"/>
      <c r="N624" s="374">
        <v>0</v>
      </c>
      <c r="O624" s="414">
        <f t="shared" si="37"/>
        <v>0</v>
      </c>
    </row>
    <row r="625" spans="1:15">
      <c r="A625" s="154">
        <v>325</v>
      </c>
      <c r="B625" s="361">
        <v>200</v>
      </c>
      <c r="C625" s="361">
        <v>200</v>
      </c>
      <c r="D625" s="153">
        <v>500</v>
      </c>
      <c r="E625" s="153">
        <v>0</v>
      </c>
      <c r="F625" s="153">
        <v>0</v>
      </c>
      <c r="G625" s="387" t="s">
        <v>2891</v>
      </c>
      <c r="H625" s="368" t="s">
        <v>1135</v>
      </c>
      <c r="I625" s="361"/>
      <c r="J625" s="361"/>
      <c r="K625" s="374">
        <f t="shared" si="35"/>
        <v>0</v>
      </c>
      <c r="L625" s="374">
        <v>0</v>
      </c>
      <c r="M625" s="374"/>
      <c r="N625" s="374">
        <v>0</v>
      </c>
      <c r="O625" s="414">
        <f t="shared" si="37"/>
        <v>0</v>
      </c>
    </row>
    <row r="626" spans="1:15">
      <c r="A626" s="154">
        <v>325</v>
      </c>
      <c r="B626" s="361">
        <v>200</v>
      </c>
      <c r="C626" s="361">
        <v>200</v>
      </c>
      <c r="D626" s="361">
        <v>600</v>
      </c>
      <c r="E626" s="361">
        <v>0</v>
      </c>
      <c r="F626" s="361">
        <v>0</v>
      </c>
      <c r="G626" s="388" t="s">
        <v>2892</v>
      </c>
      <c r="H626" s="369" t="s">
        <v>1118</v>
      </c>
      <c r="I626" s="361"/>
      <c r="J626" s="360"/>
      <c r="K626" s="375">
        <f t="shared" si="35"/>
        <v>0</v>
      </c>
      <c r="L626" s="375">
        <v>0</v>
      </c>
      <c r="M626" s="375"/>
      <c r="N626" s="375">
        <v>0</v>
      </c>
      <c r="O626" s="415"/>
    </row>
    <row r="627" spans="1:15">
      <c r="A627" s="154">
        <v>325</v>
      </c>
      <c r="B627" s="361">
        <v>200</v>
      </c>
      <c r="C627" s="361">
        <v>200</v>
      </c>
      <c r="D627" s="361">
        <v>600</v>
      </c>
      <c r="E627" s="153">
        <v>5</v>
      </c>
      <c r="F627" s="153">
        <v>0</v>
      </c>
      <c r="G627" s="387" t="s">
        <v>2893</v>
      </c>
      <c r="H627" s="368" t="s">
        <v>1119</v>
      </c>
      <c r="I627" s="361"/>
      <c r="J627" s="361"/>
      <c r="K627" s="374">
        <f t="shared" si="35"/>
        <v>0</v>
      </c>
      <c r="L627" s="374">
        <v>0</v>
      </c>
      <c r="M627" s="374"/>
      <c r="N627" s="374">
        <v>0</v>
      </c>
      <c r="O627" s="414">
        <f>+K627-N627</f>
        <v>0</v>
      </c>
    </row>
    <row r="628" spans="1:15">
      <c r="A628" s="154">
        <v>325</v>
      </c>
      <c r="B628" s="361">
        <v>200</v>
      </c>
      <c r="C628" s="361">
        <v>200</v>
      </c>
      <c r="D628" s="361">
        <v>600</v>
      </c>
      <c r="E628" s="153">
        <v>10</v>
      </c>
      <c r="F628" s="153">
        <v>0</v>
      </c>
      <c r="G628" s="387" t="s">
        <v>2894</v>
      </c>
      <c r="H628" s="368" t="s">
        <v>1120</v>
      </c>
      <c r="I628" s="361"/>
      <c r="J628" s="361"/>
      <c r="K628" s="374">
        <f t="shared" si="35"/>
        <v>0</v>
      </c>
      <c r="L628" s="374">
        <v>0</v>
      </c>
      <c r="M628" s="374"/>
      <c r="N628" s="374">
        <v>0</v>
      </c>
      <c r="O628" s="414">
        <f>+K628-N628</f>
        <v>0</v>
      </c>
    </row>
    <row r="629" spans="1:15">
      <c r="A629" s="154">
        <v>325</v>
      </c>
      <c r="B629" s="361">
        <v>200</v>
      </c>
      <c r="C629" s="361">
        <v>200</v>
      </c>
      <c r="D629" s="361">
        <v>600</v>
      </c>
      <c r="E629" s="153">
        <v>15</v>
      </c>
      <c r="F629" s="153">
        <v>0</v>
      </c>
      <c r="G629" s="387" t="s">
        <v>2895</v>
      </c>
      <c r="H629" s="368" t="s">
        <v>1149</v>
      </c>
      <c r="I629" s="361"/>
      <c r="J629" s="361"/>
      <c r="K629" s="374">
        <f t="shared" si="35"/>
        <v>0</v>
      </c>
      <c r="L629" s="374">
        <v>0</v>
      </c>
      <c r="M629" s="374"/>
      <c r="N629" s="374">
        <v>0</v>
      </c>
      <c r="O629" s="414">
        <f>+K629-N629</f>
        <v>0</v>
      </c>
    </row>
    <row r="630" spans="1:15">
      <c r="A630" s="154">
        <v>325</v>
      </c>
      <c r="B630" s="361">
        <v>200</v>
      </c>
      <c r="C630" s="361">
        <v>200</v>
      </c>
      <c r="D630" s="153">
        <v>900</v>
      </c>
      <c r="E630" s="153">
        <v>0</v>
      </c>
      <c r="F630" s="153">
        <v>0</v>
      </c>
      <c r="G630" s="387" t="s">
        <v>2896</v>
      </c>
      <c r="H630" s="368" t="s">
        <v>1138</v>
      </c>
      <c r="I630" s="361"/>
      <c r="J630" s="361"/>
      <c r="K630" s="374">
        <f t="shared" si="35"/>
        <v>0</v>
      </c>
      <c r="L630" s="374">
        <v>0</v>
      </c>
      <c r="M630" s="374"/>
      <c r="N630" s="374">
        <v>0</v>
      </c>
      <c r="O630" s="414">
        <f>+K630-N630</f>
        <v>0</v>
      </c>
    </row>
    <row r="631" spans="1:15">
      <c r="A631" s="154">
        <v>325</v>
      </c>
      <c r="B631" s="361">
        <v>200</v>
      </c>
      <c r="C631" s="153">
        <v>300</v>
      </c>
      <c r="D631" s="153">
        <v>0</v>
      </c>
      <c r="E631" s="153">
        <v>0</v>
      </c>
      <c r="F631" s="153">
        <v>0</v>
      </c>
      <c r="G631" s="369" t="s">
        <v>2897</v>
      </c>
      <c r="H631" s="369" t="s">
        <v>1171</v>
      </c>
      <c r="I631" s="361" t="s">
        <v>1172</v>
      </c>
      <c r="J631" s="361"/>
      <c r="K631" s="374">
        <f t="shared" si="35"/>
        <v>0</v>
      </c>
      <c r="L631" s="374">
        <v>0</v>
      </c>
      <c r="M631" s="374"/>
      <c r="N631" s="374">
        <v>0</v>
      </c>
      <c r="O631" s="414">
        <f>+K631-N631</f>
        <v>0</v>
      </c>
    </row>
    <row r="632" spans="1:15">
      <c r="A632" s="151">
        <v>330</v>
      </c>
      <c r="B632" s="57">
        <v>0</v>
      </c>
      <c r="C632" s="57">
        <v>0</v>
      </c>
      <c r="D632" s="57">
        <v>0</v>
      </c>
      <c r="E632" s="57">
        <v>0</v>
      </c>
      <c r="F632" s="57">
        <v>0</v>
      </c>
      <c r="G632" s="379">
        <v>330</v>
      </c>
      <c r="H632" s="379" t="s">
        <v>1173</v>
      </c>
      <c r="I632" s="57" t="s">
        <v>1174</v>
      </c>
      <c r="J632" s="57"/>
      <c r="K632" s="375">
        <f t="shared" si="35"/>
        <v>0</v>
      </c>
      <c r="L632" s="375">
        <v>0</v>
      </c>
      <c r="M632" s="375"/>
      <c r="N632" s="375">
        <v>0</v>
      </c>
      <c r="O632" s="415"/>
    </row>
    <row r="633" spans="1:15">
      <c r="A633" s="154">
        <v>330</v>
      </c>
      <c r="B633" s="361">
        <v>100</v>
      </c>
      <c r="C633" s="361">
        <v>0</v>
      </c>
      <c r="D633" s="361">
        <v>0</v>
      </c>
      <c r="E633" s="361">
        <v>0</v>
      </c>
      <c r="F633" s="361">
        <v>0</v>
      </c>
      <c r="G633" s="369" t="s">
        <v>2898</v>
      </c>
      <c r="H633" s="369" t="s">
        <v>1175</v>
      </c>
      <c r="I633" s="361" t="s">
        <v>1176</v>
      </c>
      <c r="J633" s="360"/>
      <c r="K633" s="375">
        <f t="shared" si="35"/>
        <v>0</v>
      </c>
      <c r="L633" s="375">
        <v>0</v>
      </c>
      <c r="M633" s="375"/>
      <c r="N633" s="375">
        <v>0</v>
      </c>
      <c r="O633" s="415"/>
    </row>
    <row r="634" spans="1:15" ht="25.5">
      <c r="A634" s="154">
        <v>330</v>
      </c>
      <c r="B634" s="361">
        <v>100</v>
      </c>
      <c r="C634" s="361">
        <v>100</v>
      </c>
      <c r="D634" s="361">
        <v>0</v>
      </c>
      <c r="E634" s="361">
        <v>0</v>
      </c>
      <c r="F634" s="361">
        <v>0</v>
      </c>
      <c r="G634" s="369" t="s">
        <v>2899</v>
      </c>
      <c r="H634" s="369" t="s">
        <v>1177</v>
      </c>
      <c r="I634" s="361" t="s">
        <v>1178</v>
      </c>
      <c r="J634" s="360"/>
      <c r="K634" s="375">
        <f t="shared" si="35"/>
        <v>0</v>
      </c>
      <c r="L634" s="375">
        <v>0</v>
      </c>
      <c r="M634" s="375"/>
      <c r="N634" s="375">
        <v>0</v>
      </c>
      <c r="O634" s="415"/>
    </row>
    <row r="635" spans="1:15">
      <c r="A635" s="154">
        <v>330</v>
      </c>
      <c r="B635" s="361">
        <v>100</v>
      </c>
      <c r="C635" s="361">
        <v>100</v>
      </c>
      <c r="D635" s="153">
        <v>100</v>
      </c>
      <c r="E635" s="153">
        <v>0</v>
      </c>
      <c r="F635" s="153">
        <v>0</v>
      </c>
      <c r="G635" s="387" t="s">
        <v>2900</v>
      </c>
      <c r="H635" s="368" t="s">
        <v>1110</v>
      </c>
      <c r="I635" s="361"/>
      <c r="J635" s="361"/>
      <c r="K635" s="374">
        <f t="shared" si="35"/>
        <v>82588.210000000006</v>
      </c>
      <c r="L635" s="374">
        <v>82588.210000000006</v>
      </c>
      <c r="M635" s="374"/>
      <c r="N635" s="374">
        <v>136370.13</v>
      </c>
      <c r="O635" s="414">
        <f>+K635-N635</f>
        <v>-53781.919999999998</v>
      </c>
    </row>
    <row r="636" spans="1:15">
      <c r="A636" s="154">
        <v>330</v>
      </c>
      <c r="B636" s="361">
        <v>100</v>
      </c>
      <c r="C636" s="361">
        <v>100</v>
      </c>
      <c r="D636" s="153">
        <v>200</v>
      </c>
      <c r="E636" s="153">
        <v>0</v>
      </c>
      <c r="F636" s="153">
        <v>0</v>
      </c>
      <c r="G636" s="387" t="s">
        <v>2901</v>
      </c>
      <c r="H636" s="368" t="s">
        <v>1111</v>
      </c>
      <c r="I636" s="361"/>
      <c r="J636" s="361"/>
      <c r="K636" s="374">
        <f t="shared" si="35"/>
        <v>79013.460000000006</v>
      </c>
      <c r="L636" s="374">
        <v>79013.460000000006</v>
      </c>
      <c r="M636" s="374"/>
      <c r="N636" s="374">
        <v>20618.78</v>
      </c>
      <c r="O636" s="414">
        <f>+K636-N636</f>
        <v>58394.680000000008</v>
      </c>
    </row>
    <row r="637" spans="1:15">
      <c r="A637" s="154">
        <v>330</v>
      </c>
      <c r="B637" s="361">
        <v>100</v>
      </c>
      <c r="C637" s="361">
        <v>100</v>
      </c>
      <c r="D637" s="153">
        <v>300</v>
      </c>
      <c r="E637" s="153">
        <v>0</v>
      </c>
      <c r="F637" s="153">
        <v>0</v>
      </c>
      <c r="G637" s="387" t="s">
        <v>2902</v>
      </c>
      <c r="H637" s="368" t="s">
        <v>1134</v>
      </c>
      <c r="I637" s="361"/>
      <c r="J637" s="361"/>
      <c r="K637" s="374">
        <f t="shared" si="35"/>
        <v>23507.54</v>
      </c>
      <c r="L637" s="374">
        <v>23507.54</v>
      </c>
      <c r="M637" s="374"/>
      <c r="N637" s="374">
        <v>10141.35</v>
      </c>
      <c r="O637" s="414">
        <f>+K637-N637</f>
        <v>13366.19</v>
      </c>
    </row>
    <row r="638" spans="1:15">
      <c r="A638" s="154">
        <v>330</v>
      </c>
      <c r="B638" s="361">
        <v>100</v>
      </c>
      <c r="C638" s="361">
        <v>100</v>
      </c>
      <c r="D638" s="153">
        <v>400</v>
      </c>
      <c r="E638" s="153">
        <v>0</v>
      </c>
      <c r="F638" s="153">
        <v>0</v>
      </c>
      <c r="G638" s="387" t="s">
        <v>2903</v>
      </c>
      <c r="H638" s="368" t="s">
        <v>1135</v>
      </c>
      <c r="I638" s="361"/>
      <c r="J638" s="361"/>
      <c r="K638" s="374">
        <f t="shared" si="35"/>
        <v>0</v>
      </c>
      <c r="L638" s="374">
        <v>0</v>
      </c>
      <c r="M638" s="374"/>
      <c r="N638" s="374">
        <v>0</v>
      </c>
      <c r="O638" s="414">
        <f>+K638-N638</f>
        <v>0</v>
      </c>
    </row>
    <row r="639" spans="1:15">
      <c r="A639" s="154">
        <v>330</v>
      </c>
      <c r="B639" s="361">
        <v>100</v>
      </c>
      <c r="C639" s="361">
        <v>100</v>
      </c>
      <c r="D639" s="361">
        <v>500</v>
      </c>
      <c r="E639" s="361">
        <v>0</v>
      </c>
      <c r="F639" s="361">
        <v>0</v>
      </c>
      <c r="G639" s="388" t="s">
        <v>2904</v>
      </c>
      <c r="H639" s="369" t="s">
        <v>1118</v>
      </c>
      <c r="I639" s="361"/>
      <c r="J639" s="360"/>
      <c r="K639" s="375">
        <f t="shared" si="35"/>
        <v>0</v>
      </c>
      <c r="L639" s="375">
        <v>0</v>
      </c>
      <c r="M639" s="375"/>
      <c r="N639" s="375">
        <v>0</v>
      </c>
      <c r="O639" s="415"/>
    </row>
    <row r="640" spans="1:15">
      <c r="A640" s="154">
        <v>330</v>
      </c>
      <c r="B640" s="361">
        <v>100</v>
      </c>
      <c r="C640" s="361">
        <v>100</v>
      </c>
      <c r="D640" s="361">
        <v>500</v>
      </c>
      <c r="E640" s="153">
        <v>5</v>
      </c>
      <c r="F640" s="153">
        <v>0</v>
      </c>
      <c r="G640" s="387" t="s">
        <v>2905</v>
      </c>
      <c r="H640" s="368" t="s">
        <v>1119</v>
      </c>
      <c r="I640" s="361"/>
      <c r="J640" s="361"/>
      <c r="K640" s="374">
        <f t="shared" si="35"/>
        <v>0</v>
      </c>
      <c r="L640" s="374">
        <v>0</v>
      </c>
      <c r="M640" s="374"/>
      <c r="N640" s="374">
        <v>0</v>
      </c>
      <c r="O640" s="414">
        <f>+K640-N640</f>
        <v>0</v>
      </c>
    </row>
    <row r="641" spans="1:15">
      <c r="A641" s="154">
        <v>330</v>
      </c>
      <c r="B641" s="361">
        <v>100</v>
      </c>
      <c r="C641" s="361">
        <v>100</v>
      </c>
      <c r="D641" s="361">
        <v>500</v>
      </c>
      <c r="E641" s="153">
        <v>10</v>
      </c>
      <c r="F641" s="153">
        <v>0</v>
      </c>
      <c r="G641" s="387" t="s">
        <v>2906</v>
      </c>
      <c r="H641" s="368" t="s">
        <v>1120</v>
      </c>
      <c r="I641" s="361"/>
      <c r="J641" s="361"/>
      <c r="K641" s="374">
        <f t="shared" si="35"/>
        <v>0</v>
      </c>
      <c r="L641" s="374">
        <v>0</v>
      </c>
      <c r="M641" s="374"/>
      <c r="N641" s="374">
        <v>0</v>
      </c>
      <c r="O641" s="414">
        <f>+K641-N641</f>
        <v>0</v>
      </c>
    </row>
    <row r="642" spans="1:15">
      <c r="A642" s="154">
        <v>330</v>
      </c>
      <c r="B642" s="361">
        <v>100</v>
      </c>
      <c r="C642" s="361">
        <v>100</v>
      </c>
      <c r="D642" s="361">
        <v>500</v>
      </c>
      <c r="E642" s="153">
        <v>15</v>
      </c>
      <c r="F642" s="153">
        <v>0</v>
      </c>
      <c r="G642" s="387" t="s">
        <v>2907</v>
      </c>
      <c r="H642" s="368" t="s">
        <v>1179</v>
      </c>
      <c r="I642" s="361"/>
      <c r="J642" s="361"/>
      <c r="K642" s="374">
        <f t="shared" si="35"/>
        <v>741.9</v>
      </c>
      <c r="L642" s="374">
        <v>741.9</v>
      </c>
      <c r="M642" s="374"/>
      <c r="N642" s="374">
        <v>1167.71</v>
      </c>
      <c r="O642" s="414">
        <f>+K642-N642</f>
        <v>-425.81000000000006</v>
      </c>
    </row>
    <row r="643" spans="1:15">
      <c r="A643" s="154">
        <v>330</v>
      </c>
      <c r="B643" s="361">
        <v>100</v>
      </c>
      <c r="C643" s="361">
        <v>100</v>
      </c>
      <c r="D643" s="153">
        <v>900</v>
      </c>
      <c r="E643" s="153">
        <v>0</v>
      </c>
      <c r="F643" s="153">
        <v>0</v>
      </c>
      <c r="G643" s="387" t="s">
        <v>2908</v>
      </c>
      <c r="H643" s="368" t="s">
        <v>1138</v>
      </c>
      <c r="I643" s="361"/>
      <c r="J643" s="361"/>
      <c r="K643" s="374">
        <f t="shared" si="35"/>
        <v>54357.21</v>
      </c>
      <c r="L643" s="374">
        <v>54357.21</v>
      </c>
      <c r="M643" s="374"/>
      <c r="N643" s="374">
        <v>49762.34</v>
      </c>
      <c r="O643" s="414">
        <f>+K643-N643</f>
        <v>4594.8700000000026</v>
      </c>
    </row>
    <row r="644" spans="1:15" ht="25.5">
      <c r="A644" s="154">
        <v>330</v>
      </c>
      <c r="B644" s="361">
        <v>100</v>
      </c>
      <c r="C644" s="361">
        <v>200</v>
      </c>
      <c r="D644" s="361">
        <v>0</v>
      </c>
      <c r="E644" s="361">
        <v>0</v>
      </c>
      <c r="F644" s="361">
        <v>0</v>
      </c>
      <c r="G644" s="369" t="s">
        <v>2909</v>
      </c>
      <c r="H644" s="369" t="s">
        <v>1180</v>
      </c>
      <c r="I644" s="361" t="s">
        <v>1181</v>
      </c>
      <c r="J644" s="360"/>
      <c r="K644" s="375">
        <f t="shared" si="35"/>
        <v>0</v>
      </c>
      <c r="L644" s="375">
        <v>0</v>
      </c>
      <c r="M644" s="375"/>
      <c r="N644" s="375">
        <v>0</v>
      </c>
      <c r="O644" s="415"/>
    </row>
    <row r="645" spans="1:15">
      <c r="A645" s="154">
        <v>330</v>
      </c>
      <c r="B645" s="361">
        <v>100</v>
      </c>
      <c r="C645" s="361">
        <v>200</v>
      </c>
      <c r="D645" s="153">
        <v>100</v>
      </c>
      <c r="E645" s="153">
        <v>0</v>
      </c>
      <c r="F645" s="153">
        <v>0</v>
      </c>
      <c r="G645" s="387" t="s">
        <v>2910</v>
      </c>
      <c r="H645" s="368" t="s">
        <v>1110</v>
      </c>
      <c r="I645" s="361"/>
      <c r="J645" s="361"/>
      <c r="K645" s="374">
        <f t="shared" si="35"/>
        <v>47313.89</v>
      </c>
      <c r="L645" s="374">
        <v>47313.89</v>
      </c>
      <c r="M645" s="374"/>
      <c r="N645" s="374">
        <v>22619.42</v>
      </c>
      <c r="O645" s="414">
        <f>+K645-N645</f>
        <v>24694.47</v>
      </c>
    </row>
    <row r="646" spans="1:15">
      <c r="A646" s="154">
        <v>330</v>
      </c>
      <c r="B646" s="361">
        <v>100</v>
      </c>
      <c r="C646" s="361">
        <v>200</v>
      </c>
      <c r="D646" s="153">
        <v>200</v>
      </c>
      <c r="E646" s="153">
        <v>0</v>
      </c>
      <c r="F646" s="153">
        <v>0</v>
      </c>
      <c r="G646" s="387" t="s">
        <v>2911</v>
      </c>
      <c r="H646" s="368" t="s">
        <v>1111</v>
      </c>
      <c r="I646" s="361"/>
      <c r="J646" s="361"/>
      <c r="K646" s="374">
        <f t="shared" si="35"/>
        <v>0</v>
      </c>
      <c r="L646" s="374">
        <v>0</v>
      </c>
      <c r="M646" s="374"/>
      <c r="N646" s="374">
        <v>2355.14</v>
      </c>
      <c r="O646" s="414">
        <f>+K646-N646</f>
        <v>-2355.14</v>
      </c>
    </row>
    <row r="647" spans="1:15">
      <c r="A647" s="154">
        <v>330</v>
      </c>
      <c r="B647" s="361">
        <v>100</v>
      </c>
      <c r="C647" s="361">
        <v>200</v>
      </c>
      <c r="D647" s="153">
        <v>300</v>
      </c>
      <c r="E647" s="153">
        <v>0</v>
      </c>
      <c r="F647" s="153">
        <v>0</v>
      </c>
      <c r="G647" s="387" t="s">
        <v>2912</v>
      </c>
      <c r="H647" s="368" t="s">
        <v>1134</v>
      </c>
      <c r="I647" s="361"/>
      <c r="J647" s="361"/>
      <c r="K647" s="374">
        <f t="shared" ref="K647:K710" si="38">+L647+M647</f>
        <v>0</v>
      </c>
      <c r="L647" s="374">
        <v>0</v>
      </c>
      <c r="M647" s="374"/>
      <c r="N647" s="374">
        <v>472.8</v>
      </c>
      <c r="O647" s="414">
        <f>+K647-N647</f>
        <v>-472.8</v>
      </c>
    </row>
    <row r="648" spans="1:15">
      <c r="A648" s="154">
        <v>330</v>
      </c>
      <c r="B648" s="361">
        <v>100</v>
      </c>
      <c r="C648" s="361">
        <v>200</v>
      </c>
      <c r="D648" s="153">
        <v>400</v>
      </c>
      <c r="E648" s="153">
        <v>0</v>
      </c>
      <c r="F648" s="153">
        <v>0</v>
      </c>
      <c r="G648" s="387" t="s">
        <v>2913</v>
      </c>
      <c r="H648" s="368" t="s">
        <v>1135</v>
      </c>
      <c r="I648" s="361"/>
      <c r="J648" s="361"/>
      <c r="K648" s="374">
        <f t="shared" si="38"/>
        <v>0</v>
      </c>
      <c r="L648" s="374">
        <v>0</v>
      </c>
      <c r="M648" s="374"/>
      <c r="N648" s="374">
        <v>0</v>
      </c>
      <c r="O648" s="414">
        <f>+K648-N648</f>
        <v>0</v>
      </c>
    </row>
    <row r="649" spans="1:15">
      <c r="A649" s="154">
        <v>330</v>
      </c>
      <c r="B649" s="361">
        <v>100</v>
      </c>
      <c r="C649" s="361">
        <v>200</v>
      </c>
      <c r="D649" s="361">
        <v>500</v>
      </c>
      <c r="E649" s="361">
        <v>0</v>
      </c>
      <c r="F649" s="361">
        <v>0</v>
      </c>
      <c r="G649" s="388" t="s">
        <v>2914</v>
      </c>
      <c r="H649" s="369" t="s">
        <v>1118</v>
      </c>
      <c r="I649" s="361"/>
      <c r="J649" s="360"/>
      <c r="K649" s="375">
        <f t="shared" si="38"/>
        <v>0</v>
      </c>
      <c r="L649" s="375">
        <v>0</v>
      </c>
      <c r="M649" s="375"/>
      <c r="N649" s="375">
        <v>0</v>
      </c>
      <c r="O649" s="415"/>
    </row>
    <row r="650" spans="1:15">
      <c r="A650" s="154">
        <v>330</v>
      </c>
      <c r="B650" s="361">
        <v>100</v>
      </c>
      <c r="C650" s="361">
        <v>200</v>
      </c>
      <c r="D650" s="361">
        <v>500</v>
      </c>
      <c r="E650" s="153">
        <v>5</v>
      </c>
      <c r="F650" s="153">
        <v>0</v>
      </c>
      <c r="G650" s="387" t="s">
        <v>2915</v>
      </c>
      <c r="H650" s="368" t="s">
        <v>1119</v>
      </c>
      <c r="I650" s="361"/>
      <c r="J650" s="361"/>
      <c r="K650" s="374">
        <f t="shared" si="38"/>
        <v>0</v>
      </c>
      <c r="L650" s="374">
        <v>0</v>
      </c>
      <c r="M650" s="374"/>
      <c r="N650" s="374">
        <v>0</v>
      </c>
      <c r="O650" s="414">
        <f>+K650-N650</f>
        <v>0</v>
      </c>
    </row>
    <row r="651" spans="1:15">
      <c r="A651" s="154">
        <v>330</v>
      </c>
      <c r="B651" s="361">
        <v>100</v>
      </c>
      <c r="C651" s="361">
        <v>200</v>
      </c>
      <c r="D651" s="361">
        <v>500</v>
      </c>
      <c r="E651" s="153">
        <v>10</v>
      </c>
      <c r="F651" s="153">
        <v>0</v>
      </c>
      <c r="G651" s="387" t="s">
        <v>2916</v>
      </c>
      <c r="H651" s="368" t="s">
        <v>1120</v>
      </c>
      <c r="I651" s="361"/>
      <c r="J651" s="361"/>
      <c r="K651" s="374">
        <f t="shared" si="38"/>
        <v>0</v>
      </c>
      <c r="L651" s="374">
        <v>0</v>
      </c>
      <c r="M651" s="374"/>
      <c r="N651" s="374">
        <v>0</v>
      </c>
      <c r="O651" s="414">
        <f>+K651-N651</f>
        <v>0</v>
      </c>
    </row>
    <row r="652" spans="1:15">
      <c r="A652" s="154">
        <v>330</v>
      </c>
      <c r="B652" s="361">
        <v>100</v>
      </c>
      <c r="C652" s="361">
        <v>200</v>
      </c>
      <c r="D652" s="361">
        <v>500</v>
      </c>
      <c r="E652" s="153">
        <v>15</v>
      </c>
      <c r="F652" s="153">
        <v>0</v>
      </c>
      <c r="G652" s="387" t="s">
        <v>2917</v>
      </c>
      <c r="H652" s="368" t="s">
        <v>1179</v>
      </c>
      <c r="I652" s="361"/>
      <c r="J652" s="361"/>
      <c r="K652" s="374">
        <f t="shared" si="38"/>
        <v>0</v>
      </c>
      <c r="L652" s="374">
        <v>0</v>
      </c>
      <c r="M652" s="374"/>
      <c r="N652" s="374">
        <v>0</v>
      </c>
      <c r="O652" s="414">
        <f>+K652-N652</f>
        <v>0</v>
      </c>
    </row>
    <row r="653" spans="1:15">
      <c r="A653" s="154">
        <v>330</v>
      </c>
      <c r="B653" s="361">
        <v>100</v>
      </c>
      <c r="C653" s="361">
        <v>200</v>
      </c>
      <c r="D653" s="153">
        <v>900</v>
      </c>
      <c r="E653" s="153">
        <v>0</v>
      </c>
      <c r="F653" s="153">
        <v>0</v>
      </c>
      <c r="G653" s="387" t="s">
        <v>2918</v>
      </c>
      <c r="H653" s="368" t="s">
        <v>1138</v>
      </c>
      <c r="I653" s="361"/>
      <c r="J653" s="361"/>
      <c r="K653" s="374">
        <f t="shared" si="38"/>
        <v>13484.46</v>
      </c>
      <c r="L653" s="374">
        <v>13484.46</v>
      </c>
      <c r="M653" s="374"/>
      <c r="N653" s="374">
        <v>7408.02</v>
      </c>
      <c r="O653" s="414">
        <f>+K653-N653</f>
        <v>6076.4399999999987</v>
      </c>
    </row>
    <row r="654" spans="1:15">
      <c r="A654" s="154">
        <v>330</v>
      </c>
      <c r="B654" s="361">
        <v>100</v>
      </c>
      <c r="C654" s="153">
        <v>300</v>
      </c>
      <c r="D654" s="153">
        <v>0</v>
      </c>
      <c r="E654" s="153">
        <v>0</v>
      </c>
      <c r="F654" s="153">
        <v>0</v>
      </c>
      <c r="G654" s="369" t="s">
        <v>2919</v>
      </c>
      <c r="H654" s="369" t="s">
        <v>1182</v>
      </c>
      <c r="I654" s="361" t="s">
        <v>1183</v>
      </c>
      <c r="J654" s="361"/>
      <c r="K654" s="374">
        <f t="shared" si="38"/>
        <v>0</v>
      </c>
      <c r="L654" s="374">
        <v>0</v>
      </c>
      <c r="M654" s="374"/>
      <c r="N654" s="374">
        <v>0</v>
      </c>
      <c r="O654" s="414">
        <f>+K654-N654</f>
        <v>0</v>
      </c>
    </row>
    <row r="655" spans="1:15">
      <c r="A655" s="154">
        <v>330</v>
      </c>
      <c r="B655" s="361">
        <v>200</v>
      </c>
      <c r="C655" s="361">
        <v>0</v>
      </c>
      <c r="D655" s="361">
        <v>0</v>
      </c>
      <c r="E655" s="361">
        <v>0</v>
      </c>
      <c r="F655" s="361">
        <v>0</v>
      </c>
      <c r="G655" s="369" t="s">
        <v>2920</v>
      </c>
      <c r="H655" s="369" t="s">
        <v>1184</v>
      </c>
      <c r="I655" s="361" t="s">
        <v>1185</v>
      </c>
      <c r="J655" s="360"/>
      <c r="K655" s="375">
        <f t="shared" si="38"/>
        <v>0</v>
      </c>
      <c r="L655" s="375">
        <v>0</v>
      </c>
      <c r="M655" s="375"/>
      <c r="N655" s="375">
        <v>0</v>
      </c>
      <c r="O655" s="415"/>
    </row>
    <row r="656" spans="1:15" ht="25.5">
      <c r="A656" s="154">
        <v>330</v>
      </c>
      <c r="B656" s="361">
        <v>200</v>
      </c>
      <c r="C656" s="361">
        <v>100</v>
      </c>
      <c r="D656" s="361">
        <v>0</v>
      </c>
      <c r="E656" s="361">
        <v>0</v>
      </c>
      <c r="F656" s="361">
        <v>0</v>
      </c>
      <c r="G656" s="369" t="s">
        <v>2921</v>
      </c>
      <c r="H656" s="369" t="s">
        <v>1186</v>
      </c>
      <c r="I656" s="361" t="s">
        <v>1187</v>
      </c>
      <c r="J656" s="360"/>
      <c r="K656" s="375">
        <f t="shared" si="38"/>
        <v>0</v>
      </c>
      <c r="L656" s="375">
        <v>0</v>
      </c>
      <c r="M656" s="375"/>
      <c r="N656" s="375">
        <v>0</v>
      </c>
      <c r="O656" s="415"/>
    </row>
    <row r="657" spans="1:15">
      <c r="A657" s="154">
        <v>330</v>
      </c>
      <c r="B657" s="361">
        <v>200</v>
      </c>
      <c r="C657" s="361">
        <v>100</v>
      </c>
      <c r="D657" s="153">
        <v>100</v>
      </c>
      <c r="E657" s="153">
        <v>0</v>
      </c>
      <c r="F657" s="153">
        <v>0</v>
      </c>
      <c r="G657" s="387" t="s">
        <v>2922</v>
      </c>
      <c r="H657" s="368" t="s">
        <v>1110</v>
      </c>
      <c r="I657" s="361"/>
      <c r="J657" s="361"/>
      <c r="K657" s="374">
        <f t="shared" si="38"/>
        <v>609553.66</v>
      </c>
      <c r="L657" s="374">
        <v>609553.66</v>
      </c>
      <c r="M657" s="374"/>
      <c r="N657" s="374">
        <v>516186.98</v>
      </c>
      <c r="O657" s="414">
        <f t="shared" ref="O657:O663" si="39">+K657-N657</f>
        <v>93366.680000000051</v>
      </c>
    </row>
    <row r="658" spans="1:15">
      <c r="A658" s="154">
        <v>330</v>
      </c>
      <c r="B658" s="361">
        <v>200</v>
      </c>
      <c r="C658" s="361">
        <v>100</v>
      </c>
      <c r="D658" s="153">
        <v>200</v>
      </c>
      <c r="E658" s="153">
        <v>0</v>
      </c>
      <c r="F658" s="153">
        <v>0</v>
      </c>
      <c r="G658" s="387" t="s">
        <v>2923</v>
      </c>
      <c r="H658" s="368" t="s">
        <v>1146</v>
      </c>
      <c r="I658" s="361"/>
      <c r="J658" s="361"/>
      <c r="K658" s="374">
        <f t="shared" si="38"/>
        <v>7584.45</v>
      </c>
      <c r="L658" s="374">
        <v>7584.45</v>
      </c>
      <c r="M658" s="374"/>
      <c r="N658" s="374">
        <v>4285.7299999999996</v>
      </c>
      <c r="O658" s="414">
        <f t="shared" si="39"/>
        <v>3298.7200000000003</v>
      </c>
    </row>
    <row r="659" spans="1:15">
      <c r="A659" s="154">
        <v>330</v>
      </c>
      <c r="B659" s="361">
        <v>200</v>
      </c>
      <c r="C659" s="361">
        <v>100</v>
      </c>
      <c r="D659" s="153">
        <v>300</v>
      </c>
      <c r="E659" s="153">
        <v>0</v>
      </c>
      <c r="F659" s="153">
        <v>0</v>
      </c>
      <c r="G659" s="387" t="s">
        <v>2924</v>
      </c>
      <c r="H659" s="368" t="s">
        <v>1147</v>
      </c>
      <c r="I659" s="361"/>
      <c r="J659" s="361"/>
      <c r="K659" s="374">
        <f t="shared" si="38"/>
        <v>12190.64</v>
      </c>
      <c r="L659" s="374">
        <v>12190.64</v>
      </c>
      <c r="M659" s="374"/>
      <c r="N659" s="374">
        <v>8738.19</v>
      </c>
      <c r="O659" s="414">
        <f t="shared" si="39"/>
        <v>3452.4499999999989</v>
      </c>
    </row>
    <row r="660" spans="1:15">
      <c r="A660" s="154">
        <v>330</v>
      </c>
      <c r="B660" s="361">
        <v>200</v>
      </c>
      <c r="C660" s="361">
        <v>100</v>
      </c>
      <c r="D660" s="153">
        <v>301</v>
      </c>
      <c r="E660" s="153">
        <v>0</v>
      </c>
      <c r="F660" s="153">
        <v>0</v>
      </c>
      <c r="G660" s="387" t="s">
        <v>2301</v>
      </c>
      <c r="H660" s="368" t="s">
        <v>2262</v>
      </c>
      <c r="I660" s="361"/>
      <c r="J660" s="361"/>
      <c r="K660" s="374">
        <f t="shared" si="38"/>
        <v>29508.417451327441</v>
      </c>
      <c r="L660" s="374">
        <v>29508.417451327441</v>
      </c>
      <c r="M660" s="374"/>
      <c r="N660" s="374">
        <v>9546.5499999999993</v>
      </c>
      <c r="O660" s="414">
        <f t="shared" si="39"/>
        <v>19961.867451327442</v>
      </c>
    </row>
    <row r="661" spans="1:15">
      <c r="A661" s="154">
        <v>330</v>
      </c>
      <c r="B661" s="361">
        <v>200</v>
      </c>
      <c r="C661" s="361">
        <v>100</v>
      </c>
      <c r="D661" s="153">
        <v>302</v>
      </c>
      <c r="E661" s="153">
        <v>0</v>
      </c>
      <c r="F661" s="153">
        <v>0</v>
      </c>
      <c r="G661" s="387" t="s">
        <v>2302</v>
      </c>
      <c r="H661" s="368" t="s">
        <v>2264</v>
      </c>
      <c r="I661" s="361"/>
      <c r="J661" s="361"/>
      <c r="K661" s="374">
        <f t="shared" si="38"/>
        <v>68856.03</v>
      </c>
      <c r="L661" s="374">
        <v>68856.03</v>
      </c>
      <c r="M661" s="374"/>
      <c r="N661" s="374">
        <v>60575.11</v>
      </c>
      <c r="O661" s="414">
        <f t="shared" si="39"/>
        <v>8280.9199999999983</v>
      </c>
    </row>
    <row r="662" spans="1:15">
      <c r="A662" s="154">
        <v>330</v>
      </c>
      <c r="B662" s="361">
        <v>200</v>
      </c>
      <c r="C662" s="361">
        <v>100</v>
      </c>
      <c r="D662" s="153">
        <v>400</v>
      </c>
      <c r="E662" s="153">
        <v>0</v>
      </c>
      <c r="F662" s="153">
        <v>0</v>
      </c>
      <c r="G662" s="387" t="s">
        <v>2925</v>
      </c>
      <c r="H662" s="368" t="s">
        <v>1148</v>
      </c>
      <c r="I662" s="361"/>
      <c r="J662" s="361"/>
      <c r="K662" s="374">
        <f t="shared" si="38"/>
        <v>16803.11</v>
      </c>
      <c r="L662" s="374">
        <v>16803.11</v>
      </c>
      <c r="M662" s="374"/>
      <c r="N662" s="374">
        <v>44271.03</v>
      </c>
      <c r="O662" s="414">
        <f t="shared" si="39"/>
        <v>-27467.919999999998</v>
      </c>
    </row>
    <row r="663" spans="1:15">
      <c r="A663" s="154">
        <v>330</v>
      </c>
      <c r="B663" s="361">
        <v>200</v>
      </c>
      <c r="C663" s="361">
        <v>100</v>
      </c>
      <c r="D663" s="153">
        <v>500</v>
      </c>
      <c r="E663" s="153">
        <v>0</v>
      </c>
      <c r="F663" s="153">
        <v>0</v>
      </c>
      <c r="G663" s="387" t="s">
        <v>2926</v>
      </c>
      <c r="H663" s="368" t="s">
        <v>1135</v>
      </c>
      <c r="I663" s="361"/>
      <c r="J663" s="361"/>
      <c r="K663" s="374">
        <f t="shared" si="38"/>
        <v>44073.78</v>
      </c>
      <c r="L663" s="374">
        <v>44073.78</v>
      </c>
      <c r="M663" s="374"/>
      <c r="N663" s="374">
        <v>11045.7</v>
      </c>
      <c r="O663" s="414">
        <f t="shared" si="39"/>
        <v>33028.080000000002</v>
      </c>
    </row>
    <row r="664" spans="1:15">
      <c r="A664" s="154">
        <v>330</v>
      </c>
      <c r="B664" s="361">
        <v>200</v>
      </c>
      <c r="C664" s="361">
        <v>100</v>
      </c>
      <c r="D664" s="361">
        <v>600</v>
      </c>
      <c r="E664" s="361">
        <v>0</v>
      </c>
      <c r="F664" s="361">
        <v>0</v>
      </c>
      <c r="G664" s="388" t="s">
        <v>2927</v>
      </c>
      <c r="H664" s="369" t="s">
        <v>1118</v>
      </c>
      <c r="I664" s="361"/>
      <c r="J664" s="360"/>
      <c r="K664" s="375">
        <f t="shared" si="38"/>
        <v>0</v>
      </c>
      <c r="L664" s="375">
        <v>0</v>
      </c>
      <c r="M664" s="375"/>
      <c r="N664" s="375">
        <v>0</v>
      </c>
      <c r="O664" s="415"/>
    </row>
    <row r="665" spans="1:15">
      <c r="A665" s="154">
        <v>330</v>
      </c>
      <c r="B665" s="361">
        <v>200</v>
      </c>
      <c r="C665" s="361">
        <v>100</v>
      </c>
      <c r="D665" s="361">
        <v>600</v>
      </c>
      <c r="E665" s="153">
        <v>5</v>
      </c>
      <c r="F665" s="153">
        <v>0</v>
      </c>
      <c r="G665" s="387" t="s">
        <v>2928</v>
      </c>
      <c r="H665" s="368" t="s">
        <v>1119</v>
      </c>
      <c r="I665" s="361"/>
      <c r="J665" s="361"/>
      <c r="K665" s="374">
        <f t="shared" si="38"/>
        <v>0</v>
      </c>
      <c r="L665" s="374">
        <v>0</v>
      </c>
      <c r="M665" s="374"/>
      <c r="N665" s="374">
        <v>0</v>
      </c>
      <c r="O665" s="414">
        <f>+K665-N665</f>
        <v>0</v>
      </c>
    </row>
    <row r="666" spans="1:15">
      <c r="A666" s="154">
        <v>330</v>
      </c>
      <c r="B666" s="361">
        <v>200</v>
      </c>
      <c r="C666" s="361">
        <v>100</v>
      </c>
      <c r="D666" s="361">
        <v>600</v>
      </c>
      <c r="E666" s="153">
        <v>10</v>
      </c>
      <c r="F666" s="153">
        <v>0</v>
      </c>
      <c r="G666" s="387" t="s">
        <v>2929</v>
      </c>
      <c r="H666" s="368" t="s">
        <v>1120</v>
      </c>
      <c r="I666" s="361"/>
      <c r="J666" s="361"/>
      <c r="K666" s="374">
        <f t="shared" si="38"/>
        <v>0</v>
      </c>
      <c r="L666" s="374">
        <v>0</v>
      </c>
      <c r="M666" s="374"/>
      <c r="N666" s="374">
        <v>0</v>
      </c>
      <c r="O666" s="414">
        <f>+K666-N666</f>
        <v>0</v>
      </c>
    </row>
    <row r="667" spans="1:15">
      <c r="A667" s="154">
        <v>330</v>
      </c>
      <c r="B667" s="361">
        <v>200</v>
      </c>
      <c r="C667" s="361">
        <v>100</v>
      </c>
      <c r="D667" s="361">
        <v>600</v>
      </c>
      <c r="E667" s="153">
        <v>15</v>
      </c>
      <c r="F667" s="153">
        <v>0</v>
      </c>
      <c r="G667" s="387" t="s">
        <v>2930</v>
      </c>
      <c r="H667" s="368" t="s">
        <v>1149</v>
      </c>
      <c r="I667" s="361"/>
      <c r="J667" s="361"/>
      <c r="K667" s="374">
        <f t="shared" si="38"/>
        <v>800</v>
      </c>
      <c r="L667" s="374">
        <v>800</v>
      </c>
      <c r="M667" s="374"/>
      <c r="N667" s="374">
        <v>32.4</v>
      </c>
      <c r="O667" s="414">
        <f>+K667-N667</f>
        <v>767.6</v>
      </c>
    </row>
    <row r="668" spans="1:15">
      <c r="A668" s="154">
        <v>330</v>
      </c>
      <c r="B668" s="361">
        <v>200</v>
      </c>
      <c r="C668" s="361">
        <v>100</v>
      </c>
      <c r="D668" s="153">
        <v>900</v>
      </c>
      <c r="E668" s="153">
        <v>0</v>
      </c>
      <c r="F668" s="153">
        <v>0</v>
      </c>
      <c r="G668" s="387" t="s">
        <v>2931</v>
      </c>
      <c r="H668" s="368" t="s">
        <v>1138</v>
      </c>
      <c r="I668" s="361"/>
      <c r="J668" s="361"/>
      <c r="K668" s="374">
        <f t="shared" si="38"/>
        <v>223874.19</v>
      </c>
      <c r="L668" s="374">
        <v>223874.19</v>
      </c>
      <c r="M668" s="374"/>
      <c r="N668" s="374">
        <v>188157.31</v>
      </c>
      <c r="O668" s="414">
        <f>+K668-N668</f>
        <v>35716.880000000005</v>
      </c>
    </row>
    <row r="669" spans="1:15" ht="25.5">
      <c r="A669" s="154">
        <v>330</v>
      </c>
      <c r="B669" s="361">
        <v>200</v>
      </c>
      <c r="C669" s="361">
        <v>101</v>
      </c>
      <c r="D669" s="153">
        <v>0</v>
      </c>
      <c r="E669" s="153">
        <v>0</v>
      </c>
      <c r="F669" s="153">
        <v>0</v>
      </c>
      <c r="G669" s="387" t="s">
        <v>2303</v>
      </c>
      <c r="H669" s="368" t="s">
        <v>2304</v>
      </c>
      <c r="I669" s="361" t="s">
        <v>1187</v>
      </c>
      <c r="J669" s="360"/>
      <c r="K669" s="375">
        <f t="shared" si="38"/>
        <v>0</v>
      </c>
      <c r="L669" s="375">
        <v>0</v>
      </c>
      <c r="M669" s="375"/>
      <c r="N669" s="375">
        <v>0</v>
      </c>
      <c r="O669" s="415"/>
    </row>
    <row r="670" spans="1:15">
      <c r="A670" s="154">
        <v>330</v>
      </c>
      <c r="B670" s="361">
        <v>200</v>
      </c>
      <c r="C670" s="361">
        <v>101</v>
      </c>
      <c r="D670" s="153">
        <v>100</v>
      </c>
      <c r="E670" s="153">
        <v>0</v>
      </c>
      <c r="F670" s="153">
        <v>0</v>
      </c>
      <c r="G670" s="387" t="s">
        <v>2305</v>
      </c>
      <c r="H670" s="368" t="s">
        <v>1110</v>
      </c>
      <c r="I670" s="361"/>
      <c r="J670" s="360"/>
      <c r="K670" s="376">
        <f t="shared" si="38"/>
        <v>2136992.0099999998</v>
      </c>
      <c r="L670" s="376">
        <v>2136992.0099999998</v>
      </c>
      <c r="M670" s="376"/>
      <c r="N670" s="376">
        <v>1855750.67</v>
      </c>
      <c r="O670" s="416">
        <f t="shared" ref="O670:O681" si="40">+K670-N670</f>
        <v>281241.33999999985</v>
      </c>
    </row>
    <row r="671" spans="1:15">
      <c r="A671" s="154">
        <v>330</v>
      </c>
      <c r="B671" s="361">
        <v>200</v>
      </c>
      <c r="C671" s="361">
        <v>101</v>
      </c>
      <c r="D671" s="153">
        <v>200</v>
      </c>
      <c r="E671" s="153">
        <v>0</v>
      </c>
      <c r="F671" s="153">
        <v>0</v>
      </c>
      <c r="G671" s="387" t="s">
        <v>2306</v>
      </c>
      <c r="H671" s="368" t="s">
        <v>1146</v>
      </c>
      <c r="I671" s="361"/>
      <c r="J671" s="360"/>
      <c r="K671" s="376">
        <f t="shared" si="38"/>
        <v>25087.02</v>
      </c>
      <c r="L671" s="376">
        <v>25087.02</v>
      </c>
      <c r="M671" s="376"/>
      <c r="N671" s="376">
        <v>13272.62</v>
      </c>
      <c r="O671" s="416">
        <f t="shared" si="40"/>
        <v>11814.4</v>
      </c>
    </row>
    <row r="672" spans="1:15">
      <c r="A672" s="154">
        <v>330</v>
      </c>
      <c r="B672" s="361">
        <v>200</v>
      </c>
      <c r="C672" s="361">
        <v>101</v>
      </c>
      <c r="D672" s="153">
        <v>300</v>
      </c>
      <c r="E672" s="153">
        <v>0</v>
      </c>
      <c r="F672" s="153">
        <v>0</v>
      </c>
      <c r="G672" s="387" t="s">
        <v>2307</v>
      </c>
      <c r="H672" s="368" t="s">
        <v>1147</v>
      </c>
      <c r="I672" s="361"/>
      <c r="J672" s="360"/>
      <c r="K672" s="376">
        <f t="shared" si="38"/>
        <v>40322.870000000003</v>
      </c>
      <c r="L672" s="376">
        <v>40322.870000000003</v>
      </c>
      <c r="M672" s="376"/>
      <c r="N672" s="376">
        <v>13115.33</v>
      </c>
      <c r="O672" s="416">
        <f t="shared" si="40"/>
        <v>27207.54</v>
      </c>
    </row>
    <row r="673" spans="1:15">
      <c r="A673" s="154">
        <v>330</v>
      </c>
      <c r="B673" s="361">
        <v>200</v>
      </c>
      <c r="C673" s="361">
        <v>101</v>
      </c>
      <c r="D673" s="153">
        <v>301</v>
      </c>
      <c r="E673" s="153">
        <v>0</v>
      </c>
      <c r="F673" s="153">
        <v>0</v>
      </c>
      <c r="G673" s="387" t="s">
        <v>2308</v>
      </c>
      <c r="H673" s="368" t="s">
        <v>2262</v>
      </c>
      <c r="I673" s="361"/>
      <c r="J673" s="360"/>
      <c r="K673" s="376">
        <f t="shared" si="38"/>
        <v>97604.77</v>
      </c>
      <c r="L673" s="376">
        <v>97604.77</v>
      </c>
      <c r="M673" s="376"/>
      <c r="N673" s="376">
        <v>998.03</v>
      </c>
      <c r="O673" s="416">
        <f t="shared" si="40"/>
        <v>96606.74</v>
      </c>
    </row>
    <row r="674" spans="1:15">
      <c r="A674" s="154">
        <v>330</v>
      </c>
      <c r="B674" s="361">
        <v>200</v>
      </c>
      <c r="C674" s="361">
        <v>101</v>
      </c>
      <c r="D674" s="153">
        <v>302</v>
      </c>
      <c r="E674" s="153">
        <v>0</v>
      </c>
      <c r="F674" s="153">
        <v>0</v>
      </c>
      <c r="G674" s="387" t="s">
        <v>2309</v>
      </c>
      <c r="H674" s="368" t="s">
        <v>2264</v>
      </c>
      <c r="I674" s="361"/>
      <c r="J674" s="360"/>
      <c r="K674" s="376">
        <f t="shared" si="38"/>
        <v>227754.55</v>
      </c>
      <c r="L674" s="376">
        <v>227754.55</v>
      </c>
      <c r="M674" s="376"/>
      <c r="N674" s="376">
        <v>141394.06</v>
      </c>
      <c r="O674" s="416">
        <f t="shared" si="40"/>
        <v>86360.489999999991</v>
      </c>
    </row>
    <row r="675" spans="1:15">
      <c r="A675" s="154">
        <v>330</v>
      </c>
      <c r="B675" s="361">
        <v>200</v>
      </c>
      <c r="C675" s="361">
        <v>101</v>
      </c>
      <c r="D675" s="153">
        <v>400</v>
      </c>
      <c r="E675" s="153">
        <v>0</v>
      </c>
      <c r="F675" s="153">
        <v>0</v>
      </c>
      <c r="G675" s="387" t="s">
        <v>2310</v>
      </c>
      <c r="H675" s="368" t="s">
        <v>1148</v>
      </c>
      <c r="I675" s="361"/>
      <c r="J675" s="360"/>
      <c r="K675" s="376">
        <f t="shared" si="38"/>
        <v>55579.51</v>
      </c>
      <c r="L675" s="376">
        <v>55579.51</v>
      </c>
      <c r="M675" s="376"/>
      <c r="N675" s="376">
        <v>166047.74</v>
      </c>
      <c r="O675" s="416">
        <f t="shared" si="40"/>
        <v>-110468.22999999998</v>
      </c>
    </row>
    <row r="676" spans="1:15">
      <c r="A676" s="154">
        <v>330</v>
      </c>
      <c r="B676" s="361">
        <v>200</v>
      </c>
      <c r="C676" s="361">
        <v>101</v>
      </c>
      <c r="D676" s="153">
        <v>500</v>
      </c>
      <c r="E676" s="153">
        <v>0</v>
      </c>
      <c r="F676" s="153">
        <v>0</v>
      </c>
      <c r="G676" s="387" t="s">
        <v>2311</v>
      </c>
      <c r="H676" s="368" t="s">
        <v>1135</v>
      </c>
      <c r="I676" s="361"/>
      <c r="J676" s="360"/>
      <c r="K676" s="376">
        <f t="shared" si="38"/>
        <v>145782.51</v>
      </c>
      <c r="L676" s="376">
        <v>145782.51</v>
      </c>
      <c r="M676" s="376"/>
      <c r="N676" s="376">
        <v>174755.96</v>
      </c>
      <c r="O676" s="416">
        <f t="shared" si="40"/>
        <v>-28973.449999999983</v>
      </c>
    </row>
    <row r="677" spans="1:15">
      <c r="A677" s="154">
        <v>330</v>
      </c>
      <c r="B677" s="361">
        <v>200</v>
      </c>
      <c r="C677" s="361">
        <v>101</v>
      </c>
      <c r="D677" s="153">
        <v>600</v>
      </c>
      <c r="E677" s="153">
        <v>0</v>
      </c>
      <c r="F677" s="153">
        <v>0</v>
      </c>
      <c r="G677" s="387" t="s">
        <v>2312</v>
      </c>
      <c r="H677" s="368" t="s">
        <v>1118</v>
      </c>
      <c r="I677" s="361"/>
      <c r="J677" s="360"/>
      <c r="K677" s="376">
        <f t="shared" si="38"/>
        <v>0</v>
      </c>
      <c r="L677" s="376">
        <v>0</v>
      </c>
      <c r="M677" s="376"/>
      <c r="N677" s="376">
        <v>0</v>
      </c>
      <c r="O677" s="416">
        <f t="shared" si="40"/>
        <v>0</v>
      </c>
    </row>
    <row r="678" spans="1:15">
      <c r="A678" s="154">
        <v>330</v>
      </c>
      <c r="B678" s="361">
        <v>200</v>
      </c>
      <c r="C678" s="361">
        <v>101</v>
      </c>
      <c r="D678" s="153">
        <v>600</v>
      </c>
      <c r="E678" s="153">
        <v>5</v>
      </c>
      <c r="F678" s="153">
        <v>0</v>
      </c>
      <c r="G678" s="387" t="s">
        <v>2313</v>
      </c>
      <c r="H678" s="368" t="s">
        <v>1119</v>
      </c>
      <c r="I678" s="361"/>
      <c r="J678" s="360"/>
      <c r="K678" s="376">
        <f t="shared" si="38"/>
        <v>0</v>
      </c>
      <c r="L678" s="376">
        <v>0</v>
      </c>
      <c r="M678" s="376"/>
      <c r="N678" s="376">
        <v>0</v>
      </c>
      <c r="O678" s="416">
        <f t="shared" si="40"/>
        <v>0</v>
      </c>
    </row>
    <row r="679" spans="1:15">
      <c r="A679" s="154">
        <v>330</v>
      </c>
      <c r="B679" s="361">
        <v>200</v>
      </c>
      <c r="C679" s="361">
        <v>101</v>
      </c>
      <c r="D679" s="153">
        <v>600</v>
      </c>
      <c r="E679" s="153">
        <v>10</v>
      </c>
      <c r="F679" s="153">
        <v>0</v>
      </c>
      <c r="G679" s="387" t="s">
        <v>2314</v>
      </c>
      <c r="H679" s="368" t="s">
        <v>1120</v>
      </c>
      <c r="I679" s="361"/>
      <c r="J679" s="360"/>
      <c r="K679" s="376">
        <f t="shared" si="38"/>
        <v>0</v>
      </c>
      <c r="L679" s="376">
        <v>0</v>
      </c>
      <c r="M679" s="376"/>
      <c r="N679" s="376">
        <v>0</v>
      </c>
      <c r="O679" s="416">
        <f t="shared" si="40"/>
        <v>0</v>
      </c>
    </row>
    <row r="680" spans="1:15">
      <c r="A680" s="154">
        <v>330</v>
      </c>
      <c r="B680" s="361">
        <v>200</v>
      </c>
      <c r="C680" s="361">
        <v>101</v>
      </c>
      <c r="D680" s="153">
        <v>600</v>
      </c>
      <c r="E680" s="153">
        <v>15</v>
      </c>
      <c r="F680" s="153">
        <v>0</v>
      </c>
      <c r="G680" s="387" t="s">
        <v>2315</v>
      </c>
      <c r="H680" s="368" t="s">
        <v>1149</v>
      </c>
      <c r="I680" s="361"/>
      <c r="J680" s="360"/>
      <c r="K680" s="376">
        <f t="shared" si="38"/>
        <v>1000</v>
      </c>
      <c r="L680" s="376">
        <v>1000</v>
      </c>
      <c r="M680" s="376"/>
      <c r="N680" s="376">
        <v>3300.57</v>
      </c>
      <c r="O680" s="416">
        <f t="shared" si="40"/>
        <v>-2300.5700000000002</v>
      </c>
    </row>
    <row r="681" spans="1:15">
      <c r="A681" s="154">
        <v>330</v>
      </c>
      <c r="B681" s="361">
        <v>200</v>
      </c>
      <c r="C681" s="361">
        <v>101</v>
      </c>
      <c r="D681" s="153">
        <v>900</v>
      </c>
      <c r="E681" s="153">
        <v>0</v>
      </c>
      <c r="F681" s="153">
        <v>0</v>
      </c>
      <c r="G681" s="387" t="s">
        <v>2316</v>
      </c>
      <c r="H681" s="368" t="s">
        <v>1138</v>
      </c>
      <c r="I681" s="361"/>
      <c r="J681" s="360"/>
      <c r="K681" s="376">
        <f t="shared" si="38"/>
        <v>791712.89</v>
      </c>
      <c r="L681" s="376">
        <v>791712.89</v>
      </c>
      <c r="M681" s="376"/>
      <c r="N681" s="376">
        <v>701463.89</v>
      </c>
      <c r="O681" s="416">
        <f t="shared" si="40"/>
        <v>90249</v>
      </c>
    </row>
    <row r="682" spans="1:15" ht="25.5">
      <c r="A682" s="154">
        <v>330</v>
      </c>
      <c r="B682" s="361">
        <v>200</v>
      </c>
      <c r="C682" s="361">
        <v>200</v>
      </c>
      <c r="D682" s="361">
        <v>0</v>
      </c>
      <c r="E682" s="361">
        <v>0</v>
      </c>
      <c r="F682" s="361">
        <v>0</v>
      </c>
      <c r="G682" s="369" t="s">
        <v>2932</v>
      </c>
      <c r="H682" s="369" t="s">
        <v>1188</v>
      </c>
      <c r="I682" s="361" t="s">
        <v>1189</v>
      </c>
      <c r="J682" s="360"/>
      <c r="K682" s="375">
        <f t="shared" si="38"/>
        <v>0</v>
      </c>
      <c r="L682" s="375">
        <v>0</v>
      </c>
      <c r="M682" s="375"/>
      <c r="N682" s="375">
        <v>0</v>
      </c>
      <c r="O682" s="415"/>
    </row>
    <row r="683" spans="1:15">
      <c r="A683" s="154">
        <v>330</v>
      </c>
      <c r="B683" s="361">
        <v>200</v>
      </c>
      <c r="C683" s="361">
        <v>200</v>
      </c>
      <c r="D683" s="153">
        <v>100</v>
      </c>
      <c r="E683" s="153">
        <v>0</v>
      </c>
      <c r="F683" s="153">
        <v>0</v>
      </c>
      <c r="G683" s="387" t="s">
        <v>2933</v>
      </c>
      <c r="H683" s="368" t="s">
        <v>1110</v>
      </c>
      <c r="I683" s="361"/>
      <c r="J683" s="361"/>
      <c r="K683" s="374">
        <f t="shared" si="38"/>
        <v>149239.34</v>
      </c>
      <c r="L683" s="374">
        <v>149239.34</v>
      </c>
      <c r="M683" s="374"/>
      <c r="N683" s="374">
        <v>81973.8</v>
      </c>
      <c r="O683" s="414">
        <f t="shared" ref="O683:O689" si="41">+K683-N683</f>
        <v>67265.539999999994</v>
      </c>
    </row>
    <row r="684" spans="1:15">
      <c r="A684" s="154">
        <v>330</v>
      </c>
      <c r="B684" s="361">
        <v>200</v>
      </c>
      <c r="C684" s="361">
        <v>200</v>
      </c>
      <c r="D684" s="153">
        <v>200</v>
      </c>
      <c r="E684" s="153">
        <v>0</v>
      </c>
      <c r="F684" s="153">
        <v>0</v>
      </c>
      <c r="G684" s="387" t="s">
        <v>2934</v>
      </c>
      <c r="H684" s="368" t="s">
        <v>1146</v>
      </c>
      <c r="I684" s="361"/>
      <c r="J684" s="361"/>
      <c r="K684" s="374">
        <f t="shared" si="38"/>
        <v>875.13</v>
      </c>
      <c r="L684" s="374">
        <v>875.13</v>
      </c>
      <c r="M684" s="374"/>
      <c r="N684" s="374">
        <v>690.01</v>
      </c>
      <c r="O684" s="414">
        <f t="shared" si="41"/>
        <v>185.12</v>
      </c>
    </row>
    <row r="685" spans="1:15">
      <c r="A685" s="154">
        <v>330</v>
      </c>
      <c r="B685" s="361">
        <v>200</v>
      </c>
      <c r="C685" s="361">
        <v>200</v>
      </c>
      <c r="D685" s="153">
        <v>300</v>
      </c>
      <c r="E685" s="153">
        <v>0</v>
      </c>
      <c r="F685" s="153">
        <v>0</v>
      </c>
      <c r="G685" s="387" t="s">
        <v>2935</v>
      </c>
      <c r="H685" s="368" t="s">
        <v>1147</v>
      </c>
      <c r="I685" s="361"/>
      <c r="J685" s="361"/>
      <c r="K685" s="374">
        <f t="shared" si="38"/>
        <v>1406.61</v>
      </c>
      <c r="L685" s="374">
        <v>1406.61</v>
      </c>
      <c r="M685" s="374"/>
      <c r="N685" s="374">
        <v>71.48</v>
      </c>
      <c r="O685" s="414">
        <f t="shared" si="41"/>
        <v>1335.1299999999999</v>
      </c>
    </row>
    <row r="686" spans="1:15">
      <c r="A686" s="154">
        <v>330</v>
      </c>
      <c r="B686" s="361">
        <v>200</v>
      </c>
      <c r="C686" s="361">
        <v>200</v>
      </c>
      <c r="D686" s="153">
        <v>301</v>
      </c>
      <c r="E686" s="153">
        <v>0</v>
      </c>
      <c r="F686" s="153">
        <v>0</v>
      </c>
      <c r="G686" s="387" t="s">
        <v>2317</v>
      </c>
      <c r="H686" s="368" t="s">
        <v>2262</v>
      </c>
      <c r="I686" s="361"/>
      <c r="J686" s="361"/>
      <c r="K686" s="374">
        <f t="shared" si="38"/>
        <v>3404.8173982300891</v>
      </c>
      <c r="L686" s="374">
        <v>3404.8173982300891</v>
      </c>
      <c r="M686" s="374"/>
      <c r="N686" s="374">
        <v>3249.87</v>
      </c>
      <c r="O686" s="414">
        <f t="shared" si="41"/>
        <v>154.94739823008922</v>
      </c>
    </row>
    <row r="687" spans="1:15">
      <c r="A687" s="154">
        <v>330</v>
      </c>
      <c r="B687" s="361">
        <v>200</v>
      </c>
      <c r="C687" s="361">
        <v>200</v>
      </c>
      <c r="D687" s="153">
        <v>302</v>
      </c>
      <c r="E687" s="153">
        <v>0</v>
      </c>
      <c r="F687" s="153">
        <v>0</v>
      </c>
      <c r="G687" s="387" t="s">
        <v>2318</v>
      </c>
      <c r="H687" s="368" t="s">
        <v>2264</v>
      </c>
      <c r="I687" s="361"/>
      <c r="J687" s="361"/>
      <c r="K687" s="374">
        <f t="shared" si="38"/>
        <v>7944.93</v>
      </c>
      <c r="L687" s="374">
        <v>7944.93</v>
      </c>
      <c r="M687" s="374"/>
      <c r="N687" s="374">
        <v>2131.48</v>
      </c>
      <c r="O687" s="414">
        <f t="shared" si="41"/>
        <v>5813.4500000000007</v>
      </c>
    </row>
    <row r="688" spans="1:15">
      <c r="A688" s="154">
        <v>330</v>
      </c>
      <c r="B688" s="361">
        <v>200</v>
      </c>
      <c r="C688" s="361">
        <v>200</v>
      </c>
      <c r="D688" s="153">
        <v>400</v>
      </c>
      <c r="E688" s="153">
        <v>0</v>
      </c>
      <c r="F688" s="153">
        <v>0</v>
      </c>
      <c r="G688" s="387" t="s">
        <v>2936</v>
      </c>
      <c r="H688" s="368" t="s">
        <v>1148</v>
      </c>
      <c r="I688" s="361"/>
      <c r="J688" s="361"/>
      <c r="K688" s="374">
        <f t="shared" si="38"/>
        <v>1938.82</v>
      </c>
      <c r="L688" s="374">
        <v>1938.82</v>
      </c>
      <c r="M688" s="374"/>
      <c r="N688" s="374">
        <v>3102.24</v>
      </c>
      <c r="O688" s="414">
        <f t="shared" si="41"/>
        <v>-1163.4199999999998</v>
      </c>
    </row>
    <row r="689" spans="1:15">
      <c r="A689" s="154">
        <v>330</v>
      </c>
      <c r="B689" s="361">
        <v>200</v>
      </c>
      <c r="C689" s="361">
        <v>200</v>
      </c>
      <c r="D689" s="153">
        <v>500</v>
      </c>
      <c r="E689" s="153">
        <v>0</v>
      </c>
      <c r="F689" s="153">
        <v>0</v>
      </c>
      <c r="G689" s="387" t="s">
        <v>2937</v>
      </c>
      <c r="H689" s="368" t="s">
        <v>1135</v>
      </c>
      <c r="I689" s="361"/>
      <c r="J689" s="361"/>
      <c r="K689" s="374">
        <f t="shared" si="38"/>
        <v>5085.4399999999996</v>
      </c>
      <c r="L689" s="374">
        <v>5085.4399999999996</v>
      </c>
      <c r="M689" s="374"/>
      <c r="N689" s="374">
        <v>587.01</v>
      </c>
      <c r="O689" s="414">
        <f t="shared" si="41"/>
        <v>4498.4299999999994</v>
      </c>
    </row>
    <row r="690" spans="1:15">
      <c r="A690" s="154">
        <v>330</v>
      </c>
      <c r="B690" s="361">
        <v>200</v>
      </c>
      <c r="C690" s="361">
        <v>200</v>
      </c>
      <c r="D690" s="361">
        <v>600</v>
      </c>
      <c r="E690" s="361">
        <v>0</v>
      </c>
      <c r="F690" s="361">
        <v>0</v>
      </c>
      <c r="G690" s="388" t="s">
        <v>2938</v>
      </c>
      <c r="H690" s="369" t="s">
        <v>1118</v>
      </c>
      <c r="I690" s="361"/>
      <c r="J690" s="360"/>
      <c r="K690" s="375">
        <f t="shared" si="38"/>
        <v>0</v>
      </c>
      <c r="L690" s="375">
        <v>0</v>
      </c>
      <c r="M690" s="375"/>
      <c r="N690" s="375">
        <v>0</v>
      </c>
      <c r="O690" s="415"/>
    </row>
    <row r="691" spans="1:15">
      <c r="A691" s="154">
        <v>330</v>
      </c>
      <c r="B691" s="361">
        <v>200</v>
      </c>
      <c r="C691" s="361">
        <v>200</v>
      </c>
      <c r="D691" s="361">
        <v>600</v>
      </c>
      <c r="E691" s="153">
        <v>5</v>
      </c>
      <c r="F691" s="153">
        <v>0</v>
      </c>
      <c r="G691" s="387" t="s">
        <v>2939</v>
      </c>
      <c r="H691" s="368" t="s">
        <v>1119</v>
      </c>
      <c r="I691" s="361"/>
      <c r="J691" s="361"/>
      <c r="K691" s="374">
        <f t="shared" si="38"/>
        <v>0</v>
      </c>
      <c r="L691" s="374">
        <v>0</v>
      </c>
      <c r="M691" s="374"/>
      <c r="N691" s="374">
        <v>0</v>
      </c>
      <c r="O691" s="414">
        <f>+K691-N691</f>
        <v>0</v>
      </c>
    </row>
    <row r="692" spans="1:15">
      <c r="A692" s="154">
        <v>330</v>
      </c>
      <c r="B692" s="361">
        <v>200</v>
      </c>
      <c r="C692" s="361">
        <v>200</v>
      </c>
      <c r="D692" s="361">
        <v>600</v>
      </c>
      <c r="E692" s="153">
        <v>10</v>
      </c>
      <c r="F692" s="153">
        <v>0</v>
      </c>
      <c r="G692" s="387" t="s">
        <v>2940</v>
      </c>
      <c r="H692" s="368" t="s">
        <v>1120</v>
      </c>
      <c r="I692" s="361"/>
      <c r="J692" s="361"/>
      <c r="K692" s="374">
        <f t="shared" si="38"/>
        <v>0</v>
      </c>
      <c r="L692" s="374">
        <v>0</v>
      </c>
      <c r="M692" s="374"/>
      <c r="N692" s="374">
        <v>0</v>
      </c>
      <c r="O692" s="414">
        <f>+K692-N692</f>
        <v>0</v>
      </c>
    </row>
    <row r="693" spans="1:15">
      <c r="A693" s="154">
        <v>330</v>
      </c>
      <c r="B693" s="361">
        <v>200</v>
      </c>
      <c r="C693" s="361">
        <v>200</v>
      </c>
      <c r="D693" s="361">
        <v>600</v>
      </c>
      <c r="E693" s="153">
        <v>15</v>
      </c>
      <c r="F693" s="153">
        <v>0</v>
      </c>
      <c r="G693" s="387" t="s">
        <v>2941</v>
      </c>
      <c r="H693" s="368" t="s">
        <v>1149</v>
      </c>
      <c r="I693" s="361"/>
      <c r="J693" s="361"/>
      <c r="K693" s="374">
        <f t="shared" si="38"/>
        <v>0</v>
      </c>
      <c r="L693" s="374">
        <v>0</v>
      </c>
      <c r="M693" s="374"/>
      <c r="N693" s="374">
        <v>0</v>
      </c>
      <c r="O693" s="414">
        <f>+K693-N693</f>
        <v>0</v>
      </c>
    </row>
    <row r="694" spans="1:15">
      <c r="A694" s="154">
        <v>330</v>
      </c>
      <c r="B694" s="361">
        <v>200</v>
      </c>
      <c r="C694" s="361">
        <v>200</v>
      </c>
      <c r="D694" s="153">
        <v>900</v>
      </c>
      <c r="E694" s="153">
        <v>0</v>
      </c>
      <c r="F694" s="153">
        <v>0</v>
      </c>
      <c r="G694" s="387" t="s">
        <v>2942</v>
      </c>
      <c r="H694" s="368" t="s">
        <v>1138</v>
      </c>
      <c r="I694" s="361"/>
      <c r="J694" s="361"/>
      <c r="K694" s="374">
        <f t="shared" si="38"/>
        <v>48415.35</v>
      </c>
      <c r="L694" s="374">
        <v>48415.35</v>
      </c>
      <c r="M694" s="374"/>
      <c r="N694" s="374">
        <v>29054.35</v>
      </c>
      <c r="O694" s="414">
        <f>+K694-N694</f>
        <v>19361</v>
      </c>
    </row>
    <row r="695" spans="1:15" ht="25.5">
      <c r="A695" s="154">
        <v>330</v>
      </c>
      <c r="B695" s="361">
        <v>200</v>
      </c>
      <c r="C695" s="361">
        <v>201</v>
      </c>
      <c r="D695" s="153">
        <v>0</v>
      </c>
      <c r="E695" s="153">
        <v>0</v>
      </c>
      <c r="F695" s="153">
        <v>0</v>
      </c>
      <c r="G695" s="387" t="s">
        <v>2319</v>
      </c>
      <c r="H695" s="368" t="s">
        <v>2320</v>
      </c>
      <c r="I695" s="361" t="s">
        <v>1189</v>
      </c>
      <c r="J695" s="361"/>
      <c r="K695" s="375">
        <f t="shared" si="38"/>
        <v>0</v>
      </c>
      <c r="L695" s="375">
        <v>0</v>
      </c>
      <c r="M695" s="375"/>
      <c r="N695" s="375">
        <v>0</v>
      </c>
      <c r="O695" s="415"/>
    </row>
    <row r="696" spans="1:15">
      <c r="A696" s="154">
        <v>330</v>
      </c>
      <c r="B696" s="361">
        <v>200</v>
      </c>
      <c r="C696" s="361">
        <v>201</v>
      </c>
      <c r="D696" s="153">
        <v>100</v>
      </c>
      <c r="E696" s="153">
        <v>0</v>
      </c>
      <c r="F696" s="153">
        <v>0</v>
      </c>
      <c r="G696" s="387" t="s">
        <v>2321</v>
      </c>
      <c r="H696" s="368" t="s">
        <v>1110</v>
      </c>
      <c r="I696" s="361"/>
      <c r="J696" s="361"/>
      <c r="K696" s="374">
        <f t="shared" si="38"/>
        <v>0</v>
      </c>
      <c r="L696" s="374">
        <v>0</v>
      </c>
      <c r="M696" s="374"/>
      <c r="N696" s="374">
        <v>0</v>
      </c>
      <c r="O696" s="414">
        <f t="shared" ref="O696:O708" si="42">+K696-N696</f>
        <v>0</v>
      </c>
    </row>
    <row r="697" spans="1:15">
      <c r="A697" s="154">
        <v>330</v>
      </c>
      <c r="B697" s="361">
        <v>200</v>
      </c>
      <c r="C697" s="361">
        <v>201</v>
      </c>
      <c r="D697" s="153">
        <v>200</v>
      </c>
      <c r="E697" s="153">
        <v>0</v>
      </c>
      <c r="F697" s="153">
        <v>0</v>
      </c>
      <c r="G697" s="387" t="s">
        <v>2322</v>
      </c>
      <c r="H697" s="368" t="s">
        <v>1146</v>
      </c>
      <c r="I697" s="361"/>
      <c r="J697" s="361"/>
      <c r="K697" s="374">
        <f t="shared" si="38"/>
        <v>0</v>
      </c>
      <c r="L697" s="374">
        <v>0</v>
      </c>
      <c r="M697" s="374"/>
      <c r="N697" s="374">
        <v>0</v>
      </c>
      <c r="O697" s="414">
        <f t="shared" si="42"/>
        <v>0</v>
      </c>
    </row>
    <row r="698" spans="1:15">
      <c r="A698" s="154">
        <v>330</v>
      </c>
      <c r="B698" s="361">
        <v>200</v>
      </c>
      <c r="C698" s="361">
        <v>201</v>
      </c>
      <c r="D698" s="153">
        <v>300</v>
      </c>
      <c r="E698" s="153">
        <v>0</v>
      </c>
      <c r="F698" s="153">
        <v>0</v>
      </c>
      <c r="G698" s="387" t="s">
        <v>2323</v>
      </c>
      <c r="H698" s="368" t="s">
        <v>1147</v>
      </c>
      <c r="I698" s="361"/>
      <c r="J698" s="361"/>
      <c r="K698" s="374">
        <f t="shared" si="38"/>
        <v>0</v>
      </c>
      <c r="L698" s="374">
        <v>0</v>
      </c>
      <c r="M698" s="374"/>
      <c r="N698" s="374">
        <v>0</v>
      </c>
      <c r="O698" s="414">
        <f t="shared" si="42"/>
        <v>0</v>
      </c>
    </row>
    <row r="699" spans="1:15">
      <c r="A699" s="154">
        <v>330</v>
      </c>
      <c r="B699" s="361">
        <v>200</v>
      </c>
      <c r="C699" s="361">
        <v>201</v>
      </c>
      <c r="D699" s="153">
        <v>301</v>
      </c>
      <c r="E699" s="153">
        <v>0</v>
      </c>
      <c r="F699" s="153">
        <v>0</v>
      </c>
      <c r="G699" s="387" t="s">
        <v>2324</v>
      </c>
      <c r="H699" s="368" t="s">
        <v>2262</v>
      </c>
      <c r="I699" s="361"/>
      <c r="J699" s="361"/>
      <c r="K699" s="374">
        <f t="shared" si="38"/>
        <v>0</v>
      </c>
      <c r="L699" s="374">
        <v>0</v>
      </c>
      <c r="M699" s="374"/>
      <c r="N699" s="374">
        <v>0</v>
      </c>
      <c r="O699" s="414">
        <f t="shared" si="42"/>
        <v>0</v>
      </c>
    </row>
    <row r="700" spans="1:15">
      <c r="A700" s="154">
        <v>330</v>
      </c>
      <c r="B700" s="361">
        <v>200</v>
      </c>
      <c r="C700" s="361">
        <v>201</v>
      </c>
      <c r="D700" s="153">
        <v>302</v>
      </c>
      <c r="E700" s="153">
        <v>0</v>
      </c>
      <c r="F700" s="153">
        <v>0</v>
      </c>
      <c r="G700" s="387" t="s">
        <v>2325</v>
      </c>
      <c r="H700" s="368" t="s">
        <v>2264</v>
      </c>
      <c r="I700" s="361"/>
      <c r="J700" s="361"/>
      <c r="K700" s="374">
        <f t="shared" si="38"/>
        <v>0</v>
      </c>
      <c r="L700" s="374">
        <v>0</v>
      </c>
      <c r="M700" s="374"/>
      <c r="N700" s="374">
        <v>0</v>
      </c>
      <c r="O700" s="414">
        <f t="shared" si="42"/>
        <v>0</v>
      </c>
    </row>
    <row r="701" spans="1:15">
      <c r="A701" s="154">
        <v>330</v>
      </c>
      <c r="B701" s="361">
        <v>200</v>
      </c>
      <c r="C701" s="361">
        <v>201</v>
      </c>
      <c r="D701" s="153">
        <v>400</v>
      </c>
      <c r="E701" s="153">
        <v>0</v>
      </c>
      <c r="F701" s="153">
        <v>0</v>
      </c>
      <c r="G701" s="387" t="s">
        <v>2326</v>
      </c>
      <c r="H701" s="368" t="s">
        <v>1148</v>
      </c>
      <c r="I701" s="361"/>
      <c r="J701" s="361"/>
      <c r="K701" s="374">
        <f t="shared" si="38"/>
        <v>0</v>
      </c>
      <c r="L701" s="374">
        <v>0</v>
      </c>
      <c r="M701" s="374"/>
      <c r="N701" s="374">
        <v>0</v>
      </c>
      <c r="O701" s="414">
        <f t="shared" si="42"/>
        <v>0</v>
      </c>
    </row>
    <row r="702" spans="1:15">
      <c r="A702" s="154">
        <v>330</v>
      </c>
      <c r="B702" s="361">
        <v>200</v>
      </c>
      <c r="C702" s="361">
        <v>201</v>
      </c>
      <c r="D702" s="153">
        <v>500</v>
      </c>
      <c r="E702" s="153">
        <v>0</v>
      </c>
      <c r="F702" s="153">
        <v>0</v>
      </c>
      <c r="G702" s="387" t="s">
        <v>2327</v>
      </c>
      <c r="H702" s="368" t="s">
        <v>1135</v>
      </c>
      <c r="I702" s="361"/>
      <c r="J702" s="361"/>
      <c r="K702" s="374">
        <f t="shared" si="38"/>
        <v>0</v>
      </c>
      <c r="L702" s="374">
        <v>0</v>
      </c>
      <c r="M702" s="374"/>
      <c r="N702" s="374">
        <v>0</v>
      </c>
      <c r="O702" s="414">
        <f t="shared" si="42"/>
        <v>0</v>
      </c>
    </row>
    <row r="703" spans="1:15">
      <c r="A703" s="154">
        <v>330</v>
      </c>
      <c r="B703" s="361">
        <v>200</v>
      </c>
      <c r="C703" s="361">
        <v>201</v>
      </c>
      <c r="D703" s="153">
        <v>600</v>
      </c>
      <c r="E703" s="153">
        <v>0</v>
      </c>
      <c r="F703" s="153">
        <v>0</v>
      </c>
      <c r="G703" s="387" t="s">
        <v>2328</v>
      </c>
      <c r="H703" s="368" t="s">
        <v>1118</v>
      </c>
      <c r="I703" s="361"/>
      <c r="J703" s="361"/>
      <c r="K703" s="374">
        <f t="shared" si="38"/>
        <v>0</v>
      </c>
      <c r="L703" s="374">
        <v>0</v>
      </c>
      <c r="M703" s="374"/>
      <c r="N703" s="374">
        <v>0</v>
      </c>
      <c r="O703" s="414">
        <f t="shared" si="42"/>
        <v>0</v>
      </c>
    </row>
    <row r="704" spans="1:15">
      <c r="A704" s="154">
        <v>330</v>
      </c>
      <c r="B704" s="361">
        <v>200</v>
      </c>
      <c r="C704" s="361">
        <v>201</v>
      </c>
      <c r="D704" s="153">
        <v>600</v>
      </c>
      <c r="E704" s="153">
        <v>5</v>
      </c>
      <c r="F704" s="153">
        <v>0</v>
      </c>
      <c r="G704" s="387" t="s">
        <v>2329</v>
      </c>
      <c r="H704" s="368" t="s">
        <v>1119</v>
      </c>
      <c r="I704" s="361"/>
      <c r="J704" s="361"/>
      <c r="K704" s="374">
        <f t="shared" si="38"/>
        <v>0</v>
      </c>
      <c r="L704" s="374">
        <v>0</v>
      </c>
      <c r="M704" s="374"/>
      <c r="N704" s="374">
        <v>0</v>
      </c>
      <c r="O704" s="414">
        <f t="shared" si="42"/>
        <v>0</v>
      </c>
    </row>
    <row r="705" spans="1:15">
      <c r="A705" s="154">
        <v>330</v>
      </c>
      <c r="B705" s="361">
        <v>200</v>
      </c>
      <c r="C705" s="361">
        <v>201</v>
      </c>
      <c r="D705" s="153">
        <v>600</v>
      </c>
      <c r="E705" s="153">
        <v>10</v>
      </c>
      <c r="F705" s="153">
        <v>0</v>
      </c>
      <c r="G705" s="387" t="s">
        <v>2330</v>
      </c>
      <c r="H705" s="368" t="s">
        <v>1120</v>
      </c>
      <c r="I705" s="361"/>
      <c r="J705" s="361"/>
      <c r="K705" s="374">
        <f t="shared" si="38"/>
        <v>0</v>
      </c>
      <c r="L705" s="374">
        <v>0</v>
      </c>
      <c r="M705" s="374"/>
      <c r="N705" s="374">
        <v>0</v>
      </c>
      <c r="O705" s="414">
        <f t="shared" si="42"/>
        <v>0</v>
      </c>
    </row>
    <row r="706" spans="1:15">
      <c r="A706" s="154">
        <v>330</v>
      </c>
      <c r="B706" s="361">
        <v>200</v>
      </c>
      <c r="C706" s="361">
        <v>201</v>
      </c>
      <c r="D706" s="153">
        <v>600</v>
      </c>
      <c r="E706" s="153">
        <v>15</v>
      </c>
      <c r="F706" s="153">
        <v>0</v>
      </c>
      <c r="G706" s="387" t="s">
        <v>2331</v>
      </c>
      <c r="H706" s="368" t="s">
        <v>1149</v>
      </c>
      <c r="I706" s="361"/>
      <c r="J706" s="361"/>
      <c r="K706" s="374">
        <f t="shared" si="38"/>
        <v>0</v>
      </c>
      <c r="L706" s="374">
        <v>0</v>
      </c>
      <c r="M706" s="374"/>
      <c r="N706" s="374">
        <v>0</v>
      </c>
      <c r="O706" s="414">
        <f t="shared" si="42"/>
        <v>0</v>
      </c>
    </row>
    <row r="707" spans="1:15">
      <c r="A707" s="154">
        <v>330</v>
      </c>
      <c r="B707" s="361">
        <v>200</v>
      </c>
      <c r="C707" s="361">
        <v>201</v>
      </c>
      <c r="D707" s="153">
        <v>900</v>
      </c>
      <c r="E707" s="153">
        <v>0</v>
      </c>
      <c r="F707" s="153">
        <v>0</v>
      </c>
      <c r="G707" s="387" t="s">
        <v>2332</v>
      </c>
      <c r="H707" s="368" t="s">
        <v>1138</v>
      </c>
      <c r="I707" s="361"/>
      <c r="J707" s="361"/>
      <c r="K707" s="374">
        <f t="shared" si="38"/>
        <v>0</v>
      </c>
      <c r="L707" s="374">
        <v>0</v>
      </c>
      <c r="M707" s="374"/>
      <c r="N707" s="374">
        <v>0</v>
      </c>
      <c r="O707" s="414">
        <f t="shared" si="42"/>
        <v>0</v>
      </c>
    </row>
    <row r="708" spans="1:15">
      <c r="A708" s="154">
        <v>330</v>
      </c>
      <c r="B708" s="361">
        <v>200</v>
      </c>
      <c r="C708" s="153">
        <v>300</v>
      </c>
      <c r="D708" s="153">
        <v>0</v>
      </c>
      <c r="E708" s="153">
        <v>0</v>
      </c>
      <c r="F708" s="153">
        <v>0</v>
      </c>
      <c r="G708" s="369" t="s">
        <v>2943</v>
      </c>
      <c r="H708" s="369" t="s">
        <v>1190</v>
      </c>
      <c r="I708" s="361" t="s">
        <v>1191</v>
      </c>
      <c r="J708" s="361"/>
      <c r="K708" s="374">
        <f t="shared" si="38"/>
        <v>0</v>
      </c>
      <c r="L708" s="374">
        <v>0</v>
      </c>
      <c r="M708" s="374"/>
      <c r="N708" s="374">
        <v>0</v>
      </c>
      <c r="O708" s="414">
        <f t="shared" si="42"/>
        <v>0</v>
      </c>
    </row>
    <row r="709" spans="1:15">
      <c r="A709" s="151">
        <v>335</v>
      </c>
      <c r="B709" s="57">
        <v>0</v>
      </c>
      <c r="C709" s="57">
        <v>0</v>
      </c>
      <c r="D709" s="57">
        <v>0</v>
      </c>
      <c r="E709" s="57">
        <v>0</v>
      </c>
      <c r="F709" s="57">
        <v>0</v>
      </c>
      <c r="G709" s="379">
        <v>335</v>
      </c>
      <c r="H709" s="379" t="s">
        <v>1192</v>
      </c>
      <c r="I709" s="57" t="s">
        <v>1193</v>
      </c>
      <c r="J709" s="57"/>
      <c r="K709" s="375">
        <f t="shared" si="38"/>
        <v>0</v>
      </c>
      <c r="L709" s="375">
        <v>0</v>
      </c>
      <c r="M709" s="375"/>
      <c r="N709" s="375">
        <v>0</v>
      </c>
      <c r="O709" s="415"/>
    </row>
    <row r="710" spans="1:15">
      <c r="A710" s="154">
        <v>335</v>
      </c>
      <c r="B710" s="361">
        <v>100</v>
      </c>
      <c r="C710" s="361">
        <v>0</v>
      </c>
      <c r="D710" s="361">
        <v>0</v>
      </c>
      <c r="E710" s="361">
        <v>0</v>
      </c>
      <c r="F710" s="361">
        <v>0</v>
      </c>
      <c r="G710" s="369" t="s">
        <v>2944</v>
      </c>
      <c r="H710" s="369" t="s">
        <v>1194</v>
      </c>
      <c r="I710" s="361" t="s">
        <v>1195</v>
      </c>
      <c r="J710" s="360"/>
      <c r="K710" s="375">
        <f t="shared" si="38"/>
        <v>0</v>
      </c>
      <c r="L710" s="375">
        <v>0</v>
      </c>
      <c r="M710" s="375"/>
      <c r="N710" s="375">
        <v>0</v>
      </c>
      <c r="O710" s="415"/>
    </row>
    <row r="711" spans="1:15" ht="25.5">
      <c r="A711" s="154">
        <v>335</v>
      </c>
      <c r="B711" s="361">
        <v>100</v>
      </c>
      <c r="C711" s="361">
        <v>100</v>
      </c>
      <c r="D711" s="361">
        <v>0</v>
      </c>
      <c r="E711" s="361">
        <v>0</v>
      </c>
      <c r="F711" s="361">
        <v>0</v>
      </c>
      <c r="G711" s="369" t="s">
        <v>2945</v>
      </c>
      <c r="H711" s="369" t="s">
        <v>1196</v>
      </c>
      <c r="I711" s="361" t="s">
        <v>1197</v>
      </c>
      <c r="J711" s="360"/>
      <c r="K711" s="375">
        <f t="shared" ref="K711:K774" si="43">+L711+M711</f>
        <v>0</v>
      </c>
      <c r="L711" s="375">
        <v>0</v>
      </c>
      <c r="M711" s="375"/>
      <c r="N711" s="375">
        <v>0</v>
      </c>
      <c r="O711" s="415"/>
    </row>
    <row r="712" spans="1:15">
      <c r="A712" s="154">
        <v>335</v>
      </c>
      <c r="B712" s="361">
        <v>100</v>
      </c>
      <c r="C712" s="361">
        <v>100</v>
      </c>
      <c r="D712" s="153">
        <v>100</v>
      </c>
      <c r="E712" s="153">
        <v>0</v>
      </c>
      <c r="F712" s="153">
        <v>0</v>
      </c>
      <c r="G712" s="387" t="s">
        <v>2946</v>
      </c>
      <c r="H712" s="368" t="s">
        <v>1110</v>
      </c>
      <c r="I712" s="361"/>
      <c r="J712" s="361"/>
      <c r="K712" s="374">
        <f t="shared" si="43"/>
        <v>331197.23</v>
      </c>
      <c r="L712" s="374">
        <v>331197.23</v>
      </c>
      <c r="M712" s="374"/>
      <c r="N712" s="374">
        <v>321128.07</v>
      </c>
      <c r="O712" s="414">
        <f>+K712-N712</f>
        <v>10069.159999999974</v>
      </c>
    </row>
    <row r="713" spans="1:15">
      <c r="A713" s="154">
        <v>335</v>
      </c>
      <c r="B713" s="361">
        <v>100</v>
      </c>
      <c r="C713" s="361">
        <v>100</v>
      </c>
      <c r="D713" s="153">
        <v>200</v>
      </c>
      <c r="E713" s="153">
        <v>0</v>
      </c>
      <c r="F713" s="153">
        <v>0</v>
      </c>
      <c r="G713" s="387" t="s">
        <v>2947</v>
      </c>
      <c r="H713" s="368" t="s">
        <v>1111</v>
      </c>
      <c r="I713" s="361"/>
      <c r="J713" s="361"/>
      <c r="K713" s="374">
        <f t="shared" si="43"/>
        <v>138273.54999999999</v>
      </c>
      <c r="L713" s="374">
        <v>138273.54999999999</v>
      </c>
      <c r="M713" s="374"/>
      <c r="N713" s="374">
        <v>122555.06</v>
      </c>
      <c r="O713" s="414">
        <f>+K713-N713</f>
        <v>15718.489999999991</v>
      </c>
    </row>
    <row r="714" spans="1:15">
      <c r="A714" s="154">
        <v>335</v>
      </c>
      <c r="B714" s="361">
        <v>100</v>
      </c>
      <c r="C714" s="361">
        <v>100</v>
      </c>
      <c r="D714" s="153">
        <v>300</v>
      </c>
      <c r="E714" s="153">
        <v>0</v>
      </c>
      <c r="F714" s="153">
        <v>0</v>
      </c>
      <c r="G714" s="387" t="s">
        <v>2948</v>
      </c>
      <c r="H714" s="368" t="s">
        <v>1134</v>
      </c>
      <c r="I714" s="361"/>
      <c r="J714" s="361"/>
      <c r="K714" s="374">
        <f t="shared" si="43"/>
        <v>41138.199999999997</v>
      </c>
      <c r="L714" s="374">
        <v>41138.199999999997</v>
      </c>
      <c r="M714" s="374"/>
      <c r="N714" s="374">
        <v>20059.48</v>
      </c>
      <c r="O714" s="414">
        <f>+K714-N714</f>
        <v>21078.719999999998</v>
      </c>
    </row>
    <row r="715" spans="1:15">
      <c r="A715" s="154">
        <v>335</v>
      </c>
      <c r="B715" s="361">
        <v>100</v>
      </c>
      <c r="C715" s="361">
        <v>100</v>
      </c>
      <c r="D715" s="153">
        <v>400</v>
      </c>
      <c r="E715" s="153">
        <v>0</v>
      </c>
      <c r="F715" s="153">
        <v>0</v>
      </c>
      <c r="G715" s="387" t="s">
        <v>2949</v>
      </c>
      <c r="H715" s="368" t="s">
        <v>1135</v>
      </c>
      <c r="I715" s="361"/>
      <c r="J715" s="361"/>
      <c r="K715" s="374">
        <f t="shared" si="43"/>
        <v>1298.32</v>
      </c>
      <c r="L715" s="374">
        <v>1298.32</v>
      </c>
      <c r="M715" s="374"/>
      <c r="N715" s="374">
        <v>1298.32</v>
      </c>
      <c r="O715" s="414">
        <f>+K715-N715</f>
        <v>0</v>
      </c>
    </row>
    <row r="716" spans="1:15">
      <c r="A716" s="154">
        <v>335</v>
      </c>
      <c r="B716" s="361">
        <v>100</v>
      </c>
      <c r="C716" s="361">
        <v>100</v>
      </c>
      <c r="D716" s="361">
        <v>500</v>
      </c>
      <c r="E716" s="361">
        <v>0</v>
      </c>
      <c r="F716" s="361">
        <v>0</v>
      </c>
      <c r="G716" s="388" t="s">
        <v>2950</v>
      </c>
      <c r="H716" s="369" t="s">
        <v>1118</v>
      </c>
      <c r="I716" s="361"/>
      <c r="J716" s="360"/>
      <c r="K716" s="375">
        <f t="shared" si="43"/>
        <v>0</v>
      </c>
      <c r="L716" s="375">
        <v>0</v>
      </c>
      <c r="M716" s="375"/>
      <c r="N716" s="375">
        <v>0</v>
      </c>
      <c r="O716" s="415"/>
    </row>
    <row r="717" spans="1:15">
      <c r="A717" s="154">
        <v>335</v>
      </c>
      <c r="B717" s="361">
        <v>100</v>
      </c>
      <c r="C717" s="361">
        <v>100</v>
      </c>
      <c r="D717" s="361">
        <v>500</v>
      </c>
      <c r="E717" s="153">
        <v>5</v>
      </c>
      <c r="F717" s="153">
        <v>0</v>
      </c>
      <c r="G717" s="387" t="s">
        <v>2951</v>
      </c>
      <c r="H717" s="368" t="s">
        <v>1119</v>
      </c>
      <c r="I717" s="361"/>
      <c r="J717" s="361"/>
      <c r="K717" s="374">
        <f t="shared" si="43"/>
        <v>0</v>
      </c>
      <c r="L717" s="374">
        <v>0</v>
      </c>
      <c r="M717" s="374"/>
      <c r="N717" s="374">
        <v>0</v>
      </c>
      <c r="O717" s="414">
        <f>+K717-N717</f>
        <v>0</v>
      </c>
    </row>
    <row r="718" spans="1:15">
      <c r="A718" s="154">
        <v>335</v>
      </c>
      <c r="B718" s="361">
        <v>100</v>
      </c>
      <c r="C718" s="361">
        <v>100</v>
      </c>
      <c r="D718" s="361">
        <v>500</v>
      </c>
      <c r="E718" s="153">
        <v>10</v>
      </c>
      <c r="F718" s="153">
        <v>0</v>
      </c>
      <c r="G718" s="387" t="s">
        <v>2952</v>
      </c>
      <c r="H718" s="368" t="s">
        <v>1120</v>
      </c>
      <c r="I718" s="361"/>
      <c r="J718" s="361"/>
      <c r="K718" s="374">
        <f t="shared" si="43"/>
        <v>0</v>
      </c>
      <c r="L718" s="374">
        <v>0</v>
      </c>
      <c r="M718" s="374"/>
      <c r="N718" s="374">
        <v>0</v>
      </c>
      <c r="O718" s="414">
        <f>+K718-N718</f>
        <v>0</v>
      </c>
    </row>
    <row r="719" spans="1:15" ht="25.5">
      <c r="A719" s="154">
        <v>335</v>
      </c>
      <c r="B719" s="361">
        <v>100</v>
      </c>
      <c r="C719" s="361">
        <v>100</v>
      </c>
      <c r="D719" s="361">
        <v>500</v>
      </c>
      <c r="E719" s="153">
        <v>15</v>
      </c>
      <c r="F719" s="153">
        <v>0</v>
      </c>
      <c r="G719" s="387" t="s">
        <v>2953</v>
      </c>
      <c r="H719" s="368" t="s">
        <v>1198</v>
      </c>
      <c r="I719" s="361"/>
      <c r="J719" s="361"/>
      <c r="K719" s="374">
        <f t="shared" si="43"/>
        <v>31.5</v>
      </c>
      <c r="L719" s="374">
        <v>31.5</v>
      </c>
      <c r="M719" s="374"/>
      <c r="N719" s="374">
        <v>0</v>
      </c>
      <c r="O719" s="414">
        <f>+K719-N719</f>
        <v>31.5</v>
      </c>
    </row>
    <row r="720" spans="1:15">
      <c r="A720" s="154">
        <v>335</v>
      </c>
      <c r="B720" s="361">
        <v>100</v>
      </c>
      <c r="C720" s="361">
        <v>100</v>
      </c>
      <c r="D720" s="153">
        <v>900</v>
      </c>
      <c r="E720" s="153">
        <v>0</v>
      </c>
      <c r="F720" s="153">
        <v>0</v>
      </c>
      <c r="G720" s="387" t="s">
        <v>2954</v>
      </c>
      <c r="H720" s="368" t="s">
        <v>1138</v>
      </c>
      <c r="I720" s="361"/>
      <c r="J720" s="361"/>
      <c r="K720" s="374">
        <f t="shared" si="43"/>
        <v>145668.4</v>
      </c>
      <c r="L720" s="374">
        <v>145668.4</v>
      </c>
      <c r="M720" s="374"/>
      <c r="N720" s="374">
        <v>136277.84</v>
      </c>
      <c r="O720" s="414">
        <f>+K720-N720</f>
        <v>9390.5599999999977</v>
      </c>
    </row>
    <row r="721" spans="1:15" ht="25.5">
      <c r="A721" s="154">
        <v>335</v>
      </c>
      <c r="B721" s="361">
        <v>100</v>
      </c>
      <c r="C721" s="361">
        <v>200</v>
      </c>
      <c r="D721" s="361">
        <v>0</v>
      </c>
      <c r="E721" s="361">
        <v>0</v>
      </c>
      <c r="F721" s="361">
        <v>0</v>
      </c>
      <c r="G721" s="369" t="s">
        <v>2955</v>
      </c>
      <c r="H721" s="369" t="s">
        <v>1199</v>
      </c>
      <c r="I721" s="361" t="s">
        <v>1200</v>
      </c>
      <c r="J721" s="360"/>
      <c r="K721" s="375">
        <f t="shared" si="43"/>
        <v>0</v>
      </c>
      <c r="L721" s="375">
        <v>0</v>
      </c>
      <c r="M721" s="375"/>
      <c r="N721" s="375">
        <v>0</v>
      </c>
      <c r="O721" s="415"/>
    </row>
    <row r="722" spans="1:15">
      <c r="A722" s="154">
        <v>335</v>
      </c>
      <c r="B722" s="361">
        <v>100</v>
      </c>
      <c r="C722" s="361">
        <v>200</v>
      </c>
      <c r="D722" s="153">
        <v>100</v>
      </c>
      <c r="E722" s="153">
        <v>0</v>
      </c>
      <c r="F722" s="153">
        <v>0</v>
      </c>
      <c r="G722" s="387" t="s">
        <v>2956</v>
      </c>
      <c r="H722" s="368" t="s">
        <v>1110</v>
      </c>
      <c r="I722" s="361"/>
      <c r="J722" s="361"/>
      <c r="K722" s="374">
        <f t="shared" si="43"/>
        <v>0</v>
      </c>
      <c r="L722" s="374">
        <v>0</v>
      </c>
      <c r="M722" s="374"/>
      <c r="N722" s="374">
        <v>0</v>
      </c>
      <c r="O722" s="414">
        <f>+K722-N722</f>
        <v>0</v>
      </c>
    </row>
    <row r="723" spans="1:15">
      <c r="A723" s="154">
        <v>335</v>
      </c>
      <c r="B723" s="361">
        <v>100</v>
      </c>
      <c r="C723" s="361">
        <v>200</v>
      </c>
      <c r="D723" s="153">
        <v>200</v>
      </c>
      <c r="E723" s="153">
        <v>0</v>
      </c>
      <c r="F723" s="153">
        <v>0</v>
      </c>
      <c r="G723" s="387" t="s">
        <v>2957</v>
      </c>
      <c r="H723" s="368" t="s">
        <v>1111</v>
      </c>
      <c r="I723" s="361"/>
      <c r="J723" s="361"/>
      <c r="K723" s="374">
        <f t="shared" si="43"/>
        <v>0</v>
      </c>
      <c r="L723" s="374">
        <v>0</v>
      </c>
      <c r="M723" s="374"/>
      <c r="N723" s="374">
        <v>0</v>
      </c>
      <c r="O723" s="414">
        <f>+K723-N723</f>
        <v>0</v>
      </c>
    </row>
    <row r="724" spans="1:15">
      <c r="A724" s="154">
        <v>335</v>
      </c>
      <c r="B724" s="361">
        <v>100</v>
      </c>
      <c r="C724" s="361">
        <v>200</v>
      </c>
      <c r="D724" s="153">
        <v>300</v>
      </c>
      <c r="E724" s="153">
        <v>0</v>
      </c>
      <c r="F724" s="153">
        <v>0</v>
      </c>
      <c r="G724" s="387" t="s">
        <v>2958</v>
      </c>
      <c r="H724" s="368" t="s">
        <v>1134</v>
      </c>
      <c r="I724" s="361"/>
      <c r="J724" s="361"/>
      <c r="K724" s="374">
        <f t="shared" si="43"/>
        <v>0</v>
      </c>
      <c r="L724" s="374">
        <v>0</v>
      </c>
      <c r="M724" s="374"/>
      <c r="N724" s="374">
        <v>0</v>
      </c>
      <c r="O724" s="414">
        <f>+K724-N724</f>
        <v>0</v>
      </c>
    </row>
    <row r="725" spans="1:15">
      <c r="A725" s="154">
        <v>335</v>
      </c>
      <c r="B725" s="361">
        <v>100</v>
      </c>
      <c r="C725" s="361">
        <v>200</v>
      </c>
      <c r="D725" s="153">
        <v>400</v>
      </c>
      <c r="E725" s="153">
        <v>0</v>
      </c>
      <c r="F725" s="153">
        <v>0</v>
      </c>
      <c r="G725" s="387" t="s">
        <v>2959</v>
      </c>
      <c r="H725" s="368" t="s">
        <v>1135</v>
      </c>
      <c r="I725" s="361"/>
      <c r="J725" s="361"/>
      <c r="K725" s="374">
        <f t="shared" si="43"/>
        <v>0</v>
      </c>
      <c r="L725" s="374">
        <v>0</v>
      </c>
      <c r="M725" s="374"/>
      <c r="N725" s="374">
        <v>0</v>
      </c>
      <c r="O725" s="414">
        <f>+K725-N725</f>
        <v>0</v>
      </c>
    </row>
    <row r="726" spans="1:15">
      <c r="A726" s="154">
        <v>335</v>
      </c>
      <c r="B726" s="361">
        <v>100</v>
      </c>
      <c r="C726" s="361">
        <v>200</v>
      </c>
      <c r="D726" s="361">
        <v>500</v>
      </c>
      <c r="E726" s="361">
        <v>0</v>
      </c>
      <c r="F726" s="361">
        <v>0</v>
      </c>
      <c r="G726" s="388" t="s">
        <v>2960</v>
      </c>
      <c r="H726" s="369" t="s">
        <v>1118</v>
      </c>
      <c r="I726" s="361"/>
      <c r="J726" s="360"/>
      <c r="K726" s="375">
        <f t="shared" si="43"/>
        <v>0</v>
      </c>
      <c r="L726" s="375">
        <v>0</v>
      </c>
      <c r="M726" s="375"/>
      <c r="N726" s="375">
        <v>0</v>
      </c>
      <c r="O726" s="415"/>
    </row>
    <row r="727" spans="1:15">
      <c r="A727" s="154">
        <v>335</v>
      </c>
      <c r="B727" s="361">
        <v>100</v>
      </c>
      <c r="C727" s="361">
        <v>200</v>
      </c>
      <c r="D727" s="361">
        <v>500</v>
      </c>
      <c r="E727" s="153">
        <v>5</v>
      </c>
      <c r="F727" s="153">
        <v>0</v>
      </c>
      <c r="G727" s="387" t="s">
        <v>2961</v>
      </c>
      <c r="H727" s="368" t="s">
        <v>1119</v>
      </c>
      <c r="I727" s="361"/>
      <c r="J727" s="361"/>
      <c r="K727" s="374">
        <f t="shared" si="43"/>
        <v>0</v>
      </c>
      <c r="L727" s="374">
        <v>0</v>
      </c>
      <c r="M727" s="374"/>
      <c r="N727" s="374">
        <v>0</v>
      </c>
      <c r="O727" s="414">
        <f>+K727-N727</f>
        <v>0</v>
      </c>
    </row>
    <row r="728" spans="1:15">
      <c r="A728" s="154">
        <v>335</v>
      </c>
      <c r="B728" s="361">
        <v>100</v>
      </c>
      <c r="C728" s="361">
        <v>200</v>
      </c>
      <c r="D728" s="361">
        <v>500</v>
      </c>
      <c r="E728" s="153">
        <v>10</v>
      </c>
      <c r="F728" s="153">
        <v>0</v>
      </c>
      <c r="G728" s="387" t="s">
        <v>2962</v>
      </c>
      <c r="H728" s="368" t="s">
        <v>1120</v>
      </c>
      <c r="I728" s="361"/>
      <c r="J728" s="361"/>
      <c r="K728" s="374">
        <f t="shared" si="43"/>
        <v>0</v>
      </c>
      <c r="L728" s="374">
        <v>0</v>
      </c>
      <c r="M728" s="374"/>
      <c r="N728" s="374">
        <v>0</v>
      </c>
      <c r="O728" s="414">
        <f>+K728-N728</f>
        <v>0</v>
      </c>
    </row>
    <row r="729" spans="1:15" ht="25.5">
      <c r="A729" s="154">
        <v>335</v>
      </c>
      <c r="B729" s="361">
        <v>100</v>
      </c>
      <c r="C729" s="361">
        <v>200</v>
      </c>
      <c r="D729" s="361">
        <v>500</v>
      </c>
      <c r="E729" s="153">
        <v>15</v>
      </c>
      <c r="F729" s="153">
        <v>0</v>
      </c>
      <c r="G729" s="387" t="s">
        <v>2963</v>
      </c>
      <c r="H729" s="368" t="s">
        <v>1198</v>
      </c>
      <c r="I729" s="361"/>
      <c r="J729" s="361"/>
      <c r="K729" s="374">
        <f t="shared" si="43"/>
        <v>0</v>
      </c>
      <c r="L729" s="374">
        <v>0</v>
      </c>
      <c r="M729" s="374"/>
      <c r="N729" s="374">
        <v>0</v>
      </c>
      <c r="O729" s="414">
        <f>+K729-N729</f>
        <v>0</v>
      </c>
    </row>
    <row r="730" spans="1:15">
      <c r="A730" s="154">
        <v>335</v>
      </c>
      <c r="B730" s="361">
        <v>100</v>
      </c>
      <c r="C730" s="361">
        <v>200</v>
      </c>
      <c r="D730" s="153">
        <v>900</v>
      </c>
      <c r="E730" s="153">
        <v>0</v>
      </c>
      <c r="F730" s="153">
        <v>0</v>
      </c>
      <c r="G730" s="387" t="s">
        <v>2964</v>
      </c>
      <c r="H730" s="368" t="s">
        <v>1138</v>
      </c>
      <c r="I730" s="361"/>
      <c r="J730" s="361"/>
      <c r="K730" s="374">
        <f t="shared" si="43"/>
        <v>0</v>
      </c>
      <c r="L730" s="374">
        <v>0</v>
      </c>
      <c r="M730" s="374"/>
      <c r="N730" s="374">
        <v>13.93</v>
      </c>
      <c r="O730" s="414">
        <f>+K730-N730</f>
        <v>-13.93</v>
      </c>
    </row>
    <row r="731" spans="1:15">
      <c r="A731" s="154">
        <v>335</v>
      </c>
      <c r="B731" s="361">
        <v>100</v>
      </c>
      <c r="C731" s="153">
        <v>300</v>
      </c>
      <c r="D731" s="153">
        <v>0</v>
      </c>
      <c r="E731" s="153">
        <v>0</v>
      </c>
      <c r="F731" s="153">
        <v>0</v>
      </c>
      <c r="G731" s="369" t="s">
        <v>2965</v>
      </c>
      <c r="H731" s="369" t="s">
        <v>1201</v>
      </c>
      <c r="I731" s="361" t="s">
        <v>1202</v>
      </c>
      <c r="J731" s="361"/>
      <c r="K731" s="374">
        <f t="shared" si="43"/>
        <v>0</v>
      </c>
      <c r="L731" s="374">
        <v>0</v>
      </c>
      <c r="M731" s="374"/>
      <c r="N731" s="374">
        <v>0</v>
      </c>
      <c r="O731" s="414">
        <f>+K731-N731</f>
        <v>0</v>
      </c>
    </row>
    <row r="732" spans="1:15">
      <c r="A732" s="154">
        <v>335</v>
      </c>
      <c r="B732" s="361">
        <v>200</v>
      </c>
      <c r="C732" s="361">
        <v>0</v>
      </c>
      <c r="D732" s="361">
        <v>0</v>
      </c>
      <c r="E732" s="361">
        <v>0</v>
      </c>
      <c r="F732" s="361">
        <v>0</v>
      </c>
      <c r="G732" s="369" t="s">
        <v>2966</v>
      </c>
      <c r="H732" s="369" t="s">
        <v>1203</v>
      </c>
      <c r="I732" s="361" t="s">
        <v>1204</v>
      </c>
      <c r="J732" s="360"/>
      <c r="K732" s="375">
        <f t="shared" si="43"/>
        <v>0</v>
      </c>
      <c r="L732" s="375">
        <v>0</v>
      </c>
      <c r="M732" s="375"/>
      <c r="N732" s="375">
        <v>0</v>
      </c>
      <c r="O732" s="415"/>
    </row>
    <row r="733" spans="1:15" ht="25.5">
      <c r="A733" s="154">
        <v>335</v>
      </c>
      <c r="B733" s="361">
        <v>200</v>
      </c>
      <c r="C733" s="361">
        <v>100</v>
      </c>
      <c r="D733" s="361">
        <v>0</v>
      </c>
      <c r="E733" s="361">
        <v>0</v>
      </c>
      <c r="F733" s="361">
        <v>0</v>
      </c>
      <c r="G733" s="369" t="s">
        <v>2967</v>
      </c>
      <c r="H733" s="369" t="s">
        <v>1205</v>
      </c>
      <c r="I733" s="361" t="s">
        <v>1206</v>
      </c>
      <c r="J733" s="360"/>
      <c r="K733" s="375">
        <f t="shared" si="43"/>
        <v>0</v>
      </c>
      <c r="L733" s="375">
        <v>0</v>
      </c>
      <c r="M733" s="375"/>
      <c r="N733" s="375">
        <v>0</v>
      </c>
      <c r="O733" s="415"/>
    </row>
    <row r="734" spans="1:15">
      <c r="A734" s="154">
        <v>335</v>
      </c>
      <c r="B734" s="361">
        <v>200</v>
      </c>
      <c r="C734" s="361">
        <v>100</v>
      </c>
      <c r="D734" s="153">
        <v>100</v>
      </c>
      <c r="E734" s="153">
        <v>0</v>
      </c>
      <c r="F734" s="153">
        <v>0</v>
      </c>
      <c r="G734" s="387" t="s">
        <v>2968</v>
      </c>
      <c r="H734" s="368" t="s">
        <v>1110</v>
      </c>
      <c r="I734" s="361"/>
      <c r="J734" s="361"/>
      <c r="K734" s="374">
        <f t="shared" si="43"/>
        <v>1434341.02</v>
      </c>
      <c r="L734" s="374">
        <v>1434341.02</v>
      </c>
      <c r="M734" s="374"/>
      <c r="N734" s="374">
        <v>1295797.06</v>
      </c>
      <c r="O734" s="414">
        <f t="shared" ref="O734:O740" si="44">+K734-N734</f>
        <v>138543.95999999996</v>
      </c>
    </row>
    <row r="735" spans="1:15">
      <c r="A735" s="154">
        <v>335</v>
      </c>
      <c r="B735" s="361">
        <v>200</v>
      </c>
      <c r="C735" s="361">
        <v>100</v>
      </c>
      <c r="D735" s="153">
        <v>200</v>
      </c>
      <c r="E735" s="153">
        <v>0</v>
      </c>
      <c r="F735" s="153">
        <v>0</v>
      </c>
      <c r="G735" s="387" t="s">
        <v>2969</v>
      </c>
      <c r="H735" s="368" t="s">
        <v>1146</v>
      </c>
      <c r="I735" s="361"/>
      <c r="J735" s="361"/>
      <c r="K735" s="374">
        <f t="shared" si="43"/>
        <v>19544.54</v>
      </c>
      <c r="L735" s="374">
        <v>19544.54</v>
      </c>
      <c r="M735" s="374"/>
      <c r="N735" s="374">
        <v>5066.72</v>
      </c>
      <c r="O735" s="414">
        <f t="shared" si="44"/>
        <v>14477.82</v>
      </c>
    </row>
    <row r="736" spans="1:15">
      <c r="A736" s="154">
        <v>335</v>
      </c>
      <c r="B736" s="361">
        <v>200</v>
      </c>
      <c r="C736" s="361">
        <v>100</v>
      </c>
      <c r="D736" s="153">
        <v>300</v>
      </c>
      <c r="E736" s="153">
        <v>0</v>
      </c>
      <c r="F736" s="153">
        <v>0</v>
      </c>
      <c r="G736" s="387" t="s">
        <v>2970</v>
      </c>
      <c r="H736" s="368" t="s">
        <v>1147</v>
      </c>
      <c r="I736" s="361"/>
      <c r="J736" s="361"/>
      <c r="K736" s="374">
        <f t="shared" si="43"/>
        <v>31414.33</v>
      </c>
      <c r="L736" s="374">
        <v>31414.33</v>
      </c>
      <c r="M736" s="374"/>
      <c r="N736" s="374">
        <v>29668.76</v>
      </c>
      <c r="O736" s="414">
        <f t="shared" si="44"/>
        <v>1745.5700000000033</v>
      </c>
    </row>
    <row r="737" spans="1:15">
      <c r="A737" s="154">
        <v>335</v>
      </c>
      <c r="B737" s="361">
        <v>200</v>
      </c>
      <c r="C737" s="361">
        <v>100</v>
      </c>
      <c r="D737" s="153">
        <v>301</v>
      </c>
      <c r="E737" s="153">
        <v>0</v>
      </c>
      <c r="F737" s="153">
        <v>0</v>
      </c>
      <c r="G737" s="387" t="s">
        <v>2333</v>
      </c>
      <c r="H737" s="368" t="s">
        <v>2262</v>
      </c>
      <c r="I737" s="361"/>
      <c r="J737" s="361"/>
      <c r="K737" s="374">
        <f t="shared" si="43"/>
        <v>82673.570000000007</v>
      </c>
      <c r="L737" s="374">
        <v>82673.570000000007</v>
      </c>
      <c r="M737" s="374"/>
      <c r="N737" s="374">
        <v>68167.77</v>
      </c>
      <c r="O737" s="414">
        <f t="shared" si="44"/>
        <v>14505.800000000003</v>
      </c>
    </row>
    <row r="738" spans="1:15">
      <c r="A738" s="154">
        <v>335</v>
      </c>
      <c r="B738" s="361">
        <v>200</v>
      </c>
      <c r="C738" s="361">
        <v>100</v>
      </c>
      <c r="D738" s="153">
        <v>302</v>
      </c>
      <c r="E738" s="153">
        <v>0</v>
      </c>
      <c r="F738" s="153">
        <v>0</v>
      </c>
      <c r="G738" s="387" t="s">
        <v>2334</v>
      </c>
      <c r="H738" s="368" t="s">
        <v>2264</v>
      </c>
      <c r="I738" s="361"/>
      <c r="J738" s="361"/>
      <c r="K738" s="374">
        <f t="shared" si="43"/>
        <v>177436.69</v>
      </c>
      <c r="L738" s="374">
        <v>177436.69</v>
      </c>
      <c r="M738" s="374"/>
      <c r="N738" s="374">
        <v>120695.62</v>
      </c>
      <c r="O738" s="414">
        <f t="shared" si="44"/>
        <v>56741.070000000007</v>
      </c>
    </row>
    <row r="739" spans="1:15">
      <c r="A739" s="154">
        <v>335</v>
      </c>
      <c r="B739" s="361">
        <v>200</v>
      </c>
      <c r="C739" s="361">
        <v>100</v>
      </c>
      <c r="D739" s="153">
        <v>400</v>
      </c>
      <c r="E739" s="153">
        <v>0</v>
      </c>
      <c r="F739" s="153">
        <v>0</v>
      </c>
      <c r="G739" s="387" t="s">
        <v>2971</v>
      </c>
      <c r="H739" s="368" t="s">
        <v>1148</v>
      </c>
      <c r="I739" s="361"/>
      <c r="J739" s="361"/>
      <c r="K739" s="374">
        <f t="shared" si="43"/>
        <v>43300.32</v>
      </c>
      <c r="L739" s="374">
        <v>43300.32</v>
      </c>
      <c r="M739" s="374"/>
      <c r="N739" s="374">
        <v>91387.38</v>
      </c>
      <c r="O739" s="414">
        <f t="shared" si="44"/>
        <v>-48087.060000000005</v>
      </c>
    </row>
    <row r="740" spans="1:15">
      <c r="A740" s="154">
        <v>335</v>
      </c>
      <c r="B740" s="361">
        <v>200</v>
      </c>
      <c r="C740" s="361">
        <v>100</v>
      </c>
      <c r="D740" s="153">
        <v>500</v>
      </c>
      <c r="E740" s="153">
        <v>0</v>
      </c>
      <c r="F740" s="153">
        <v>0</v>
      </c>
      <c r="G740" s="387" t="s">
        <v>2972</v>
      </c>
      <c r="H740" s="368" t="s">
        <v>1135</v>
      </c>
      <c r="I740" s="361"/>
      <c r="J740" s="361"/>
      <c r="K740" s="374">
        <f t="shared" si="43"/>
        <v>113574.75</v>
      </c>
      <c r="L740" s="374">
        <v>113574.75</v>
      </c>
      <c r="M740" s="374"/>
      <c r="N740" s="374">
        <v>15504.91</v>
      </c>
      <c r="O740" s="414">
        <f t="shared" si="44"/>
        <v>98069.84</v>
      </c>
    </row>
    <row r="741" spans="1:15">
      <c r="A741" s="154">
        <v>335</v>
      </c>
      <c r="B741" s="361">
        <v>200</v>
      </c>
      <c r="C741" s="361">
        <v>100</v>
      </c>
      <c r="D741" s="361">
        <v>600</v>
      </c>
      <c r="E741" s="361">
        <v>0</v>
      </c>
      <c r="F741" s="361">
        <v>0</v>
      </c>
      <c r="G741" s="388" t="s">
        <v>2973</v>
      </c>
      <c r="H741" s="369" t="s">
        <v>1118</v>
      </c>
      <c r="I741" s="361"/>
      <c r="J741" s="360"/>
      <c r="K741" s="375">
        <f t="shared" si="43"/>
        <v>0</v>
      </c>
      <c r="L741" s="375">
        <v>0</v>
      </c>
      <c r="M741" s="375"/>
      <c r="N741" s="375">
        <v>0</v>
      </c>
      <c r="O741" s="415"/>
    </row>
    <row r="742" spans="1:15">
      <c r="A742" s="154">
        <v>335</v>
      </c>
      <c r="B742" s="361">
        <v>200</v>
      </c>
      <c r="C742" s="361">
        <v>100</v>
      </c>
      <c r="D742" s="361">
        <v>600</v>
      </c>
      <c r="E742" s="153">
        <v>5</v>
      </c>
      <c r="F742" s="153">
        <v>0</v>
      </c>
      <c r="G742" s="387" t="s">
        <v>2974</v>
      </c>
      <c r="H742" s="368" t="s">
        <v>1119</v>
      </c>
      <c r="I742" s="361"/>
      <c r="J742" s="361"/>
      <c r="K742" s="374">
        <f t="shared" si="43"/>
        <v>0</v>
      </c>
      <c r="L742" s="374">
        <v>0</v>
      </c>
      <c r="M742" s="374"/>
      <c r="N742" s="374">
        <v>0</v>
      </c>
      <c r="O742" s="414">
        <f>+K742-N742</f>
        <v>0</v>
      </c>
    </row>
    <row r="743" spans="1:15">
      <c r="A743" s="154">
        <v>335</v>
      </c>
      <c r="B743" s="361">
        <v>200</v>
      </c>
      <c r="C743" s="361">
        <v>100</v>
      </c>
      <c r="D743" s="361">
        <v>600</v>
      </c>
      <c r="E743" s="153">
        <v>10</v>
      </c>
      <c r="F743" s="153">
        <v>0</v>
      </c>
      <c r="G743" s="387" t="s">
        <v>2975</v>
      </c>
      <c r="H743" s="368" t="s">
        <v>1120</v>
      </c>
      <c r="I743" s="361"/>
      <c r="J743" s="361"/>
      <c r="K743" s="374">
        <f t="shared" si="43"/>
        <v>0</v>
      </c>
      <c r="L743" s="374">
        <v>0</v>
      </c>
      <c r="M743" s="374"/>
      <c r="N743" s="374">
        <v>0</v>
      </c>
      <c r="O743" s="414">
        <f>+K743-N743</f>
        <v>0</v>
      </c>
    </row>
    <row r="744" spans="1:15">
      <c r="A744" s="154">
        <v>335</v>
      </c>
      <c r="B744" s="361">
        <v>200</v>
      </c>
      <c r="C744" s="361">
        <v>100</v>
      </c>
      <c r="D744" s="361">
        <v>600</v>
      </c>
      <c r="E744" s="153">
        <v>15</v>
      </c>
      <c r="F744" s="153">
        <v>0</v>
      </c>
      <c r="G744" s="387" t="s">
        <v>2976</v>
      </c>
      <c r="H744" s="368" t="s">
        <v>1149</v>
      </c>
      <c r="I744" s="361"/>
      <c r="J744" s="361"/>
      <c r="K744" s="374">
        <f t="shared" si="43"/>
        <v>101.8</v>
      </c>
      <c r="L744" s="374">
        <v>101.8</v>
      </c>
      <c r="M744" s="374"/>
      <c r="N744" s="374">
        <v>3727.68</v>
      </c>
      <c r="O744" s="414">
        <f>+K744-N744</f>
        <v>-3625.8799999999997</v>
      </c>
    </row>
    <row r="745" spans="1:15">
      <c r="A745" s="154">
        <v>335</v>
      </c>
      <c r="B745" s="361">
        <v>200</v>
      </c>
      <c r="C745" s="361">
        <v>100</v>
      </c>
      <c r="D745" s="153">
        <v>900</v>
      </c>
      <c r="E745" s="153">
        <v>0</v>
      </c>
      <c r="F745" s="153">
        <v>0</v>
      </c>
      <c r="G745" s="387" t="s">
        <v>2977</v>
      </c>
      <c r="H745" s="368" t="s">
        <v>1138</v>
      </c>
      <c r="I745" s="361"/>
      <c r="J745" s="361"/>
      <c r="K745" s="374">
        <f t="shared" si="43"/>
        <v>544063.89</v>
      </c>
      <c r="L745" s="374">
        <v>544063.89</v>
      </c>
      <c r="M745" s="374"/>
      <c r="N745" s="374">
        <v>476759.02</v>
      </c>
      <c r="O745" s="414">
        <f>+K745-N745</f>
        <v>67304.87</v>
      </c>
    </row>
    <row r="746" spans="1:15" ht="25.5">
      <c r="A746" s="154">
        <v>335</v>
      </c>
      <c r="B746" s="361">
        <v>200</v>
      </c>
      <c r="C746" s="361">
        <v>200</v>
      </c>
      <c r="D746" s="361">
        <v>0</v>
      </c>
      <c r="E746" s="361">
        <v>0</v>
      </c>
      <c r="F746" s="361">
        <v>0</v>
      </c>
      <c r="G746" s="369" t="s">
        <v>2978</v>
      </c>
      <c r="H746" s="369" t="s">
        <v>1207</v>
      </c>
      <c r="I746" s="361" t="s">
        <v>1208</v>
      </c>
      <c r="J746" s="360"/>
      <c r="K746" s="375">
        <f t="shared" si="43"/>
        <v>0</v>
      </c>
      <c r="L746" s="375">
        <v>0</v>
      </c>
      <c r="M746" s="375"/>
      <c r="N746" s="375">
        <v>0</v>
      </c>
      <c r="O746" s="415"/>
    </row>
    <row r="747" spans="1:15">
      <c r="A747" s="154">
        <v>335</v>
      </c>
      <c r="B747" s="361">
        <v>200</v>
      </c>
      <c r="C747" s="361">
        <v>200</v>
      </c>
      <c r="D747" s="153">
        <v>100</v>
      </c>
      <c r="E747" s="153">
        <v>0</v>
      </c>
      <c r="F747" s="153">
        <v>0</v>
      </c>
      <c r="G747" s="387" t="s">
        <v>2979</v>
      </c>
      <c r="H747" s="368" t="s">
        <v>1110</v>
      </c>
      <c r="I747" s="361"/>
      <c r="J747" s="361"/>
      <c r="K747" s="374">
        <f t="shared" si="43"/>
        <v>421436.21</v>
      </c>
      <c r="L747" s="374">
        <v>421436.21</v>
      </c>
      <c r="M747" s="374"/>
      <c r="N747" s="374">
        <v>458316.43</v>
      </c>
      <c r="O747" s="414">
        <f t="shared" ref="O747:O753" si="45">+K747-N747</f>
        <v>-36880.219999999972</v>
      </c>
    </row>
    <row r="748" spans="1:15">
      <c r="A748" s="154">
        <v>335</v>
      </c>
      <c r="B748" s="361">
        <v>200</v>
      </c>
      <c r="C748" s="361">
        <v>200</v>
      </c>
      <c r="D748" s="153">
        <v>200</v>
      </c>
      <c r="E748" s="153">
        <v>0</v>
      </c>
      <c r="F748" s="153">
        <v>0</v>
      </c>
      <c r="G748" s="387" t="s">
        <v>2980</v>
      </c>
      <c r="H748" s="368" t="s">
        <v>1146</v>
      </c>
      <c r="I748" s="361"/>
      <c r="J748" s="361"/>
      <c r="K748" s="374">
        <f t="shared" si="43"/>
        <v>4667.3500000000004</v>
      </c>
      <c r="L748" s="374">
        <v>4667.3500000000004</v>
      </c>
      <c r="M748" s="374"/>
      <c r="N748" s="374">
        <v>2201.38</v>
      </c>
      <c r="O748" s="414">
        <f t="shared" si="45"/>
        <v>2465.9700000000003</v>
      </c>
    </row>
    <row r="749" spans="1:15">
      <c r="A749" s="154">
        <v>335</v>
      </c>
      <c r="B749" s="361">
        <v>200</v>
      </c>
      <c r="C749" s="361">
        <v>200</v>
      </c>
      <c r="D749" s="153">
        <v>300</v>
      </c>
      <c r="E749" s="153">
        <v>0</v>
      </c>
      <c r="F749" s="153">
        <v>0</v>
      </c>
      <c r="G749" s="387" t="s">
        <v>2981</v>
      </c>
      <c r="H749" s="368" t="s">
        <v>1147</v>
      </c>
      <c r="I749" s="361"/>
      <c r="J749" s="361"/>
      <c r="K749" s="374">
        <f t="shared" si="43"/>
        <v>7501.93</v>
      </c>
      <c r="L749" s="374">
        <v>7501.93</v>
      </c>
      <c r="M749" s="374"/>
      <c r="N749" s="374">
        <v>11493.63</v>
      </c>
      <c r="O749" s="414">
        <f t="shared" si="45"/>
        <v>-3991.6999999999989</v>
      </c>
    </row>
    <row r="750" spans="1:15">
      <c r="A750" s="154">
        <v>335</v>
      </c>
      <c r="B750" s="361">
        <v>200</v>
      </c>
      <c r="C750" s="361">
        <v>200</v>
      </c>
      <c r="D750" s="153">
        <v>301</v>
      </c>
      <c r="E750" s="153">
        <v>0</v>
      </c>
      <c r="F750" s="153">
        <v>0</v>
      </c>
      <c r="G750" s="387" t="s">
        <v>2335</v>
      </c>
      <c r="H750" s="368" t="s">
        <v>2262</v>
      </c>
      <c r="I750" s="361"/>
      <c r="J750" s="361"/>
      <c r="K750" s="374">
        <f t="shared" si="43"/>
        <v>19742.939999999999</v>
      </c>
      <c r="L750" s="374">
        <v>19742.939999999999</v>
      </c>
      <c r="M750" s="374"/>
      <c r="N750" s="374">
        <v>10346.1</v>
      </c>
      <c r="O750" s="414">
        <f t="shared" si="45"/>
        <v>9396.8399999999983</v>
      </c>
    </row>
    <row r="751" spans="1:15">
      <c r="A751" s="154">
        <v>335</v>
      </c>
      <c r="B751" s="361">
        <v>200</v>
      </c>
      <c r="C751" s="361">
        <v>200</v>
      </c>
      <c r="D751" s="153">
        <v>302</v>
      </c>
      <c r="E751" s="153">
        <v>0</v>
      </c>
      <c r="F751" s="153">
        <v>0</v>
      </c>
      <c r="G751" s="387" t="s">
        <v>2336</v>
      </c>
      <c r="H751" s="368" t="s">
        <v>2264</v>
      </c>
      <c r="I751" s="361"/>
      <c r="J751" s="361"/>
      <c r="K751" s="374">
        <f t="shared" si="43"/>
        <v>42372.94</v>
      </c>
      <c r="L751" s="374">
        <v>42372.94</v>
      </c>
      <c r="M751" s="374"/>
      <c r="N751" s="374">
        <v>9174.4</v>
      </c>
      <c r="O751" s="414">
        <f t="shared" si="45"/>
        <v>33198.54</v>
      </c>
    </row>
    <row r="752" spans="1:15">
      <c r="A752" s="154">
        <v>335</v>
      </c>
      <c r="B752" s="361">
        <v>200</v>
      </c>
      <c r="C752" s="361">
        <v>200</v>
      </c>
      <c r="D752" s="153">
        <v>400</v>
      </c>
      <c r="E752" s="153">
        <v>0</v>
      </c>
      <c r="F752" s="153">
        <v>0</v>
      </c>
      <c r="G752" s="387" t="s">
        <v>2982</v>
      </c>
      <c r="H752" s="368" t="s">
        <v>1148</v>
      </c>
      <c r="I752" s="361"/>
      <c r="J752" s="361"/>
      <c r="K752" s="374">
        <f t="shared" si="43"/>
        <v>10340.370000000001</v>
      </c>
      <c r="L752" s="374">
        <v>10340.370000000001</v>
      </c>
      <c r="M752" s="374"/>
      <c r="N752" s="374">
        <v>21382.51</v>
      </c>
      <c r="O752" s="414">
        <f t="shared" si="45"/>
        <v>-11042.139999999998</v>
      </c>
    </row>
    <row r="753" spans="1:15">
      <c r="A753" s="154">
        <v>335</v>
      </c>
      <c r="B753" s="361">
        <v>200</v>
      </c>
      <c r="C753" s="361">
        <v>200</v>
      </c>
      <c r="D753" s="153">
        <v>500</v>
      </c>
      <c r="E753" s="153">
        <v>0</v>
      </c>
      <c r="F753" s="153">
        <v>0</v>
      </c>
      <c r="G753" s="387" t="s">
        <v>2983</v>
      </c>
      <c r="H753" s="368" t="s">
        <v>1135</v>
      </c>
      <c r="I753" s="361"/>
      <c r="J753" s="361"/>
      <c r="K753" s="374">
        <f t="shared" si="43"/>
        <v>27122.33</v>
      </c>
      <c r="L753" s="374">
        <v>27122.33</v>
      </c>
      <c r="M753" s="374"/>
      <c r="N753" s="374">
        <v>4435.3100000000004</v>
      </c>
      <c r="O753" s="414">
        <f t="shared" si="45"/>
        <v>22687.02</v>
      </c>
    </row>
    <row r="754" spans="1:15">
      <c r="A754" s="154">
        <v>335</v>
      </c>
      <c r="B754" s="361">
        <v>200</v>
      </c>
      <c r="C754" s="361">
        <v>200</v>
      </c>
      <c r="D754" s="361">
        <v>600</v>
      </c>
      <c r="E754" s="361">
        <v>0</v>
      </c>
      <c r="F754" s="361">
        <v>0</v>
      </c>
      <c r="G754" s="388" t="s">
        <v>2984</v>
      </c>
      <c r="H754" s="369" t="s">
        <v>1118</v>
      </c>
      <c r="I754" s="361"/>
      <c r="J754" s="360"/>
      <c r="K754" s="375">
        <f t="shared" si="43"/>
        <v>0</v>
      </c>
      <c r="L754" s="375">
        <v>0</v>
      </c>
      <c r="M754" s="375"/>
      <c r="N754" s="375">
        <v>0</v>
      </c>
      <c r="O754" s="415"/>
    </row>
    <row r="755" spans="1:15">
      <c r="A755" s="154">
        <v>335</v>
      </c>
      <c r="B755" s="361">
        <v>200</v>
      </c>
      <c r="C755" s="361">
        <v>200</v>
      </c>
      <c r="D755" s="361">
        <v>600</v>
      </c>
      <c r="E755" s="153">
        <v>5</v>
      </c>
      <c r="F755" s="153">
        <v>0</v>
      </c>
      <c r="G755" s="387" t="s">
        <v>2985</v>
      </c>
      <c r="H755" s="368" t="s">
        <v>1119</v>
      </c>
      <c r="I755" s="361"/>
      <c r="J755" s="361"/>
      <c r="K755" s="374">
        <f t="shared" si="43"/>
        <v>0</v>
      </c>
      <c r="L755" s="374">
        <v>0</v>
      </c>
      <c r="M755" s="374"/>
      <c r="N755" s="374">
        <v>0</v>
      </c>
      <c r="O755" s="414">
        <f>+K755-N755</f>
        <v>0</v>
      </c>
    </row>
    <row r="756" spans="1:15">
      <c r="A756" s="154">
        <v>335</v>
      </c>
      <c r="B756" s="361">
        <v>200</v>
      </c>
      <c r="C756" s="361">
        <v>200</v>
      </c>
      <c r="D756" s="361">
        <v>600</v>
      </c>
      <c r="E756" s="153">
        <v>10</v>
      </c>
      <c r="F756" s="153">
        <v>0</v>
      </c>
      <c r="G756" s="387" t="s">
        <v>2986</v>
      </c>
      <c r="H756" s="368" t="s">
        <v>1120</v>
      </c>
      <c r="I756" s="361"/>
      <c r="J756" s="361"/>
      <c r="K756" s="374">
        <f t="shared" si="43"/>
        <v>0</v>
      </c>
      <c r="L756" s="374">
        <v>0</v>
      </c>
      <c r="M756" s="374"/>
      <c r="N756" s="374">
        <v>0</v>
      </c>
      <c r="O756" s="414">
        <f>+K756-N756</f>
        <v>0</v>
      </c>
    </row>
    <row r="757" spans="1:15">
      <c r="A757" s="154">
        <v>335</v>
      </c>
      <c r="B757" s="361">
        <v>200</v>
      </c>
      <c r="C757" s="361">
        <v>200</v>
      </c>
      <c r="D757" s="361">
        <v>600</v>
      </c>
      <c r="E757" s="153">
        <v>15</v>
      </c>
      <c r="F757" s="153">
        <v>0</v>
      </c>
      <c r="G757" s="387" t="s">
        <v>2987</v>
      </c>
      <c r="H757" s="368" t="s">
        <v>1149</v>
      </c>
      <c r="I757" s="361"/>
      <c r="J757" s="361"/>
      <c r="K757" s="374">
        <f t="shared" si="43"/>
        <v>0</v>
      </c>
      <c r="L757" s="374">
        <v>0</v>
      </c>
      <c r="M757" s="374"/>
      <c r="N757" s="374">
        <v>0</v>
      </c>
      <c r="O757" s="414">
        <f>+K757-N757</f>
        <v>0</v>
      </c>
    </row>
    <row r="758" spans="1:15">
      <c r="A758" s="154">
        <v>335</v>
      </c>
      <c r="B758" s="361">
        <v>200</v>
      </c>
      <c r="C758" s="361">
        <v>200</v>
      </c>
      <c r="D758" s="153">
        <v>900</v>
      </c>
      <c r="E758" s="153">
        <v>0</v>
      </c>
      <c r="F758" s="153">
        <v>0</v>
      </c>
      <c r="G758" s="387" t="s">
        <v>2988</v>
      </c>
      <c r="H758" s="368" t="s">
        <v>1138</v>
      </c>
      <c r="I758" s="361"/>
      <c r="J758" s="361"/>
      <c r="K758" s="374">
        <f t="shared" si="43"/>
        <v>151927.04999999999</v>
      </c>
      <c r="L758" s="374">
        <v>151927.04999999999</v>
      </c>
      <c r="M758" s="374"/>
      <c r="N758" s="374">
        <v>159638.10999999999</v>
      </c>
      <c r="O758" s="414">
        <f>+K758-N758</f>
        <v>-7711.0599999999977</v>
      </c>
    </row>
    <row r="759" spans="1:15">
      <c r="A759" s="154">
        <v>335</v>
      </c>
      <c r="B759" s="361">
        <v>200</v>
      </c>
      <c r="C759" s="153">
        <v>300</v>
      </c>
      <c r="D759" s="153">
        <v>0</v>
      </c>
      <c r="E759" s="153">
        <v>0</v>
      </c>
      <c r="F759" s="153">
        <v>0</v>
      </c>
      <c r="G759" s="369" t="s">
        <v>2989</v>
      </c>
      <c r="H759" s="369" t="s">
        <v>1209</v>
      </c>
      <c r="I759" s="361" t="s">
        <v>1210</v>
      </c>
      <c r="J759" s="361"/>
      <c r="K759" s="374">
        <f t="shared" si="43"/>
        <v>0</v>
      </c>
      <c r="L759" s="374">
        <v>0</v>
      </c>
      <c r="M759" s="374"/>
      <c r="N759" s="374">
        <v>0</v>
      </c>
      <c r="O759" s="414">
        <f>+K759-N759</f>
        <v>0</v>
      </c>
    </row>
    <row r="760" spans="1:15">
      <c r="A760" s="151">
        <v>340</v>
      </c>
      <c r="B760" s="57">
        <v>0</v>
      </c>
      <c r="C760" s="57">
        <v>0</v>
      </c>
      <c r="D760" s="57">
        <v>0</v>
      </c>
      <c r="E760" s="57">
        <v>0</v>
      </c>
      <c r="F760" s="57">
        <v>0</v>
      </c>
      <c r="G760" s="379">
        <v>340</v>
      </c>
      <c r="H760" s="379" t="s">
        <v>68</v>
      </c>
      <c r="I760" s="57" t="s">
        <v>1211</v>
      </c>
      <c r="J760" s="57"/>
      <c r="K760" s="375">
        <f t="shared" si="43"/>
        <v>0</v>
      </c>
      <c r="L760" s="375">
        <v>0</v>
      </c>
      <c r="M760" s="375"/>
      <c r="N760" s="375">
        <v>0</v>
      </c>
      <c r="O760" s="415"/>
    </row>
    <row r="761" spans="1:15">
      <c r="A761" s="154">
        <v>340</v>
      </c>
      <c r="B761" s="361">
        <v>100</v>
      </c>
      <c r="C761" s="361">
        <v>0</v>
      </c>
      <c r="D761" s="361">
        <v>0</v>
      </c>
      <c r="E761" s="361">
        <v>0</v>
      </c>
      <c r="F761" s="361">
        <v>0</v>
      </c>
      <c r="G761" s="369" t="s">
        <v>2990</v>
      </c>
      <c r="H761" s="369" t="s">
        <v>1212</v>
      </c>
      <c r="I761" s="361" t="s">
        <v>1213</v>
      </c>
      <c r="J761" s="360"/>
      <c r="K761" s="375">
        <f t="shared" si="43"/>
        <v>0</v>
      </c>
      <c r="L761" s="375">
        <v>0</v>
      </c>
      <c r="M761" s="375"/>
      <c r="N761" s="375">
        <v>0</v>
      </c>
      <c r="O761" s="415"/>
    </row>
    <row r="762" spans="1:15">
      <c r="A762" s="154">
        <v>340</v>
      </c>
      <c r="B762" s="361">
        <v>100</v>
      </c>
      <c r="C762" s="153">
        <v>100</v>
      </c>
      <c r="D762" s="153">
        <v>0</v>
      </c>
      <c r="E762" s="153">
        <v>0</v>
      </c>
      <c r="F762" s="153">
        <v>0</v>
      </c>
      <c r="G762" s="368" t="s">
        <v>2991</v>
      </c>
      <c r="H762" s="368" t="s">
        <v>1214</v>
      </c>
      <c r="I762" s="361"/>
      <c r="J762" s="361"/>
      <c r="K762" s="381">
        <f t="shared" si="43"/>
        <v>700</v>
      </c>
      <c r="L762" s="381">
        <v>700</v>
      </c>
      <c r="M762" s="381"/>
      <c r="N762" s="381">
        <v>700</v>
      </c>
      <c r="O762" s="417">
        <f t="shared" ref="O762:O769" si="46">+K762-N762</f>
        <v>0</v>
      </c>
    </row>
    <row r="763" spans="1:15">
      <c r="A763" s="154">
        <v>340</v>
      </c>
      <c r="B763" s="361">
        <v>100</v>
      </c>
      <c r="C763" s="153">
        <v>200</v>
      </c>
      <c r="D763" s="153">
        <v>0</v>
      </c>
      <c r="E763" s="153">
        <v>0</v>
      </c>
      <c r="F763" s="153">
        <v>0</v>
      </c>
      <c r="G763" s="368" t="s">
        <v>2992</v>
      </c>
      <c r="H763" s="368" t="s">
        <v>1215</v>
      </c>
      <c r="I763" s="361"/>
      <c r="J763" s="361"/>
      <c r="K763" s="381">
        <f t="shared" si="43"/>
        <v>20000</v>
      </c>
      <c r="L763" s="381">
        <v>20000</v>
      </c>
      <c r="M763" s="381"/>
      <c r="N763" s="381">
        <v>20000</v>
      </c>
      <c r="O763" s="417">
        <f t="shared" si="46"/>
        <v>0</v>
      </c>
    </row>
    <row r="764" spans="1:15">
      <c r="A764" s="154">
        <v>340</v>
      </c>
      <c r="B764" s="361">
        <v>100</v>
      </c>
      <c r="C764" s="153">
        <v>300</v>
      </c>
      <c r="D764" s="153">
        <v>0</v>
      </c>
      <c r="E764" s="153">
        <v>0</v>
      </c>
      <c r="F764" s="153">
        <v>0</v>
      </c>
      <c r="G764" s="368" t="s">
        <v>2993</v>
      </c>
      <c r="H764" s="368" t="s">
        <v>1216</v>
      </c>
      <c r="I764" s="361"/>
      <c r="J764" s="361"/>
      <c r="K764" s="381">
        <f t="shared" si="43"/>
        <v>0</v>
      </c>
      <c r="L764" s="381">
        <v>0</v>
      </c>
      <c r="M764" s="381"/>
      <c r="N764" s="381">
        <v>0</v>
      </c>
      <c r="O764" s="417">
        <f t="shared" si="46"/>
        <v>0</v>
      </c>
    </row>
    <row r="765" spans="1:15">
      <c r="A765" s="154">
        <v>340</v>
      </c>
      <c r="B765" s="361">
        <v>100</v>
      </c>
      <c r="C765" s="153">
        <v>400</v>
      </c>
      <c r="D765" s="153">
        <v>0</v>
      </c>
      <c r="E765" s="153">
        <v>0</v>
      </c>
      <c r="F765" s="153">
        <v>0</v>
      </c>
      <c r="G765" s="368" t="s">
        <v>2994</v>
      </c>
      <c r="H765" s="368" t="s">
        <v>1217</v>
      </c>
      <c r="I765" s="361"/>
      <c r="J765" s="361"/>
      <c r="K765" s="381">
        <f t="shared" si="43"/>
        <v>113531</v>
      </c>
      <c r="L765" s="381">
        <v>113531</v>
      </c>
      <c r="M765" s="381"/>
      <c r="N765" s="381">
        <v>113531</v>
      </c>
      <c r="O765" s="417">
        <f t="shared" si="46"/>
        <v>0</v>
      </c>
    </row>
    <row r="766" spans="1:15">
      <c r="A766" s="154">
        <v>340</v>
      </c>
      <c r="B766" s="361">
        <v>100</v>
      </c>
      <c r="C766" s="153">
        <v>500</v>
      </c>
      <c r="D766" s="153">
        <v>0</v>
      </c>
      <c r="E766" s="153">
        <v>0</v>
      </c>
      <c r="F766" s="153">
        <v>0</v>
      </c>
      <c r="G766" s="368" t="s">
        <v>2995</v>
      </c>
      <c r="H766" s="368" t="s">
        <v>1218</v>
      </c>
      <c r="I766" s="361"/>
      <c r="J766" s="361"/>
      <c r="K766" s="381">
        <f t="shared" si="43"/>
        <v>0</v>
      </c>
      <c r="L766" s="381">
        <v>0</v>
      </c>
      <c r="M766" s="381"/>
      <c r="N766" s="381">
        <v>0</v>
      </c>
      <c r="O766" s="417">
        <f t="shared" si="46"/>
        <v>0</v>
      </c>
    </row>
    <row r="767" spans="1:15">
      <c r="A767" s="154">
        <v>340</v>
      </c>
      <c r="B767" s="361">
        <v>100</v>
      </c>
      <c r="C767" s="153">
        <v>600</v>
      </c>
      <c r="D767" s="153">
        <v>0</v>
      </c>
      <c r="E767" s="153">
        <v>0</v>
      </c>
      <c r="F767" s="153">
        <v>0</v>
      </c>
      <c r="G767" s="368" t="s">
        <v>2996</v>
      </c>
      <c r="H767" s="368" t="s">
        <v>1219</v>
      </c>
      <c r="I767" s="361"/>
      <c r="J767" s="361"/>
      <c r="K767" s="381">
        <f t="shared" si="43"/>
        <v>0</v>
      </c>
      <c r="L767" s="381">
        <v>0</v>
      </c>
      <c r="M767" s="381"/>
      <c r="N767" s="381">
        <v>0</v>
      </c>
      <c r="O767" s="417">
        <f t="shared" si="46"/>
        <v>0</v>
      </c>
    </row>
    <row r="768" spans="1:15">
      <c r="A768" s="154">
        <v>340</v>
      </c>
      <c r="B768" s="361">
        <v>100</v>
      </c>
      <c r="C768" s="153">
        <v>900</v>
      </c>
      <c r="D768" s="153">
        <v>0</v>
      </c>
      <c r="E768" s="153">
        <v>0</v>
      </c>
      <c r="F768" s="153">
        <v>0</v>
      </c>
      <c r="G768" s="368" t="s">
        <v>2997</v>
      </c>
      <c r="H768" s="368" t="s">
        <v>1220</v>
      </c>
      <c r="I768" s="361"/>
      <c r="J768" s="361"/>
      <c r="K768" s="381">
        <f t="shared" si="43"/>
        <v>2000</v>
      </c>
      <c r="L768" s="381">
        <v>2000</v>
      </c>
      <c r="M768" s="381"/>
      <c r="N768" s="381">
        <v>2000</v>
      </c>
      <c r="O768" s="417">
        <f t="shared" si="46"/>
        <v>0</v>
      </c>
    </row>
    <row r="769" spans="1:15">
      <c r="A769" s="154">
        <v>340</v>
      </c>
      <c r="B769" s="153">
        <v>200</v>
      </c>
      <c r="C769" s="153">
        <v>0</v>
      </c>
      <c r="D769" s="153">
        <v>0</v>
      </c>
      <c r="E769" s="153">
        <v>0</v>
      </c>
      <c r="F769" s="153">
        <v>0</v>
      </c>
      <c r="G769" s="369" t="s">
        <v>2998</v>
      </c>
      <c r="H769" s="369" t="s">
        <v>1221</v>
      </c>
      <c r="I769" s="361" t="s">
        <v>1222</v>
      </c>
      <c r="J769" s="361"/>
      <c r="K769" s="381">
        <f t="shared" si="43"/>
        <v>0</v>
      </c>
      <c r="L769" s="381">
        <v>0</v>
      </c>
      <c r="M769" s="381"/>
      <c r="N769" s="381">
        <v>0</v>
      </c>
      <c r="O769" s="417">
        <f t="shared" si="46"/>
        <v>0</v>
      </c>
    </row>
    <row r="770" spans="1:15">
      <c r="A770" s="154">
        <v>340</v>
      </c>
      <c r="B770" s="361">
        <v>300</v>
      </c>
      <c r="C770" s="361">
        <v>0</v>
      </c>
      <c r="D770" s="361">
        <v>0</v>
      </c>
      <c r="E770" s="361">
        <v>0</v>
      </c>
      <c r="F770" s="361">
        <v>0</v>
      </c>
      <c r="G770" s="369" t="s">
        <v>2999</v>
      </c>
      <c r="H770" s="369" t="s">
        <v>1223</v>
      </c>
      <c r="I770" s="361" t="s">
        <v>1224</v>
      </c>
      <c r="J770" s="360"/>
      <c r="K770" s="375">
        <f t="shared" si="43"/>
        <v>0</v>
      </c>
      <c r="L770" s="375">
        <v>0</v>
      </c>
      <c r="M770" s="375"/>
      <c r="N770" s="375">
        <v>0</v>
      </c>
      <c r="O770" s="415"/>
    </row>
    <row r="771" spans="1:15" ht="25.5">
      <c r="A771" s="154">
        <v>340</v>
      </c>
      <c r="B771" s="361">
        <v>300</v>
      </c>
      <c r="C771" s="361">
        <v>100</v>
      </c>
      <c r="D771" s="361">
        <v>0</v>
      </c>
      <c r="E771" s="361">
        <v>0</v>
      </c>
      <c r="F771" s="361">
        <v>0</v>
      </c>
      <c r="G771" s="369" t="s">
        <v>3000</v>
      </c>
      <c r="H771" s="369" t="s">
        <v>1225</v>
      </c>
      <c r="I771" s="361" t="s">
        <v>1226</v>
      </c>
      <c r="J771" s="360"/>
      <c r="K771" s="375">
        <f t="shared" si="43"/>
        <v>0</v>
      </c>
      <c r="L771" s="375">
        <v>0</v>
      </c>
      <c r="M771" s="375"/>
      <c r="N771" s="375">
        <v>0</v>
      </c>
      <c r="O771" s="415"/>
    </row>
    <row r="772" spans="1:15">
      <c r="A772" s="154">
        <v>340</v>
      </c>
      <c r="B772" s="361">
        <v>300</v>
      </c>
      <c r="C772" s="361">
        <v>100</v>
      </c>
      <c r="D772" s="361">
        <v>100</v>
      </c>
      <c r="E772" s="361">
        <v>0</v>
      </c>
      <c r="F772" s="361">
        <v>0</v>
      </c>
      <c r="G772" s="369" t="s">
        <v>3001</v>
      </c>
      <c r="H772" s="369" t="s">
        <v>1227</v>
      </c>
      <c r="I772" s="361"/>
      <c r="J772" s="360"/>
      <c r="K772" s="375">
        <f t="shared" si="43"/>
        <v>0</v>
      </c>
      <c r="L772" s="375">
        <v>0</v>
      </c>
      <c r="M772" s="375"/>
      <c r="N772" s="375">
        <v>0</v>
      </c>
      <c r="O772" s="415"/>
    </row>
    <row r="773" spans="1:15">
      <c r="A773" s="154">
        <v>340</v>
      </c>
      <c r="B773" s="361">
        <v>300</v>
      </c>
      <c r="C773" s="361">
        <v>100</v>
      </c>
      <c r="D773" s="361">
        <v>100</v>
      </c>
      <c r="E773" s="153">
        <v>10</v>
      </c>
      <c r="F773" s="153">
        <v>0</v>
      </c>
      <c r="G773" s="368" t="s">
        <v>3002</v>
      </c>
      <c r="H773" s="368" t="s">
        <v>1228</v>
      </c>
      <c r="I773" s="361"/>
      <c r="J773" s="361"/>
      <c r="K773" s="381">
        <f t="shared" si="43"/>
        <v>583449</v>
      </c>
      <c r="L773" s="381">
        <v>583449</v>
      </c>
      <c r="M773" s="381"/>
      <c r="N773" s="381">
        <v>583449</v>
      </c>
      <c r="O773" s="417">
        <f>+K773-N773</f>
        <v>0</v>
      </c>
    </row>
    <row r="774" spans="1:15">
      <c r="A774" s="154">
        <v>340</v>
      </c>
      <c r="B774" s="361">
        <v>300</v>
      </c>
      <c r="C774" s="361">
        <v>100</v>
      </c>
      <c r="D774" s="361">
        <v>100</v>
      </c>
      <c r="E774" s="153">
        <v>30</v>
      </c>
      <c r="F774" s="153">
        <v>0</v>
      </c>
      <c r="G774" s="368" t="s">
        <v>3003</v>
      </c>
      <c r="H774" s="368" t="s">
        <v>635</v>
      </c>
      <c r="I774" s="361"/>
      <c r="J774" s="361"/>
      <c r="K774" s="381">
        <f t="shared" si="43"/>
        <v>166339</v>
      </c>
      <c r="L774" s="381">
        <v>166339</v>
      </c>
      <c r="M774" s="381"/>
      <c r="N774" s="381">
        <v>166339</v>
      </c>
      <c r="O774" s="417">
        <f>+K774-N774</f>
        <v>0</v>
      </c>
    </row>
    <row r="775" spans="1:15">
      <c r="A775" s="154">
        <v>340</v>
      </c>
      <c r="B775" s="361">
        <v>300</v>
      </c>
      <c r="C775" s="361">
        <v>100</v>
      </c>
      <c r="D775" s="361">
        <v>100</v>
      </c>
      <c r="E775" s="153">
        <v>90</v>
      </c>
      <c r="F775" s="153">
        <v>0</v>
      </c>
      <c r="G775" s="368" t="s">
        <v>3004</v>
      </c>
      <c r="H775" s="368" t="s">
        <v>1229</v>
      </c>
      <c r="I775" s="361"/>
      <c r="J775" s="361"/>
      <c r="K775" s="381">
        <f t="shared" ref="K775:K838" si="47">+L775+M775</f>
        <v>0</v>
      </c>
      <c r="L775" s="381">
        <v>0</v>
      </c>
      <c r="M775" s="381"/>
      <c r="N775" s="381">
        <v>0</v>
      </c>
      <c r="O775" s="417">
        <f>+K775-N775</f>
        <v>0</v>
      </c>
    </row>
    <row r="776" spans="1:15">
      <c r="A776" s="154">
        <v>340</v>
      </c>
      <c r="B776" s="361">
        <v>300</v>
      </c>
      <c r="C776" s="361">
        <v>100</v>
      </c>
      <c r="D776" s="361">
        <v>200</v>
      </c>
      <c r="E776" s="361">
        <v>0</v>
      </c>
      <c r="F776" s="361">
        <v>0</v>
      </c>
      <c r="G776" s="369" t="s">
        <v>3005</v>
      </c>
      <c r="H776" s="369" t="s">
        <v>1230</v>
      </c>
      <c r="I776" s="361"/>
      <c r="J776" s="360"/>
      <c r="K776" s="375">
        <f t="shared" si="47"/>
        <v>0</v>
      </c>
      <c r="L776" s="375">
        <v>0</v>
      </c>
      <c r="M776" s="375"/>
      <c r="N776" s="375">
        <v>0</v>
      </c>
      <c r="O776" s="415"/>
    </row>
    <row r="777" spans="1:15">
      <c r="A777" s="154">
        <v>340</v>
      </c>
      <c r="B777" s="361">
        <v>300</v>
      </c>
      <c r="C777" s="361">
        <v>100</v>
      </c>
      <c r="D777" s="361">
        <v>200</v>
      </c>
      <c r="E777" s="153">
        <v>10</v>
      </c>
      <c r="F777" s="153">
        <v>0</v>
      </c>
      <c r="G777" s="368" t="s">
        <v>3006</v>
      </c>
      <c r="H777" s="368" t="s">
        <v>1228</v>
      </c>
      <c r="I777" s="361"/>
      <c r="J777" s="361"/>
      <c r="K777" s="381">
        <f t="shared" si="47"/>
        <v>46843</v>
      </c>
      <c r="L777" s="381">
        <v>46843</v>
      </c>
      <c r="M777" s="381"/>
      <c r="N777" s="381">
        <v>46843</v>
      </c>
      <c r="O777" s="417">
        <f>+K777-N777</f>
        <v>0</v>
      </c>
    </row>
    <row r="778" spans="1:15">
      <c r="A778" s="154">
        <v>340</v>
      </c>
      <c r="B778" s="361">
        <v>300</v>
      </c>
      <c r="C778" s="361">
        <v>100</v>
      </c>
      <c r="D778" s="361">
        <v>200</v>
      </c>
      <c r="E778" s="153">
        <v>30</v>
      </c>
      <c r="F778" s="153">
        <v>0</v>
      </c>
      <c r="G778" s="368" t="s">
        <v>3007</v>
      </c>
      <c r="H778" s="368" t="s">
        <v>635</v>
      </c>
      <c r="I778" s="361"/>
      <c r="J778" s="361"/>
      <c r="K778" s="381">
        <f t="shared" si="47"/>
        <v>0</v>
      </c>
      <c r="L778" s="381">
        <v>0</v>
      </c>
      <c r="M778" s="381"/>
      <c r="N778" s="381">
        <v>0</v>
      </c>
      <c r="O778" s="417">
        <f>+K778-N778</f>
        <v>0</v>
      </c>
    </row>
    <row r="779" spans="1:15">
      <c r="A779" s="154">
        <v>340</v>
      </c>
      <c r="B779" s="361">
        <v>300</v>
      </c>
      <c r="C779" s="361">
        <v>100</v>
      </c>
      <c r="D779" s="361">
        <v>200</v>
      </c>
      <c r="E779" s="153">
        <v>90</v>
      </c>
      <c r="F779" s="153">
        <v>0</v>
      </c>
      <c r="G779" s="368" t="s">
        <v>3008</v>
      </c>
      <c r="H779" s="368" t="s">
        <v>1231</v>
      </c>
      <c r="I779" s="361"/>
      <c r="J779" s="361"/>
      <c r="K779" s="381">
        <f t="shared" si="47"/>
        <v>0</v>
      </c>
      <c r="L779" s="381">
        <v>0</v>
      </c>
      <c r="M779" s="381"/>
      <c r="N779" s="381">
        <v>0</v>
      </c>
      <c r="O779" s="417">
        <f>+K779-N779</f>
        <v>0</v>
      </c>
    </row>
    <row r="780" spans="1:15">
      <c r="A780" s="154">
        <v>340</v>
      </c>
      <c r="B780" s="361">
        <v>300</v>
      </c>
      <c r="C780" s="361">
        <v>100</v>
      </c>
      <c r="D780" s="361">
        <v>300</v>
      </c>
      <c r="E780" s="361">
        <v>0</v>
      </c>
      <c r="F780" s="361">
        <v>0</v>
      </c>
      <c r="G780" s="369" t="s">
        <v>3009</v>
      </c>
      <c r="H780" s="369" t="s">
        <v>1232</v>
      </c>
      <c r="I780" s="361"/>
      <c r="J780" s="360"/>
      <c r="K780" s="375">
        <f t="shared" si="47"/>
        <v>0</v>
      </c>
      <c r="L780" s="375">
        <v>0</v>
      </c>
      <c r="M780" s="375"/>
      <c r="N780" s="375">
        <v>0</v>
      </c>
      <c r="O780" s="415"/>
    </row>
    <row r="781" spans="1:15">
      <c r="A781" s="154">
        <v>340</v>
      </c>
      <c r="B781" s="361">
        <v>300</v>
      </c>
      <c r="C781" s="361">
        <v>100</v>
      </c>
      <c r="D781" s="361">
        <v>300</v>
      </c>
      <c r="E781" s="153">
        <v>10</v>
      </c>
      <c r="F781" s="153">
        <v>0</v>
      </c>
      <c r="G781" s="368" t="s">
        <v>3010</v>
      </c>
      <c r="H781" s="368" t="s">
        <v>1228</v>
      </c>
      <c r="I781" s="361"/>
      <c r="J781" s="361"/>
      <c r="K781" s="381">
        <f t="shared" si="47"/>
        <v>7200</v>
      </c>
      <c r="L781" s="381">
        <v>7200</v>
      </c>
      <c r="M781" s="381"/>
      <c r="N781" s="381">
        <v>7200</v>
      </c>
      <c r="O781" s="417">
        <f>+K781-N781</f>
        <v>0</v>
      </c>
    </row>
    <row r="782" spans="1:15">
      <c r="A782" s="154">
        <v>340</v>
      </c>
      <c r="B782" s="361">
        <v>300</v>
      </c>
      <c r="C782" s="361">
        <v>100</v>
      </c>
      <c r="D782" s="361">
        <v>300</v>
      </c>
      <c r="E782" s="153">
        <v>30</v>
      </c>
      <c r="F782" s="153">
        <v>0</v>
      </c>
      <c r="G782" s="368" t="s">
        <v>3011</v>
      </c>
      <c r="H782" s="368" t="s">
        <v>635</v>
      </c>
      <c r="I782" s="361"/>
      <c r="J782" s="361"/>
      <c r="K782" s="381">
        <f t="shared" si="47"/>
        <v>1181</v>
      </c>
      <c r="L782" s="381">
        <v>1181</v>
      </c>
      <c r="M782" s="381"/>
      <c r="N782" s="381">
        <v>1181</v>
      </c>
      <c r="O782" s="417">
        <f>+K782-N782</f>
        <v>0</v>
      </c>
    </row>
    <row r="783" spans="1:15">
      <c r="A783" s="154">
        <v>340</v>
      </c>
      <c r="B783" s="361">
        <v>300</v>
      </c>
      <c r="C783" s="361">
        <v>100</v>
      </c>
      <c r="D783" s="361">
        <v>300</v>
      </c>
      <c r="E783" s="153">
        <v>90</v>
      </c>
      <c r="F783" s="153">
        <v>0</v>
      </c>
      <c r="G783" s="368" t="s">
        <v>3012</v>
      </c>
      <c r="H783" s="368" t="s">
        <v>1233</v>
      </c>
      <c r="I783" s="361"/>
      <c r="J783" s="361"/>
      <c r="K783" s="381">
        <f t="shared" si="47"/>
        <v>0</v>
      </c>
      <c r="L783" s="381">
        <v>0</v>
      </c>
      <c r="M783" s="381"/>
      <c r="N783" s="381">
        <v>0</v>
      </c>
      <c r="O783" s="417">
        <f>+K783-N783</f>
        <v>0</v>
      </c>
    </row>
    <row r="784" spans="1:15">
      <c r="A784" s="154">
        <v>340</v>
      </c>
      <c r="B784" s="361">
        <v>300</v>
      </c>
      <c r="C784" s="361">
        <v>200</v>
      </c>
      <c r="D784" s="361">
        <v>0</v>
      </c>
      <c r="E784" s="361">
        <v>0</v>
      </c>
      <c r="F784" s="361">
        <v>0</v>
      </c>
      <c r="G784" s="369" t="s">
        <v>3013</v>
      </c>
      <c r="H784" s="369" t="s">
        <v>1223</v>
      </c>
      <c r="I784" s="361" t="s">
        <v>1234</v>
      </c>
      <c r="J784" s="360"/>
      <c r="K784" s="375">
        <f t="shared" si="47"/>
        <v>0</v>
      </c>
      <c r="L784" s="375">
        <v>0</v>
      </c>
      <c r="M784" s="375"/>
      <c r="N784" s="375">
        <v>0</v>
      </c>
      <c r="O784" s="415"/>
    </row>
    <row r="785" spans="1:15">
      <c r="A785" s="154">
        <v>340</v>
      </c>
      <c r="B785" s="361">
        <v>300</v>
      </c>
      <c r="C785" s="361">
        <v>200</v>
      </c>
      <c r="D785" s="153">
        <v>100</v>
      </c>
      <c r="E785" s="153">
        <v>0</v>
      </c>
      <c r="F785" s="153">
        <v>0</v>
      </c>
      <c r="G785" s="368" t="s">
        <v>3014</v>
      </c>
      <c r="H785" s="368" t="s">
        <v>1235</v>
      </c>
      <c r="I785" s="361"/>
      <c r="J785" s="361"/>
      <c r="K785" s="381">
        <f t="shared" si="47"/>
        <v>0</v>
      </c>
      <c r="L785" s="381">
        <v>0</v>
      </c>
      <c r="M785" s="381"/>
      <c r="N785" s="381">
        <v>0</v>
      </c>
      <c r="O785" s="417">
        <f>+K785-N785</f>
        <v>0</v>
      </c>
    </row>
    <row r="786" spans="1:15">
      <c r="A786" s="154">
        <v>340</v>
      </c>
      <c r="B786" s="361">
        <v>300</v>
      </c>
      <c r="C786" s="361">
        <v>200</v>
      </c>
      <c r="D786" s="153">
        <v>200</v>
      </c>
      <c r="E786" s="153">
        <v>0</v>
      </c>
      <c r="F786" s="153">
        <v>0</v>
      </c>
      <c r="G786" s="368" t="s">
        <v>3456</v>
      </c>
      <c r="H786" s="368" t="s">
        <v>1236</v>
      </c>
      <c r="I786" s="361"/>
      <c r="J786" s="361"/>
      <c r="K786" s="381">
        <f t="shared" si="47"/>
        <v>0</v>
      </c>
      <c r="L786" s="381">
        <v>0</v>
      </c>
      <c r="M786" s="381"/>
      <c r="N786" s="381">
        <v>0</v>
      </c>
      <c r="O786" s="417">
        <f>+K786-N786</f>
        <v>0</v>
      </c>
    </row>
    <row r="787" spans="1:15">
      <c r="A787" s="154">
        <v>340</v>
      </c>
      <c r="B787" s="361">
        <v>300</v>
      </c>
      <c r="C787" s="361">
        <v>200</v>
      </c>
      <c r="D787" s="153">
        <v>900</v>
      </c>
      <c r="E787" s="153">
        <v>0</v>
      </c>
      <c r="F787" s="153">
        <v>0</v>
      </c>
      <c r="G787" s="368" t="s">
        <v>3455</v>
      </c>
      <c r="H787" s="368" t="s">
        <v>1223</v>
      </c>
      <c r="I787" s="361"/>
      <c r="J787" s="361"/>
      <c r="K787" s="381">
        <f t="shared" si="47"/>
        <v>0</v>
      </c>
      <c r="L787" s="381">
        <v>0</v>
      </c>
      <c r="M787" s="381"/>
      <c r="N787" s="381">
        <v>0</v>
      </c>
      <c r="O787" s="417">
        <f>+K787-N787</f>
        <v>0</v>
      </c>
    </row>
    <row r="788" spans="1:15" ht="25.5">
      <c r="A788" s="154">
        <v>340</v>
      </c>
      <c r="B788" s="361">
        <v>300</v>
      </c>
      <c r="C788" s="361">
        <v>300</v>
      </c>
      <c r="D788" s="153">
        <v>0</v>
      </c>
      <c r="E788" s="153">
        <v>0</v>
      </c>
      <c r="F788" s="153">
        <v>0</v>
      </c>
      <c r="G788" s="368" t="s">
        <v>3015</v>
      </c>
      <c r="H788" s="368" t="s">
        <v>1237</v>
      </c>
      <c r="I788" s="361" t="s">
        <v>1238</v>
      </c>
      <c r="J788" s="361" t="s">
        <v>1528</v>
      </c>
      <c r="K788" s="381">
        <f t="shared" si="47"/>
        <v>0</v>
      </c>
      <c r="L788" s="381">
        <v>0</v>
      </c>
      <c r="M788" s="381"/>
      <c r="N788" s="381">
        <v>0</v>
      </c>
      <c r="O788" s="417">
        <f>+K788-N788</f>
        <v>0</v>
      </c>
    </row>
    <row r="789" spans="1:15">
      <c r="A789" s="154">
        <v>340</v>
      </c>
      <c r="B789" s="361">
        <v>300</v>
      </c>
      <c r="C789" s="361">
        <v>400</v>
      </c>
      <c r="D789" s="153">
        <v>0</v>
      </c>
      <c r="E789" s="153">
        <v>0</v>
      </c>
      <c r="F789" s="153">
        <v>0</v>
      </c>
      <c r="G789" s="368" t="s">
        <v>3016</v>
      </c>
      <c r="H789" s="368" t="s">
        <v>1239</v>
      </c>
      <c r="I789" s="361" t="s">
        <v>1240</v>
      </c>
      <c r="J789" s="361"/>
      <c r="K789" s="381">
        <f t="shared" si="47"/>
        <v>0</v>
      </c>
      <c r="L789" s="381">
        <v>0</v>
      </c>
      <c r="M789" s="381"/>
      <c r="N789" s="381">
        <v>0</v>
      </c>
      <c r="O789" s="417">
        <f>+K789-N789</f>
        <v>0</v>
      </c>
    </row>
    <row r="790" spans="1:15">
      <c r="A790" s="151">
        <v>345</v>
      </c>
      <c r="B790" s="57">
        <v>0</v>
      </c>
      <c r="C790" s="57">
        <v>0</v>
      </c>
      <c r="D790" s="57">
        <v>0</v>
      </c>
      <c r="E790" s="57">
        <v>0</v>
      </c>
      <c r="F790" s="57">
        <v>0</v>
      </c>
      <c r="G790" s="379">
        <v>345</v>
      </c>
      <c r="H790" s="379" t="s">
        <v>1241</v>
      </c>
      <c r="I790" s="57" t="s">
        <v>1242</v>
      </c>
      <c r="J790" s="57"/>
      <c r="K790" s="375">
        <f t="shared" si="47"/>
        <v>0</v>
      </c>
      <c r="L790" s="375">
        <v>0</v>
      </c>
      <c r="M790" s="375"/>
      <c r="N790" s="375">
        <v>0</v>
      </c>
      <c r="O790" s="415"/>
    </row>
    <row r="791" spans="1:15">
      <c r="A791" s="154">
        <v>345</v>
      </c>
      <c r="B791" s="153">
        <v>100</v>
      </c>
      <c r="C791" s="153">
        <v>0</v>
      </c>
      <c r="D791" s="153">
        <v>0</v>
      </c>
      <c r="E791" s="153">
        <v>0</v>
      </c>
      <c r="F791" s="153">
        <v>0</v>
      </c>
      <c r="G791" s="368" t="s">
        <v>3017</v>
      </c>
      <c r="H791" s="368" t="s">
        <v>1243</v>
      </c>
      <c r="I791" s="361"/>
      <c r="J791" s="361"/>
      <c r="K791" s="381">
        <f t="shared" si="47"/>
        <v>0</v>
      </c>
      <c r="L791" s="381">
        <v>0</v>
      </c>
      <c r="M791" s="381"/>
      <c r="N791" s="381">
        <v>0</v>
      </c>
      <c r="O791" s="417">
        <f t="shared" ref="O791:O798" si="48">+K791-N791</f>
        <v>0</v>
      </c>
    </row>
    <row r="792" spans="1:15">
      <c r="A792" s="154">
        <v>345</v>
      </c>
      <c r="B792" s="153">
        <v>200</v>
      </c>
      <c r="C792" s="153">
        <v>0</v>
      </c>
      <c r="D792" s="153">
        <v>0</v>
      </c>
      <c r="E792" s="153">
        <v>0</v>
      </c>
      <c r="F792" s="153">
        <v>0</v>
      </c>
      <c r="G792" s="368" t="s">
        <v>3018</v>
      </c>
      <c r="H792" s="368" t="s">
        <v>1244</v>
      </c>
      <c r="I792" s="361"/>
      <c r="J792" s="361"/>
      <c r="K792" s="381">
        <f t="shared" si="47"/>
        <v>0</v>
      </c>
      <c r="L792" s="381">
        <v>0</v>
      </c>
      <c r="M792" s="381"/>
      <c r="N792" s="381">
        <v>0</v>
      </c>
      <c r="O792" s="417">
        <f t="shared" si="48"/>
        <v>0</v>
      </c>
    </row>
    <row r="793" spans="1:15" ht="38.25">
      <c r="A793" s="154">
        <v>345</v>
      </c>
      <c r="B793" s="153">
        <v>300</v>
      </c>
      <c r="C793" s="153">
        <v>0</v>
      </c>
      <c r="D793" s="153">
        <v>0</v>
      </c>
      <c r="E793" s="153">
        <v>0</v>
      </c>
      <c r="F793" s="153">
        <v>0</v>
      </c>
      <c r="G793" s="368" t="s">
        <v>3019</v>
      </c>
      <c r="H793" s="368" t="s">
        <v>1245</v>
      </c>
      <c r="I793" s="361"/>
      <c r="J793" s="361"/>
      <c r="K793" s="381">
        <f t="shared" si="47"/>
        <v>0</v>
      </c>
      <c r="L793" s="381">
        <v>0</v>
      </c>
      <c r="M793" s="381"/>
      <c r="N793" s="381">
        <v>0</v>
      </c>
      <c r="O793" s="417">
        <f t="shared" si="48"/>
        <v>0</v>
      </c>
    </row>
    <row r="794" spans="1:15" ht="25.5">
      <c r="A794" s="154">
        <v>345</v>
      </c>
      <c r="B794" s="153">
        <v>400</v>
      </c>
      <c r="C794" s="153">
        <v>0</v>
      </c>
      <c r="D794" s="153">
        <v>0</v>
      </c>
      <c r="E794" s="153">
        <v>0</v>
      </c>
      <c r="F794" s="153">
        <v>0</v>
      </c>
      <c r="G794" s="368" t="s">
        <v>3020</v>
      </c>
      <c r="H794" s="368" t="s">
        <v>1246</v>
      </c>
      <c r="I794" s="361"/>
      <c r="J794" s="361"/>
      <c r="K794" s="381">
        <f t="shared" si="47"/>
        <v>0</v>
      </c>
      <c r="L794" s="381">
        <v>0</v>
      </c>
      <c r="M794" s="381"/>
      <c r="N794" s="381">
        <v>0</v>
      </c>
      <c r="O794" s="417">
        <f t="shared" si="48"/>
        <v>0</v>
      </c>
    </row>
    <row r="795" spans="1:15" ht="25.5">
      <c r="A795" s="154">
        <v>345</v>
      </c>
      <c r="B795" s="153">
        <v>500</v>
      </c>
      <c r="C795" s="153">
        <v>0</v>
      </c>
      <c r="D795" s="153">
        <v>0</v>
      </c>
      <c r="E795" s="153">
        <v>0</v>
      </c>
      <c r="F795" s="153">
        <v>0</v>
      </c>
      <c r="G795" s="368" t="s">
        <v>3021</v>
      </c>
      <c r="H795" s="368" t="s">
        <v>1247</v>
      </c>
      <c r="I795" s="361"/>
      <c r="J795" s="361"/>
      <c r="K795" s="381">
        <f t="shared" si="47"/>
        <v>6506</v>
      </c>
      <c r="L795" s="381">
        <v>6506</v>
      </c>
      <c r="M795" s="381"/>
      <c r="N795" s="381">
        <v>6506</v>
      </c>
      <c r="O795" s="417">
        <f t="shared" si="48"/>
        <v>0</v>
      </c>
    </row>
    <row r="796" spans="1:15">
      <c r="A796" s="154">
        <v>345</v>
      </c>
      <c r="B796" s="153">
        <v>600</v>
      </c>
      <c r="C796" s="153">
        <v>0</v>
      </c>
      <c r="D796" s="153">
        <v>0</v>
      </c>
      <c r="E796" s="153">
        <v>0</v>
      </c>
      <c r="F796" s="153">
        <v>0</v>
      </c>
      <c r="G796" s="368" t="s">
        <v>3022</v>
      </c>
      <c r="H796" s="368" t="s">
        <v>1248</v>
      </c>
      <c r="I796" s="361"/>
      <c r="J796" s="361"/>
      <c r="K796" s="381">
        <f t="shared" si="47"/>
        <v>0</v>
      </c>
      <c r="L796" s="381">
        <v>0</v>
      </c>
      <c r="M796" s="381"/>
      <c r="N796" s="381">
        <v>0</v>
      </c>
      <c r="O796" s="417">
        <f t="shared" si="48"/>
        <v>0</v>
      </c>
    </row>
    <row r="797" spans="1:15">
      <c r="A797" s="154">
        <v>345</v>
      </c>
      <c r="B797" s="153">
        <v>700</v>
      </c>
      <c r="C797" s="153">
        <v>0</v>
      </c>
      <c r="D797" s="153">
        <v>0</v>
      </c>
      <c r="E797" s="153">
        <v>0</v>
      </c>
      <c r="F797" s="153">
        <v>0</v>
      </c>
      <c r="G797" s="368" t="s">
        <v>3023</v>
      </c>
      <c r="H797" s="368" t="s">
        <v>1249</v>
      </c>
      <c r="I797" s="361"/>
      <c r="J797" s="361"/>
      <c r="K797" s="381">
        <f t="shared" si="47"/>
        <v>0</v>
      </c>
      <c r="L797" s="381">
        <v>0</v>
      </c>
      <c r="M797" s="381"/>
      <c r="N797" s="381">
        <v>0</v>
      </c>
      <c r="O797" s="417">
        <f t="shared" si="48"/>
        <v>0</v>
      </c>
    </row>
    <row r="798" spans="1:15">
      <c r="A798" s="154">
        <v>345</v>
      </c>
      <c r="B798" s="153">
        <v>900</v>
      </c>
      <c r="C798" s="153">
        <v>0</v>
      </c>
      <c r="D798" s="153">
        <v>0</v>
      </c>
      <c r="E798" s="153">
        <v>0</v>
      </c>
      <c r="F798" s="153">
        <v>0</v>
      </c>
      <c r="G798" s="368" t="s">
        <v>3024</v>
      </c>
      <c r="H798" s="368" t="s">
        <v>1250</v>
      </c>
      <c r="I798" s="361"/>
      <c r="J798" s="361"/>
      <c r="K798" s="381">
        <f t="shared" si="47"/>
        <v>0</v>
      </c>
      <c r="L798" s="381">
        <v>0</v>
      </c>
      <c r="M798" s="381"/>
      <c r="N798" s="381">
        <v>0</v>
      </c>
      <c r="O798" s="417">
        <f t="shared" si="48"/>
        <v>0</v>
      </c>
    </row>
    <row r="799" spans="1:15">
      <c r="A799" s="151">
        <v>350</v>
      </c>
      <c r="B799" s="57">
        <v>0</v>
      </c>
      <c r="C799" s="57">
        <v>0</v>
      </c>
      <c r="D799" s="57">
        <v>0</v>
      </c>
      <c r="E799" s="57">
        <v>0</v>
      </c>
      <c r="F799" s="57">
        <v>0</v>
      </c>
      <c r="G799" s="379">
        <v>350</v>
      </c>
      <c r="H799" s="379" t="s">
        <v>1251</v>
      </c>
      <c r="I799" s="57" t="s">
        <v>1252</v>
      </c>
      <c r="J799" s="57"/>
      <c r="K799" s="375">
        <f t="shared" si="47"/>
        <v>0</v>
      </c>
      <c r="L799" s="375">
        <v>0</v>
      </c>
      <c r="M799" s="375"/>
      <c r="N799" s="375">
        <v>0</v>
      </c>
      <c r="O799" s="415"/>
    </row>
    <row r="800" spans="1:15">
      <c r="A800" s="154">
        <v>350</v>
      </c>
      <c r="B800" s="361">
        <v>100</v>
      </c>
      <c r="C800" s="361">
        <v>0</v>
      </c>
      <c r="D800" s="361">
        <v>0</v>
      </c>
      <c r="E800" s="361">
        <v>0</v>
      </c>
      <c r="F800" s="361">
        <v>0</v>
      </c>
      <c r="G800" s="369" t="s">
        <v>3025</v>
      </c>
      <c r="H800" s="369" t="s">
        <v>1253</v>
      </c>
      <c r="I800" s="361" t="s">
        <v>1254</v>
      </c>
      <c r="J800" s="360"/>
      <c r="K800" s="375">
        <f t="shared" si="47"/>
        <v>0</v>
      </c>
      <c r="L800" s="375">
        <v>0</v>
      </c>
      <c r="M800" s="375"/>
      <c r="N800" s="375">
        <v>0</v>
      </c>
      <c r="O800" s="415"/>
    </row>
    <row r="801" spans="1:15">
      <c r="A801" s="154">
        <v>350</v>
      </c>
      <c r="B801" s="361">
        <v>100</v>
      </c>
      <c r="C801" s="153">
        <v>100</v>
      </c>
      <c r="D801" s="153">
        <v>0</v>
      </c>
      <c r="E801" s="153">
        <v>0</v>
      </c>
      <c r="F801" s="153">
        <v>0</v>
      </c>
      <c r="G801" s="368" t="s">
        <v>3026</v>
      </c>
      <c r="H801" s="368" t="s">
        <v>1255</v>
      </c>
      <c r="I801" s="361" t="s">
        <v>1256</v>
      </c>
      <c r="J801" s="361"/>
      <c r="K801" s="374">
        <f t="shared" si="47"/>
        <v>45272</v>
      </c>
      <c r="L801" s="374">
        <v>45272</v>
      </c>
      <c r="M801" s="374"/>
      <c r="N801" s="374">
        <v>45272</v>
      </c>
      <c r="O801" s="414">
        <f>+K801-N801</f>
        <v>0</v>
      </c>
    </row>
    <row r="802" spans="1:15">
      <c r="A802" s="154">
        <v>350</v>
      </c>
      <c r="B802" s="361">
        <v>100</v>
      </c>
      <c r="C802" s="153">
        <v>200</v>
      </c>
      <c r="D802" s="153">
        <v>0</v>
      </c>
      <c r="E802" s="153">
        <v>0</v>
      </c>
      <c r="F802" s="153">
        <v>0</v>
      </c>
      <c r="G802" s="368" t="s">
        <v>3027</v>
      </c>
      <c r="H802" s="368" t="s">
        <v>1257</v>
      </c>
      <c r="I802" s="361" t="s">
        <v>1258</v>
      </c>
      <c r="J802" s="361"/>
      <c r="K802" s="374">
        <f t="shared" si="47"/>
        <v>375532</v>
      </c>
      <c r="L802" s="374">
        <v>375532</v>
      </c>
      <c r="M802" s="374"/>
      <c r="N802" s="374">
        <v>375532</v>
      </c>
      <c r="O802" s="414">
        <f>+K802-N802</f>
        <v>0</v>
      </c>
    </row>
    <row r="803" spans="1:15">
      <c r="A803" s="154">
        <v>350</v>
      </c>
      <c r="B803" s="361">
        <v>200</v>
      </c>
      <c r="C803" s="361">
        <v>0</v>
      </c>
      <c r="D803" s="361">
        <v>0</v>
      </c>
      <c r="E803" s="361">
        <v>0</v>
      </c>
      <c r="F803" s="361">
        <v>0</v>
      </c>
      <c r="G803" s="369" t="s">
        <v>3028</v>
      </c>
      <c r="H803" s="369" t="s">
        <v>1259</v>
      </c>
      <c r="I803" s="361" t="s">
        <v>1260</v>
      </c>
      <c r="J803" s="360"/>
      <c r="K803" s="375">
        <f t="shared" si="47"/>
        <v>0</v>
      </c>
      <c r="L803" s="375">
        <v>0</v>
      </c>
      <c r="M803" s="375"/>
      <c r="N803" s="375">
        <v>0</v>
      </c>
      <c r="O803" s="415"/>
    </row>
    <row r="804" spans="1:15">
      <c r="A804" s="154">
        <v>350</v>
      </c>
      <c r="B804" s="361">
        <v>200</v>
      </c>
      <c r="C804" s="153">
        <v>100</v>
      </c>
      <c r="D804" s="153">
        <v>0</v>
      </c>
      <c r="E804" s="153">
        <v>0</v>
      </c>
      <c r="F804" s="153">
        <v>0</v>
      </c>
      <c r="G804" s="368" t="s">
        <v>3029</v>
      </c>
      <c r="H804" s="368" t="s">
        <v>1261</v>
      </c>
      <c r="I804" s="361"/>
      <c r="J804" s="361"/>
      <c r="K804" s="381">
        <f t="shared" si="47"/>
        <v>85231</v>
      </c>
      <c r="L804" s="381">
        <v>85231</v>
      </c>
      <c r="M804" s="381"/>
      <c r="N804" s="381">
        <v>85231</v>
      </c>
      <c r="O804" s="417">
        <f>+K804-N804</f>
        <v>0</v>
      </c>
    </row>
    <row r="805" spans="1:15">
      <c r="A805" s="154">
        <v>350</v>
      </c>
      <c r="B805" s="361">
        <v>200</v>
      </c>
      <c r="C805" s="153">
        <v>200</v>
      </c>
      <c r="D805" s="153">
        <v>0</v>
      </c>
      <c r="E805" s="153">
        <v>0</v>
      </c>
      <c r="F805" s="153">
        <v>0</v>
      </c>
      <c r="G805" s="368" t="s">
        <v>3030</v>
      </c>
      <c r="H805" s="368" t="s">
        <v>1262</v>
      </c>
      <c r="I805" s="361"/>
      <c r="J805" s="361"/>
      <c r="K805" s="381">
        <f t="shared" si="47"/>
        <v>1234842</v>
      </c>
      <c r="L805" s="381">
        <v>1234842</v>
      </c>
      <c r="M805" s="381"/>
      <c r="N805" s="381">
        <v>1234842</v>
      </c>
      <c r="O805" s="417">
        <f>+K805-N805</f>
        <v>0</v>
      </c>
    </row>
    <row r="806" spans="1:15">
      <c r="A806" s="154">
        <v>350</v>
      </c>
      <c r="B806" s="361">
        <v>200</v>
      </c>
      <c r="C806" s="153">
        <v>300</v>
      </c>
      <c r="D806" s="153">
        <v>0</v>
      </c>
      <c r="E806" s="153">
        <v>0</v>
      </c>
      <c r="F806" s="153">
        <v>0</v>
      </c>
      <c r="G806" s="368" t="s">
        <v>3031</v>
      </c>
      <c r="H806" s="368" t="s">
        <v>1263</v>
      </c>
      <c r="I806" s="361"/>
      <c r="J806" s="361"/>
      <c r="K806" s="381">
        <f t="shared" si="47"/>
        <v>114059</v>
      </c>
      <c r="L806" s="381">
        <v>114059</v>
      </c>
      <c r="M806" s="381"/>
      <c r="N806" s="381">
        <v>114059</v>
      </c>
      <c r="O806" s="417">
        <f>+K806-N806</f>
        <v>0</v>
      </c>
    </row>
    <row r="807" spans="1:15">
      <c r="A807" s="154">
        <v>350</v>
      </c>
      <c r="B807" s="361">
        <v>200</v>
      </c>
      <c r="C807" s="153">
        <v>400</v>
      </c>
      <c r="D807" s="153">
        <v>0</v>
      </c>
      <c r="E807" s="153">
        <v>0</v>
      </c>
      <c r="F807" s="153">
        <v>0</v>
      </c>
      <c r="G807" s="368" t="s">
        <v>3032</v>
      </c>
      <c r="H807" s="368" t="s">
        <v>1264</v>
      </c>
      <c r="I807" s="361"/>
      <c r="J807" s="361"/>
      <c r="K807" s="381">
        <f t="shared" si="47"/>
        <v>17067</v>
      </c>
      <c r="L807" s="381">
        <v>17067</v>
      </c>
      <c r="M807" s="381"/>
      <c r="N807" s="381">
        <v>17067</v>
      </c>
      <c r="O807" s="417">
        <f>+K807-N807</f>
        <v>0</v>
      </c>
    </row>
    <row r="808" spans="1:15">
      <c r="A808" s="154">
        <v>350</v>
      </c>
      <c r="B808" s="361">
        <v>200</v>
      </c>
      <c r="C808" s="153">
        <v>500</v>
      </c>
      <c r="D808" s="153">
        <v>0</v>
      </c>
      <c r="E808" s="153">
        <v>0</v>
      </c>
      <c r="F808" s="153">
        <v>0</v>
      </c>
      <c r="G808" s="368" t="s">
        <v>3033</v>
      </c>
      <c r="H808" s="368" t="s">
        <v>1265</v>
      </c>
      <c r="I808" s="361"/>
      <c r="J808" s="361"/>
      <c r="K808" s="381">
        <f t="shared" si="47"/>
        <v>197655</v>
      </c>
      <c r="L808" s="381">
        <v>197655</v>
      </c>
      <c r="M808" s="381"/>
      <c r="N808" s="381">
        <v>197655</v>
      </c>
      <c r="O808" s="417">
        <f>+K808-N808</f>
        <v>0</v>
      </c>
    </row>
    <row r="809" spans="1:15">
      <c r="A809" s="151">
        <v>355</v>
      </c>
      <c r="B809" s="57">
        <v>0</v>
      </c>
      <c r="C809" s="57">
        <v>0</v>
      </c>
      <c r="D809" s="57">
        <v>0</v>
      </c>
      <c r="E809" s="57">
        <v>0</v>
      </c>
      <c r="F809" s="57">
        <v>0</v>
      </c>
      <c r="G809" s="379">
        <v>355</v>
      </c>
      <c r="H809" s="379" t="s">
        <v>1266</v>
      </c>
      <c r="I809" s="57" t="s">
        <v>1267</v>
      </c>
      <c r="J809" s="57"/>
      <c r="K809" s="375">
        <f t="shared" si="47"/>
        <v>0</v>
      </c>
      <c r="L809" s="375">
        <v>0</v>
      </c>
      <c r="M809" s="375"/>
      <c r="N809" s="375">
        <v>0</v>
      </c>
      <c r="O809" s="415"/>
    </row>
    <row r="810" spans="1:15">
      <c r="A810" s="154">
        <v>355</v>
      </c>
      <c r="B810" s="361">
        <v>100</v>
      </c>
      <c r="C810" s="361">
        <v>0</v>
      </c>
      <c r="D810" s="361">
        <v>0</v>
      </c>
      <c r="E810" s="361">
        <v>0</v>
      </c>
      <c r="F810" s="361">
        <v>0</v>
      </c>
      <c r="G810" s="369" t="s">
        <v>3034</v>
      </c>
      <c r="H810" s="369" t="s">
        <v>1268</v>
      </c>
      <c r="I810" s="361" t="s">
        <v>1269</v>
      </c>
      <c r="J810" s="360"/>
      <c r="K810" s="375">
        <f t="shared" si="47"/>
        <v>0</v>
      </c>
      <c r="L810" s="375">
        <v>0</v>
      </c>
      <c r="M810" s="375"/>
      <c r="N810" s="375">
        <v>0</v>
      </c>
      <c r="O810" s="415"/>
    </row>
    <row r="811" spans="1:15">
      <c r="A811" s="154">
        <v>355</v>
      </c>
      <c r="B811" s="361">
        <v>100</v>
      </c>
      <c r="C811" s="361">
        <v>100</v>
      </c>
      <c r="D811" s="361">
        <v>0</v>
      </c>
      <c r="E811" s="361">
        <v>0</v>
      </c>
      <c r="F811" s="361">
        <v>0</v>
      </c>
      <c r="G811" s="388" t="s">
        <v>3035</v>
      </c>
      <c r="H811" s="369" t="s">
        <v>1270</v>
      </c>
      <c r="I811" s="361"/>
      <c r="J811" s="360"/>
      <c r="K811" s="375">
        <f t="shared" si="47"/>
        <v>0</v>
      </c>
      <c r="L811" s="375">
        <v>0</v>
      </c>
      <c r="M811" s="375"/>
      <c r="N811" s="375">
        <v>0</v>
      </c>
      <c r="O811" s="415"/>
    </row>
    <row r="812" spans="1:15">
      <c r="A812" s="154">
        <v>355</v>
      </c>
      <c r="B812" s="361">
        <v>100</v>
      </c>
      <c r="C812" s="361">
        <v>100</v>
      </c>
      <c r="D812" s="153">
        <v>100</v>
      </c>
      <c r="E812" s="153">
        <v>0</v>
      </c>
      <c r="F812" s="153">
        <v>0</v>
      </c>
      <c r="G812" s="387" t="s">
        <v>3036</v>
      </c>
      <c r="H812" s="368" t="s">
        <v>1271</v>
      </c>
      <c r="I812" s="361"/>
      <c r="J812" s="361"/>
      <c r="K812" s="381">
        <f t="shared" si="47"/>
        <v>0</v>
      </c>
      <c r="L812" s="381">
        <v>0</v>
      </c>
      <c r="M812" s="381"/>
      <c r="N812" s="381">
        <v>0</v>
      </c>
      <c r="O812" s="417">
        <f>+K812-N812</f>
        <v>0</v>
      </c>
    </row>
    <row r="813" spans="1:15">
      <c r="A813" s="154">
        <v>355</v>
      </c>
      <c r="B813" s="361">
        <v>100</v>
      </c>
      <c r="C813" s="361">
        <v>100</v>
      </c>
      <c r="D813" s="153">
        <v>200</v>
      </c>
      <c r="E813" s="153">
        <v>0</v>
      </c>
      <c r="F813" s="153">
        <v>0</v>
      </c>
      <c r="G813" s="387" t="s">
        <v>3037</v>
      </c>
      <c r="H813" s="368" t="s">
        <v>1272</v>
      </c>
      <c r="I813" s="361"/>
      <c r="J813" s="361"/>
      <c r="K813" s="381">
        <f t="shared" si="47"/>
        <v>0</v>
      </c>
      <c r="L813" s="381">
        <v>0</v>
      </c>
      <c r="M813" s="381"/>
      <c r="N813" s="381">
        <v>0</v>
      </c>
      <c r="O813" s="417">
        <f>+K813-N813</f>
        <v>0</v>
      </c>
    </row>
    <row r="814" spans="1:15" ht="25.5">
      <c r="A814" s="154">
        <v>355</v>
      </c>
      <c r="B814" s="361">
        <v>100</v>
      </c>
      <c r="C814" s="361">
        <v>100</v>
      </c>
      <c r="D814" s="153">
        <v>300</v>
      </c>
      <c r="E814" s="153">
        <v>0</v>
      </c>
      <c r="F814" s="153">
        <v>0</v>
      </c>
      <c r="G814" s="387" t="s">
        <v>3038</v>
      </c>
      <c r="H814" s="368" t="s">
        <v>1273</v>
      </c>
      <c r="I814" s="361"/>
      <c r="J814" s="361"/>
      <c r="K814" s="381">
        <f t="shared" si="47"/>
        <v>0</v>
      </c>
      <c r="L814" s="381">
        <v>0</v>
      </c>
      <c r="M814" s="381"/>
      <c r="N814" s="381">
        <v>0</v>
      </c>
      <c r="O814" s="417">
        <f>+K814-N814</f>
        <v>0</v>
      </c>
    </row>
    <row r="815" spans="1:15">
      <c r="A815" s="154">
        <v>355</v>
      </c>
      <c r="B815" s="361">
        <v>100</v>
      </c>
      <c r="C815" s="361">
        <v>100</v>
      </c>
      <c r="D815" s="153">
        <v>400</v>
      </c>
      <c r="E815" s="153">
        <v>0</v>
      </c>
      <c r="F815" s="153">
        <v>0</v>
      </c>
      <c r="G815" s="387" t="s">
        <v>3039</v>
      </c>
      <c r="H815" s="368" t="s">
        <v>1274</v>
      </c>
      <c r="I815" s="361"/>
      <c r="J815" s="361"/>
      <c r="K815" s="381">
        <f t="shared" si="47"/>
        <v>0</v>
      </c>
      <c r="L815" s="381">
        <v>0</v>
      </c>
      <c r="M815" s="381"/>
      <c r="N815" s="381">
        <v>0</v>
      </c>
      <c r="O815" s="417">
        <f>+K815-N815</f>
        <v>0</v>
      </c>
    </row>
    <row r="816" spans="1:15">
      <c r="A816" s="154">
        <v>355</v>
      </c>
      <c r="B816" s="361">
        <v>100</v>
      </c>
      <c r="C816" s="361">
        <v>200</v>
      </c>
      <c r="D816" s="361">
        <v>0</v>
      </c>
      <c r="E816" s="361">
        <v>0</v>
      </c>
      <c r="F816" s="361">
        <v>0</v>
      </c>
      <c r="G816" s="388" t="s">
        <v>3040</v>
      </c>
      <c r="H816" s="369" t="s">
        <v>1275</v>
      </c>
      <c r="I816" s="361"/>
      <c r="J816" s="360"/>
      <c r="K816" s="375">
        <f t="shared" si="47"/>
        <v>0</v>
      </c>
      <c r="L816" s="375">
        <v>0</v>
      </c>
      <c r="M816" s="375"/>
      <c r="N816" s="375">
        <v>0</v>
      </c>
      <c r="O816" s="415"/>
    </row>
    <row r="817" spans="1:15">
      <c r="A817" s="154">
        <v>355</v>
      </c>
      <c r="B817" s="361">
        <v>100</v>
      </c>
      <c r="C817" s="361">
        <v>200</v>
      </c>
      <c r="D817" s="153">
        <v>50</v>
      </c>
      <c r="E817" s="153">
        <v>0</v>
      </c>
      <c r="F817" s="153">
        <v>0</v>
      </c>
      <c r="G817" s="387" t="s">
        <v>3041</v>
      </c>
      <c r="H817" s="368" t="s">
        <v>1276</v>
      </c>
      <c r="I817" s="361"/>
      <c r="J817" s="361"/>
      <c r="K817" s="381">
        <f t="shared" si="47"/>
        <v>0</v>
      </c>
      <c r="L817" s="381">
        <v>0</v>
      </c>
      <c r="M817" s="381"/>
      <c r="N817" s="381">
        <v>0</v>
      </c>
      <c r="O817" s="417">
        <f t="shared" ref="O817:O826" si="49">+K817-N817</f>
        <v>0</v>
      </c>
    </row>
    <row r="818" spans="1:15">
      <c r="A818" s="154">
        <v>355</v>
      </c>
      <c r="B818" s="361">
        <v>100</v>
      </c>
      <c r="C818" s="361">
        <v>200</v>
      </c>
      <c r="D818" s="153">
        <v>100</v>
      </c>
      <c r="E818" s="153">
        <v>0</v>
      </c>
      <c r="F818" s="153">
        <v>0</v>
      </c>
      <c r="G818" s="387" t="s">
        <v>3042</v>
      </c>
      <c r="H818" s="368" t="s">
        <v>1277</v>
      </c>
      <c r="I818" s="361"/>
      <c r="J818" s="361"/>
      <c r="K818" s="381">
        <f t="shared" si="47"/>
        <v>0</v>
      </c>
      <c r="L818" s="381">
        <v>0</v>
      </c>
      <c r="M818" s="381"/>
      <c r="N818" s="381">
        <v>0</v>
      </c>
      <c r="O818" s="417">
        <f t="shared" si="49"/>
        <v>0</v>
      </c>
    </row>
    <row r="819" spans="1:15">
      <c r="A819" s="154">
        <v>355</v>
      </c>
      <c r="B819" s="361">
        <v>100</v>
      </c>
      <c r="C819" s="361">
        <v>200</v>
      </c>
      <c r="D819" s="153">
        <v>150</v>
      </c>
      <c r="E819" s="153">
        <v>0</v>
      </c>
      <c r="F819" s="153">
        <v>0</v>
      </c>
      <c r="G819" s="387" t="s">
        <v>3043</v>
      </c>
      <c r="H819" s="368" t="s">
        <v>1278</v>
      </c>
      <c r="I819" s="361"/>
      <c r="J819" s="361"/>
      <c r="K819" s="381">
        <f t="shared" si="47"/>
        <v>0</v>
      </c>
      <c r="L819" s="381">
        <v>0</v>
      </c>
      <c r="M819" s="381"/>
      <c r="N819" s="381">
        <v>0</v>
      </c>
      <c r="O819" s="417">
        <f t="shared" si="49"/>
        <v>0</v>
      </c>
    </row>
    <row r="820" spans="1:15">
      <c r="A820" s="154">
        <v>355</v>
      </c>
      <c r="B820" s="361">
        <v>100</v>
      </c>
      <c r="C820" s="361">
        <v>200</v>
      </c>
      <c r="D820" s="153">
        <v>200</v>
      </c>
      <c r="E820" s="153">
        <v>0</v>
      </c>
      <c r="F820" s="153">
        <v>0</v>
      </c>
      <c r="G820" s="387" t="s">
        <v>3044</v>
      </c>
      <c r="H820" s="368" t="s">
        <v>1279</v>
      </c>
      <c r="I820" s="361"/>
      <c r="J820" s="361"/>
      <c r="K820" s="381">
        <f t="shared" si="47"/>
        <v>0</v>
      </c>
      <c r="L820" s="381">
        <v>0</v>
      </c>
      <c r="M820" s="381"/>
      <c r="N820" s="381">
        <v>0</v>
      </c>
      <c r="O820" s="417">
        <f t="shared" si="49"/>
        <v>0</v>
      </c>
    </row>
    <row r="821" spans="1:15">
      <c r="A821" s="154">
        <v>355</v>
      </c>
      <c r="B821" s="361">
        <v>100</v>
      </c>
      <c r="C821" s="361">
        <v>200</v>
      </c>
      <c r="D821" s="153">
        <v>250</v>
      </c>
      <c r="E821" s="153">
        <v>0</v>
      </c>
      <c r="F821" s="153">
        <v>0</v>
      </c>
      <c r="G821" s="387" t="s">
        <v>3045</v>
      </c>
      <c r="H821" s="368" t="s">
        <v>1280</v>
      </c>
      <c r="I821" s="361"/>
      <c r="J821" s="361"/>
      <c r="K821" s="381">
        <f t="shared" si="47"/>
        <v>0</v>
      </c>
      <c r="L821" s="381">
        <v>0</v>
      </c>
      <c r="M821" s="381"/>
      <c r="N821" s="381">
        <v>0</v>
      </c>
      <c r="O821" s="417">
        <f t="shared" si="49"/>
        <v>0</v>
      </c>
    </row>
    <row r="822" spans="1:15">
      <c r="A822" s="154">
        <v>355</v>
      </c>
      <c r="B822" s="361">
        <v>100</v>
      </c>
      <c r="C822" s="361">
        <v>200</v>
      </c>
      <c r="D822" s="153">
        <v>300</v>
      </c>
      <c r="E822" s="153">
        <v>0</v>
      </c>
      <c r="F822" s="153">
        <v>0</v>
      </c>
      <c r="G822" s="387" t="s">
        <v>3046</v>
      </c>
      <c r="H822" s="368" t="s">
        <v>1281</v>
      </c>
      <c r="I822" s="361"/>
      <c r="J822" s="361"/>
      <c r="K822" s="381">
        <f t="shared" si="47"/>
        <v>0</v>
      </c>
      <c r="L822" s="381">
        <v>0</v>
      </c>
      <c r="M822" s="381"/>
      <c r="N822" s="381">
        <v>0</v>
      </c>
      <c r="O822" s="417">
        <f t="shared" si="49"/>
        <v>0</v>
      </c>
    </row>
    <row r="823" spans="1:15">
      <c r="A823" s="154">
        <v>355</v>
      </c>
      <c r="B823" s="361">
        <v>100</v>
      </c>
      <c r="C823" s="361">
        <v>200</v>
      </c>
      <c r="D823" s="153">
        <v>350</v>
      </c>
      <c r="E823" s="153">
        <v>0</v>
      </c>
      <c r="F823" s="153">
        <v>0</v>
      </c>
      <c r="G823" s="387" t="s">
        <v>3047</v>
      </c>
      <c r="H823" s="368" t="s">
        <v>1282</v>
      </c>
      <c r="I823" s="361"/>
      <c r="J823" s="361"/>
      <c r="K823" s="381">
        <f t="shared" si="47"/>
        <v>0</v>
      </c>
      <c r="L823" s="381">
        <v>0</v>
      </c>
      <c r="M823" s="381"/>
      <c r="N823" s="381">
        <v>0</v>
      </c>
      <c r="O823" s="417">
        <f t="shared" si="49"/>
        <v>0</v>
      </c>
    </row>
    <row r="824" spans="1:15">
      <c r="A824" s="154">
        <v>355</v>
      </c>
      <c r="B824" s="361">
        <v>100</v>
      </c>
      <c r="C824" s="361">
        <v>200</v>
      </c>
      <c r="D824" s="153">
        <v>400</v>
      </c>
      <c r="E824" s="153">
        <v>0</v>
      </c>
      <c r="F824" s="153">
        <v>0</v>
      </c>
      <c r="G824" s="387" t="s">
        <v>3048</v>
      </c>
      <c r="H824" s="368" t="s">
        <v>1283</v>
      </c>
      <c r="I824" s="361"/>
      <c r="J824" s="361"/>
      <c r="K824" s="381">
        <f t="shared" si="47"/>
        <v>0</v>
      </c>
      <c r="L824" s="381">
        <v>0</v>
      </c>
      <c r="M824" s="381"/>
      <c r="N824" s="381">
        <v>0</v>
      </c>
      <c r="O824" s="417">
        <f t="shared" si="49"/>
        <v>0</v>
      </c>
    </row>
    <row r="825" spans="1:15">
      <c r="A825" s="154">
        <v>355</v>
      </c>
      <c r="B825" s="361">
        <v>100</v>
      </c>
      <c r="C825" s="361">
        <v>200</v>
      </c>
      <c r="D825" s="153">
        <v>450</v>
      </c>
      <c r="E825" s="153">
        <v>0</v>
      </c>
      <c r="F825" s="153">
        <v>0</v>
      </c>
      <c r="G825" s="387" t="s">
        <v>3049</v>
      </c>
      <c r="H825" s="368" t="s">
        <v>1284</v>
      </c>
      <c r="I825" s="361"/>
      <c r="J825" s="361"/>
      <c r="K825" s="381">
        <f t="shared" si="47"/>
        <v>0</v>
      </c>
      <c r="L825" s="381">
        <v>0</v>
      </c>
      <c r="M825" s="381"/>
      <c r="N825" s="381">
        <v>0</v>
      </c>
      <c r="O825" s="417">
        <f t="shared" si="49"/>
        <v>0</v>
      </c>
    </row>
    <row r="826" spans="1:15">
      <c r="A826" s="154">
        <v>355</v>
      </c>
      <c r="B826" s="361">
        <v>100</v>
      </c>
      <c r="C826" s="361">
        <v>200</v>
      </c>
      <c r="D826" s="153">
        <v>500</v>
      </c>
      <c r="E826" s="153">
        <v>0</v>
      </c>
      <c r="F826" s="153">
        <v>0</v>
      </c>
      <c r="G826" s="387" t="s">
        <v>3050</v>
      </c>
      <c r="H826" s="368" t="s">
        <v>1285</v>
      </c>
      <c r="I826" s="361"/>
      <c r="J826" s="361"/>
      <c r="K826" s="381">
        <f t="shared" si="47"/>
        <v>0</v>
      </c>
      <c r="L826" s="381">
        <v>0</v>
      </c>
      <c r="M826" s="381"/>
      <c r="N826" s="381">
        <v>0</v>
      </c>
      <c r="O826" s="417">
        <f t="shared" si="49"/>
        <v>0</v>
      </c>
    </row>
    <row r="827" spans="1:15">
      <c r="A827" s="154">
        <v>355</v>
      </c>
      <c r="B827" s="361">
        <v>200</v>
      </c>
      <c r="C827" s="361">
        <v>0</v>
      </c>
      <c r="D827" s="361">
        <v>0</v>
      </c>
      <c r="E827" s="361">
        <v>0</v>
      </c>
      <c r="F827" s="361">
        <v>0</v>
      </c>
      <c r="G827" s="369" t="s">
        <v>3051</v>
      </c>
      <c r="H827" s="369" t="s">
        <v>1286</v>
      </c>
      <c r="I827" s="361" t="s">
        <v>1287</v>
      </c>
      <c r="J827" s="360"/>
      <c r="K827" s="375">
        <f t="shared" si="47"/>
        <v>0</v>
      </c>
      <c r="L827" s="375">
        <v>0</v>
      </c>
      <c r="M827" s="375"/>
      <c r="N827" s="375">
        <v>0</v>
      </c>
      <c r="O827" s="415"/>
    </row>
    <row r="828" spans="1:15">
      <c r="A828" s="154">
        <v>355</v>
      </c>
      <c r="B828" s="361">
        <v>200</v>
      </c>
      <c r="C828" s="153">
        <v>100</v>
      </c>
      <c r="D828" s="153">
        <v>0</v>
      </c>
      <c r="E828" s="153">
        <v>0</v>
      </c>
      <c r="F828" s="153">
        <v>0</v>
      </c>
      <c r="G828" s="387" t="s">
        <v>3052</v>
      </c>
      <c r="H828" s="368" t="s">
        <v>1288</v>
      </c>
      <c r="I828" s="361"/>
      <c r="J828" s="361"/>
      <c r="K828" s="381">
        <f t="shared" si="47"/>
        <v>0</v>
      </c>
      <c r="L828" s="381">
        <v>0</v>
      </c>
      <c r="M828" s="381"/>
      <c r="N828" s="381">
        <v>0</v>
      </c>
      <c r="O828" s="417">
        <f t="shared" ref="O828:O874" si="50">+K828-N828</f>
        <v>0</v>
      </c>
    </row>
    <row r="829" spans="1:15">
      <c r="A829" s="154">
        <v>355</v>
      </c>
      <c r="B829" s="361">
        <v>200</v>
      </c>
      <c r="C829" s="153">
        <v>101</v>
      </c>
      <c r="D829" s="153">
        <v>0</v>
      </c>
      <c r="E829" s="153">
        <v>0</v>
      </c>
      <c r="F829" s="153">
        <v>0</v>
      </c>
      <c r="G829" s="387" t="s">
        <v>3053</v>
      </c>
      <c r="H829" s="368" t="s">
        <v>1289</v>
      </c>
      <c r="I829" s="361"/>
      <c r="J829" s="361"/>
      <c r="K829" s="381">
        <f t="shared" si="47"/>
        <v>0</v>
      </c>
      <c r="L829" s="381">
        <v>0</v>
      </c>
      <c r="M829" s="381"/>
      <c r="N829" s="381">
        <v>0</v>
      </c>
      <c r="O829" s="417">
        <f t="shared" si="50"/>
        <v>0</v>
      </c>
    </row>
    <row r="830" spans="1:15">
      <c r="A830" s="154">
        <v>355</v>
      </c>
      <c r="B830" s="361">
        <v>200</v>
      </c>
      <c r="C830" s="153">
        <v>102</v>
      </c>
      <c r="D830" s="153">
        <v>0</v>
      </c>
      <c r="E830" s="153">
        <v>0</v>
      </c>
      <c r="F830" s="153">
        <v>0</v>
      </c>
      <c r="G830" s="387" t="s">
        <v>3054</v>
      </c>
      <c r="H830" s="368" t="s">
        <v>1290</v>
      </c>
      <c r="I830" s="361"/>
      <c r="J830" s="361"/>
      <c r="K830" s="381">
        <f t="shared" si="47"/>
        <v>0</v>
      </c>
      <c r="L830" s="381">
        <v>0</v>
      </c>
      <c r="M830" s="381"/>
      <c r="N830" s="381">
        <v>0</v>
      </c>
      <c r="O830" s="417">
        <f t="shared" si="50"/>
        <v>0</v>
      </c>
    </row>
    <row r="831" spans="1:15">
      <c r="A831" s="154">
        <v>355</v>
      </c>
      <c r="B831" s="361">
        <v>200</v>
      </c>
      <c r="C831" s="153">
        <v>103</v>
      </c>
      <c r="D831" s="153">
        <v>0</v>
      </c>
      <c r="E831" s="153">
        <v>0</v>
      </c>
      <c r="F831" s="153">
        <v>0</v>
      </c>
      <c r="G831" s="387" t="s">
        <v>3055</v>
      </c>
      <c r="H831" s="368" t="s">
        <v>1291</v>
      </c>
      <c r="I831" s="361"/>
      <c r="J831" s="361"/>
      <c r="K831" s="381">
        <f t="shared" si="47"/>
        <v>0</v>
      </c>
      <c r="L831" s="381">
        <v>0</v>
      </c>
      <c r="M831" s="381"/>
      <c r="N831" s="381">
        <v>0</v>
      </c>
      <c r="O831" s="417">
        <f t="shared" si="50"/>
        <v>0</v>
      </c>
    </row>
    <row r="832" spans="1:15" ht="25.5">
      <c r="A832" s="154">
        <v>355</v>
      </c>
      <c r="B832" s="361">
        <v>200</v>
      </c>
      <c r="C832" s="153">
        <v>200</v>
      </c>
      <c r="D832" s="153">
        <v>0</v>
      </c>
      <c r="E832" s="153">
        <v>0</v>
      </c>
      <c r="F832" s="153">
        <v>0</v>
      </c>
      <c r="G832" s="387" t="s">
        <v>3056</v>
      </c>
      <c r="H832" s="368" t="s">
        <v>1292</v>
      </c>
      <c r="I832" s="361"/>
      <c r="J832" s="361"/>
      <c r="K832" s="381">
        <f t="shared" si="47"/>
        <v>0</v>
      </c>
      <c r="L832" s="381">
        <v>0</v>
      </c>
      <c r="M832" s="381"/>
      <c r="N832" s="381">
        <v>0</v>
      </c>
      <c r="O832" s="417">
        <f t="shared" si="50"/>
        <v>0</v>
      </c>
    </row>
    <row r="833" spans="1:15">
      <c r="A833" s="154">
        <v>355</v>
      </c>
      <c r="B833" s="361">
        <v>200</v>
      </c>
      <c r="C833" s="153">
        <v>201</v>
      </c>
      <c r="D833" s="153">
        <v>0</v>
      </c>
      <c r="E833" s="153">
        <v>0</v>
      </c>
      <c r="F833" s="153">
        <v>0</v>
      </c>
      <c r="G833" s="387" t="s">
        <v>3057</v>
      </c>
      <c r="H833" s="368" t="s">
        <v>1293</v>
      </c>
      <c r="I833" s="361"/>
      <c r="J833" s="361"/>
      <c r="K833" s="381">
        <f t="shared" si="47"/>
        <v>0</v>
      </c>
      <c r="L833" s="381">
        <v>0</v>
      </c>
      <c r="M833" s="381"/>
      <c r="N833" s="381">
        <v>0</v>
      </c>
      <c r="O833" s="417">
        <f t="shared" si="50"/>
        <v>0</v>
      </c>
    </row>
    <row r="834" spans="1:15" ht="25.5">
      <c r="A834" s="154">
        <v>355</v>
      </c>
      <c r="B834" s="361">
        <v>200</v>
      </c>
      <c r="C834" s="153">
        <v>202</v>
      </c>
      <c r="D834" s="153">
        <v>0</v>
      </c>
      <c r="E834" s="153">
        <v>0</v>
      </c>
      <c r="F834" s="153">
        <v>0</v>
      </c>
      <c r="G834" s="387" t="s">
        <v>3058</v>
      </c>
      <c r="H834" s="368" t="s">
        <v>1294</v>
      </c>
      <c r="I834" s="361"/>
      <c r="J834" s="361"/>
      <c r="K834" s="381">
        <f t="shared" si="47"/>
        <v>0</v>
      </c>
      <c r="L834" s="381">
        <v>0</v>
      </c>
      <c r="M834" s="381"/>
      <c r="N834" s="381">
        <v>0</v>
      </c>
      <c r="O834" s="417">
        <f t="shared" si="50"/>
        <v>0</v>
      </c>
    </row>
    <row r="835" spans="1:15" ht="25.5">
      <c r="A835" s="154">
        <v>355</v>
      </c>
      <c r="B835" s="361">
        <v>200</v>
      </c>
      <c r="C835" s="153">
        <v>203</v>
      </c>
      <c r="D835" s="153">
        <v>0</v>
      </c>
      <c r="E835" s="153">
        <v>0</v>
      </c>
      <c r="F835" s="153">
        <v>0</v>
      </c>
      <c r="G835" s="387" t="s">
        <v>3059</v>
      </c>
      <c r="H835" s="368" t="s">
        <v>1295</v>
      </c>
      <c r="I835" s="361"/>
      <c r="J835" s="361"/>
      <c r="K835" s="381">
        <f t="shared" si="47"/>
        <v>0</v>
      </c>
      <c r="L835" s="381">
        <v>0</v>
      </c>
      <c r="M835" s="381"/>
      <c r="N835" s="381">
        <v>0</v>
      </c>
      <c r="O835" s="417">
        <f t="shared" si="50"/>
        <v>0</v>
      </c>
    </row>
    <row r="836" spans="1:15" ht="25.5">
      <c r="A836" s="154">
        <v>355</v>
      </c>
      <c r="B836" s="361">
        <v>200</v>
      </c>
      <c r="C836" s="153">
        <v>204</v>
      </c>
      <c r="D836" s="153">
        <v>0</v>
      </c>
      <c r="E836" s="153">
        <v>0</v>
      </c>
      <c r="F836" s="153">
        <v>0</v>
      </c>
      <c r="G836" s="387" t="s">
        <v>3060</v>
      </c>
      <c r="H836" s="368" t="s">
        <v>1296</v>
      </c>
      <c r="I836" s="361"/>
      <c r="J836" s="361"/>
      <c r="K836" s="381">
        <f t="shared" si="47"/>
        <v>0</v>
      </c>
      <c r="L836" s="381">
        <v>0</v>
      </c>
      <c r="M836" s="381"/>
      <c r="N836" s="381">
        <v>0</v>
      </c>
      <c r="O836" s="417">
        <f t="shared" si="50"/>
        <v>0</v>
      </c>
    </row>
    <row r="837" spans="1:15" ht="25.5">
      <c r="A837" s="154">
        <v>355</v>
      </c>
      <c r="B837" s="361">
        <v>200</v>
      </c>
      <c r="C837" s="153">
        <v>205</v>
      </c>
      <c r="D837" s="153">
        <v>0</v>
      </c>
      <c r="E837" s="153">
        <v>0</v>
      </c>
      <c r="F837" s="153">
        <v>0</v>
      </c>
      <c r="G837" s="387" t="s">
        <v>3061</v>
      </c>
      <c r="H837" s="368" t="s">
        <v>1297</v>
      </c>
      <c r="I837" s="361"/>
      <c r="J837" s="361"/>
      <c r="K837" s="381">
        <f t="shared" si="47"/>
        <v>0</v>
      </c>
      <c r="L837" s="381">
        <v>0</v>
      </c>
      <c r="M837" s="381"/>
      <c r="N837" s="381">
        <v>0</v>
      </c>
      <c r="O837" s="417">
        <f t="shared" si="50"/>
        <v>0</v>
      </c>
    </row>
    <row r="838" spans="1:15" ht="25.5">
      <c r="A838" s="154">
        <v>355</v>
      </c>
      <c r="B838" s="361">
        <v>200</v>
      </c>
      <c r="C838" s="153">
        <v>206</v>
      </c>
      <c r="D838" s="153">
        <v>0</v>
      </c>
      <c r="E838" s="153">
        <v>0</v>
      </c>
      <c r="F838" s="153">
        <v>0</v>
      </c>
      <c r="G838" s="387" t="s">
        <v>3062</v>
      </c>
      <c r="H838" s="368" t="s">
        <v>1298</v>
      </c>
      <c r="I838" s="361"/>
      <c r="J838" s="361"/>
      <c r="K838" s="381">
        <f t="shared" si="47"/>
        <v>0</v>
      </c>
      <c r="L838" s="381">
        <v>0</v>
      </c>
      <c r="M838" s="381"/>
      <c r="N838" s="381">
        <v>0</v>
      </c>
      <c r="O838" s="417">
        <f t="shared" si="50"/>
        <v>0</v>
      </c>
    </row>
    <row r="839" spans="1:15" ht="25.5">
      <c r="A839" s="154">
        <v>355</v>
      </c>
      <c r="B839" s="361">
        <v>200</v>
      </c>
      <c r="C839" s="153">
        <v>207</v>
      </c>
      <c r="D839" s="153">
        <v>0</v>
      </c>
      <c r="E839" s="153">
        <v>0</v>
      </c>
      <c r="F839" s="153">
        <v>0</v>
      </c>
      <c r="G839" s="387" t="s">
        <v>3063</v>
      </c>
      <c r="H839" s="368" t="s">
        <v>1299</v>
      </c>
      <c r="I839" s="361"/>
      <c r="J839" s="361"/>
      <c r="K839" s="381">
        <f t="shared" ref="K839:K902" si="51">+L839+M839</f>
        <v>0</v>
      </c>
      <c r="L839" s="381">
        <v>0</v>
      </c>
      <c r="M839" s="381"/>
      <c r="N839" s="381">
        <v>0</v>
      </c>
      <c r="O839" s="417">
        <f t="shared" si="50"/>
        <v>0</v>
      </c>
    </row>
    <row r="840" spans="1:15" ht="25.5">
      <c r="A840" s="154">
        <v>355</v>
      </c>
      <c r="B840" s="361">
        <v>200</v>
      </c>
      <c r="C840" s="153">
        <v>208</v>
      </c>
      <c r="D840" s="153">
        <v>0</v>
      </c>
      <c r="E840" s="153">
        <v>0</v>
      </c>
      <c r="F840" s="153">
        <v>0</v>
      </c>
      <c r="G840" s="387" t="s">
        <v>3064</v>
      </c>
      <c r="H840" s="368" t="s">
        <v>1300</v>
      </c>
      <c r="I840" s="361"/>
      <c r="J840" s="361"/>
      <c r="K840" s="381">
        <f t="shared" si="51"/>
        <v>0</v>
      </c>
      <c r="L840" s="381">
        <v>0</v>
      </c>
      <c r="M840" s="381"/>
      <c r="N840" s="381">
        <v>0</v>
      </c>
      <c r="O840" s="417">
        <f t="shared" si="50"/>
        <v>0</v>
      </c>
    </row>
    <row r="841" spans="1:15" ht="25.5">
      <c r="A841" s="154">
        <v>355</v>
      </c>
      <c r="B841" s="361">
        <v>200</v>
      </c>
      <c r="C841" s="153">
        <v>209</v>
      </c>
      <c r="D841" s="153">
        <v>0</v>
      </c>
      <c r="E841" s="153">
        <v>0</v>
      </c>
      <c r="F841" s="153">
        <v>0</v>
      </c>
      <c r="G841" s="387" t="s">
        <v>3065</v>
      </c>
      <c r="H841" s="368" t="s">
        <v>1301</v>
      </c>
      <c r="I841" s="361"/>
      <c r="J841" s="361"/>
      <c r="K841" s="381">
        <f t="shared" si="51"/>
        <v>0</v>
      </c>
      <c r="L841" s="381">
        <v>0</v>
      </c>
      <c r="M841" s="381"/>
      <c r="N841" s="381">
        <v>0</v>
      </c>
      <c r="O841" s="417">
        <f t="shared" si="50"/>
        <v>0</v>
      </c>
    </row>
    <row r="842" spans="1:15" ht="25.5">
      <c r="A842" s="154">
        <v>355</v>
      </c>
      <c r="B842" s="361">
        <v>200</v>
      </c>
      <c r="C842" s="153">
        <v>210</v>
      </c>
      <c r="D842" s="153">
        <v>0</v>
      </c>
      <c r="E842" s="153">
        <v>0</v>
      </c>
      <c r="F842" s="153">
        <v>0</v>
      </c>
      <c r="G842" s="387" t="s">
        <v>3066</v>
      </c>
      <c r="H842" s="368" t="s">
        <v>1302</v>
      </c>
      <c r="I842" s="361"/>
      <c r="J842" s="361"/>
      <c r="K842" s="381">
        <f t="shared" si="51"/>
        <v>0</v>
      </c>
      <c r="L842" s="381">
        <v>0</v>
      </c>
      <c r="M842" s="381"/>
      <c r="N842" s="381">
        <v>0</v>
      </c>
      <c r="O842" s="417">
        <f t="shared" si="50"/>
        <v>0</v>
      </c>
    </row>
    <row r="843" spans="1:15" ht="25.5">
      <c r="A843" s="154">
        <v>355</v>
      </c>
      <c r="B843" s="361">
        <v>200</v>
      </c>
      <c r="C843" s="153">
        <v>211</v>
      </c>
      <c r="D843" s="153">
        <v>0</v>
      </c>
      <c r="E843" s="153">
        <v>0</v>
      </c>
      <c r="F843" s="153">
        <v>0</v>
      </c>
      <c r="G843" s="387" t="s">
        <v>3067</v>
      </c>
      <c r="H843" s="368" t="s">
        <v>1303</v>
      </c>
      <c r="I843" s="361"/>
      <c r="J843" s="361"/>
      <c r="K843" s="381">
        <f t="shared" si="51"/>
        <v>0</v>
      </c>
      <c r="L843" s="381">
        <v>0</v>
      </c>
      <c r="M843" s="381"/>
      <c r="N843" s="381">
        <v>0</v>
      </c>
      <c r="O843" s="417">
        <f t="shared" si="50"/>
        <v>0</v>
      </c>
    </row>
    <row r="844" spans="1:15">
      <c r="A844" s="154">
        <v>355</v>
      </c>
      <c r="B844" s="361">
        <v>200</v>
      </c>
      <c r="C844" s="153">
        <v>300</v>
      </c>
      <c r="D844" s="153">
        <v>0</v>
      </c>
      <c r="E844" s="153">
        <v>0</v>
      </c>
      <c r="F844" s="153">
        <v>0</v>
      </c>
      <c r="G844" s="387" t="s">
        <v>3068</v>
      </c>
      <c r="H844" s="368" t="s">
        <v>1304</v>
      </c>
      <c r="I844" s="361"/>
      <c r="J844" s="361"/>
      <c r="K844" s="381">
        <f t="shared" si="51"/>
        <v>0</v>
      </c>
      <c r="L844" s="381">
        <v>0</v>
      </c>
      <c r="M844" s="381"/>
      <c r="N844" s="381">
        <v>0</v>
      </c>
      <c r="O844" s="417">
        <f t="shared" si="50"/>
        <v>0</v>
      </c>
    </row>
    <row r="845" spans="1:15" ht="25.5">
      <c r="A845" s="154">
        <v>355</v>
      </c>
      <c r="B845" s="361">
        <v>200</v>
      </c>
      <c r="C845" s="153">
        <v>400</v>
      </c>
      <c r="D845" s="153">
        <v>0</v>
      </c>
      <c r="E845" s="153">
        <v>0</v>
      </c>
      <c r="F845" s="153">
        <v>0</v>
      </c>
      <c r="G845" s="387" t="s">
        <v>3069</v>
      </c>
      <c r="H845" s="368" t="s">
        <v>1305</v>
      </c>
      <c r="I845" s="361"/>
      <c r="J845" s="361"/>
      <c r="K845" s="381">
        <f t="shared" si="51"/>
        <v>0</v>
      </c>
      <c r="L845" s="381">
        <v>0</v>
      </c>
      <c r="M845" s="381"/>
      <c r="N845" s="381">
        <v>0</v>
      </c>
      <c r="O845" s="417">
        <f t="shared" si="50"/>
        <v>0</v>
      </c>
    </row>
    <row r="846" spans="1:15" ht="25.5">
      <c r="A846" s="154">
        <v>355</v>
      </c>
      <c r="B846" s="361">
        <v>200</v>
      </c>
      <c r="C846" s="153">
        <v>401</v>
      </c>
      <c r="D846" s="153">
        <v>0</v>
      </c>
      <c r="E846" s="153">
        <v>0</v>
      </c>
      <c r="F846" s="153">
        <v>0</v>
      </c>
      <c r="G846" s="387" t="s">
        <v>3070</v>
      </c>
      <c r="H846" s="368" t="s">
        <v>1306</v>
      </c>
      <c r="I846" s="361"/>
      <c r="J846" s="361"/>
      <c r="K846" s="381">
        <f t="shared" si="51"/>
        <v>0</v>
      </c>
      <c r="L846" s="381">
        <v>0</v>
      </c>
      <c r="M846" s="381"/>
      <c r="N846" s="381">
        <v>0</v>
      </c>
      <c r="O846" s="417">
        <f t="shared" si="50"/>
        <v>0</v>
      </c>
    </row>
    <row r="847" spans="1:15" ht="25.5">
      <c r="A847" s="154">
        <v>355</v>
      </c>
      <c r="B847" s="361">
        <v>200</v>
      </c>
      <c r="C847" s="153">
        <v>402</v>
      </c>
      <c r="D847" s="153">
        <v>0</v>
      </c>
      <c r="E847" s="153">
        <v>0</v>
      </c>
      <c r="F847" s="153">
        <v>0</v>
      </c>
      <c r="G847" s="387" t="s">
        <v>3071</v>
      </c>
      <c r="H847" s="368" t="s">
        <v>1307</v>
      </c>
      <c r="I847" s="361"/>
      <c r="J847" s="361"/>
      <c r="K847" s="381">
        <f t="shared" si="51"/>
        <v>0</v>
      </c>
      <c r="L847" s="381">
        <v>0</v>
      </c>
      <c r="M847" s="381"/>
      <c r="N847" s="381">
        <v>0</v>
      </c>
      <c r="O847" s="417">
        <f t="shared" si="50"/>
        <v>0</v>
      </c>
    </row>
    <row r="848" spans="1:15" ht="25.5">
      <c r="A848" s="154">
        <v>355</v>
      </c>
      <c r="B848" s="361">
        <v>200</v>
      </c>
      <c r="C848" s="153">
        <v>403</v>
      </c>
      <c r="D848" s="153">
        <v>0</v>
      </c>
      <c r="E848" s="153">
        <v>0</v>
      </c>
      <c r="F848" s="153">
        <v>0</v>
      </c>
      <c r="G848" s="387" t="s">
        <v>3072</v>
      </c>
      <c r="H848" s="368" t="s">
        <v>1308</v>
      </c>
      <c r="I848" s="361"/>
      <c r="J848" s="361"/>
      <c r="K848" s="381">
        <f t="shared" si="51"/>
        <v>0</v>
      </c>
      <c r="L848" s="381">
        <v>0</v>
      </c>
      <c r="M848" s="381"/>
      <c r="N848" s="381">
        <v>0</v>
      </c>
      <c r="O848" s="417">
        <f t="shared" si="50"/>
        <v>0</v>
      </c>
    </row>
    <row r="849" spans="1:15" ht="25.5">
      <c r="A849" s="154">
        <v>355</v>
      </c>
      <c r="B849" s="361">
        <v>200</v>
      </c>
      <c r="C849" s="153">
        <v>404</v>
      </c>
      <c r="D849" s="153">
        <v>0</v>
      </c>
      <c r="E849" s="153">
        <v>0</v>
      </c>
      <c r="F849" s="153">
        <v>0</v>
      </c>
      <c r="G849" s="387" t="s">
        <v>3073</v>
      </c>
      <c r="H849" s="368" t="s">
        <v>1309</v>
      </c>
      <c r="I849" s="361"/>
      <c r="J849" s="361"/>
      <c r="K849" s="381">
        <f t="shared" si="51"/>
        <v>0</v>
      </c>
      <c r="L849" s="381">
        <v>0</v>
      </c>
      <c r="M849" s="381"/>
      <c r="N849" s="381">
        <v>0</v>
      </c>
      <c r="O849" s="417">
        <f t="shared" si="50"/>
        <v>0</v>
      </c>
    </row>
    <row r="850" spans="1:15" ht="25.5">
      <c r="A850" s="154">
        <v>355</v>
      </c>
      <c r="B850" s="361">
        <v>200</v>
      </c>
      <c r="C850" s="153">
        <v>405</v>
      </c>
      <c r="D850" s="153">
        <v>0</v>
      </c>
      <c r="E850" s="153">
        <v>0</v>
      </c>
      <c r="F850" s="153">
        <v>0</v>
      </c>
      <c r="G850" s="387" t="s">
        <v>3074</v>
      </c>
      <c r="H850" s="368" t="s">
        <v>1310</v>
      </c>
      <c r="I850" s="361"/>
      <c r="J850" s="361"/>
      <c r="K850" s="381">
        <f t="shared" si="51"/>
        <v>0</v>
      </c>
      <c r="L850" s="381">
        <v>0</v>
      </c>
      <c r="M850" s="381"/>
      <c r="N850" s="381">
        <v>0</v>
      </c>
      <c r="O850" s="417">
        <f t="shared" si="50"/>
        <v>0</v>
      </c>
    </row>
    <row r="851" spans="1:15" ht="25.5">
      <c r="A851" s="154">
        <v>355</v>
      </c>
      <c r="B851" s="361">
        <v>200</v>
      </c>
      <c r="C851" s="153">
        <v>406</v>
      </c>
      <c r="D851" s="153">
        <v>0</v>
      </c>
      <c r="E851" s="153">
        <v>0</v>
      </c>
      <c r="F851" s="153">
        <v>0</v>
      </c>
      <c r="G851" s="387" t="s">
        <v>3075</v>
      </c>
      <c r="H851" s="368" t="s">
        <v>1311</v>
      </c>
      <c r="I851" s="361"/>
      <c r="J851" s="361"/>
      <c r="K851" s="381">
        <f t="shared" si="51"/>
        <v>0</v>
      </c>
      <c r="L851" s="381">
        <v>0</v>
      </c>
      <c r="M851" s="381"/>
      <c r="N851" s="381">
        <v>0</v>
      </c>
      <c r="O851" s="417">
        <f t="shared" si="50"/>
        <v>0</v>
      </c>
    </row>
    <row r="852" spans="1:15" ht="38.25">
      <c r="A852" s="154">
        <v>355</v>
      </c>
      <c r="B852" s="361">
        <v>200</v>
      </c>
      <c r="C852" s="153">
        <v>407</v>
      </c>
      <c r="D852" s="153">
        <v>0</v>
      </c>
      <c r="E852" s="153">
        <v>0</v>
      </c>
      <c r="F852" s="153">
        <v>0</v>
      </c>
      <c r="G852" s="387" t="s">
        <v>3076</v>
      </c>
      <c r="H852" s="368" t="s">
        <v>1312</v>
      </c>
      <c r="I852" s="361"/>
      <c r="J852" s="361"/>
      <c r="K852" s="381">
        <f t="shared" si="51"/>
        <v>0</v>
      </c>
      <c r="L852" s="381">
        <v>0</v>
      </c>
      <c r="M852" s="381"/>
      <c r="N852" s="381">
        <v>0</v>
      </c>
      <c r="O852" s="417">
        <f t="shared" si="50"/>
        <v>0</v>
      </c>
    </row>
    <row r="853" spans="1:15" ht="25.5">
      <c r="A853" s="154">
        <v>355</v>
      </c>
      <c r="B853" s="361">
        <v>200</v>
      </c>
      <c r="C853" s="153">
        <v>408</v>
      </c>
      <c r="D853" s="153">
        <v>0</v>
      </c>
      <c r="E853" s="153">
        <v>0</v>
      </c>
      <c r="F853" s="153">
        <v>0</v>
      </c>
      <c r="G853" s="387" t="s">
        <v>3077</v>
      </c>
      <c r="H853" s="368" t="s">
        <v>1313</v>
      </c>
      <c r="I853" s="361"/>
      <c r="J853" s="361"/>
      <c r="K853" s="381">
        <f t="shared" si="51"/>
        <v>0</v>
      </c>
      <c r="L853" s="381">
        <v>0</v>
      </c>
      <c r="M853" s="381"/>
      <c r="N853" s="381">
        <v>0</v>
      </c>
      <c r="O853" s="417">
        <f t="shared" si="50"/>
        <v>0</v>
      </c>
    </row>
    <row r="854" spans="1:15" ht="25.5">
      <c r="A854" s="154">
        <v>355</v>
      </c>
      <c r="B854" s="361">
        <v>200</v>
      </c>
      <c r="C854" s="153">
        <v>409</v>
      </c>
      <c r="D854" s="153">
        <v>0</v>
      </c>
      <c r="E854" s="153">
        <v>0</v>
      </c>
      <c r="F854" s="153">
        <v>0</v>
      </c>
      <c r="G854" s="387" t="s">
        <v>3078</v>
      </c>
      <c r="H854" s="368" t="s">
        <v>1314</v>
      </c>
      <c r="I854" s="361"/>
      <c r="J854" s="361"/>
      <c r="K854" s="381">
        <f t="shared" si="51"/>
        <v>0</v>
      </c>
      <c r="L854" s="381">
        <v>0</v>
      </c>
      <c r="M854" s="381"/>
      <c r="N854" s="381">
        <v>0</v>
      </c>
      <c r="O854" s="417">
        <f t="shared" si="50"/>
        <v>0</v>
      </c>
    </row>
    <row r="855" spans="1:15" ht="25.5">
      <c r="A855" s="154">
        <v>355</v>
      </c>
      <c r="B855" s="361">
        <v>200</v>
      </c>
      <c r="C855" s="153">
        <v>410</v>
      </c>
      <c r="D855" s="153">
        <v>0</v>
      </c>
      <c r="E855" s="153">
        <v>0</v>
      </c>
      <c r="F855" s="153">
        <v>0</v>
      </c>
      <c r="G855" s="387" t="s">
        <v>3079</v>
      </c>
      <c r="H855" s="368" t="s">
        <v>1315</v>
      </c>
      <c r="I855" s="361"/>
      <c r="J855" s="361"/>
      <c r="K855" s="381">
        <f t="shared" si="51"/>
        <v>0</v>
      </c>
      <c r="L855" s="381">
        <v>0</v>
      </c>
      <c r="M855" s="381"/>
      <c r="N855" s="381">
        <v>0</v>
      </c>
      <c r="O855" s="417">
        <f t="shared" si="50"/>
        <v>0</v>
      </c>
    </row>
    <row r="856" spans="1:15" ht="25.5">
      <c r="A856" s="154">
        <v>355</v>
      </c>
      <c r="B856" s="361">
        <v>200</v>
      </c>
      <c r="C856" s="153">
        <v>411</v>
      </c>
      <c r="D856" s="153">
        <v>0</v>
      </c>
      <c r="E856" s="153">
        <v>0</v>
      </c>
      <c r="F856" s="153">
        <v>0</v>
      </c>
      <c r="G856" s="387" t="s">
        <v>3080</v>
      </c>
      <c r="H856" s="368" t="s">
        <v>1316</v>
      </c>
      <c r="I856" s="361"/>
      <c r="J856" s="361"/>
      <c r="K856" s="381">
        <f t="shared" si="51"/>
        <v>0</v>
      </c>
      <c r="L856" s="381">
        <v>0</v>
      </c>
      <c r="M856" s="381"/>
      <c r="N856" s="381">
        <v>0</v>
      </c>
      <c r="O856" s="417">
        <f t="shared" si="50"/>
        <v>0</v>
      </c>
    </row>
    <row r="857" spans="1:15" ht="25.5">
      <c r="A857" s="154">
        <v>355</v>
      </c>
      <c r="B857" s="361">
        <v>200</v>
      </c>
      <c r="C857" s="153">
        <v>412</v>
      </c>
      <c r="D857" s="153">
        <v>0</v>
      </c>
      <c r="E857" s="153">
        <v>0</v>
      </c>
      <c r="F857" s="153">
        <v>0</v>
      </c>
      <c r="G857" s="387" t="s">
        <v>3081</v>
      </c>
      <c r="H857" s="368" t="s">
        <v>1317</v>
      </c>
      <c r="I857" s="361"/>
      <c r="J857" s="361"/>
      <c r="K857" s="381">
        <f t="shared" si="51"/>
        <v>0</v>
      </c>
      <c r="L857" s="381">
        <v>0</v>
      </c>
      <c r="M857" s="381"/>
      <c r="N857" s="381">
        <v>0</v>
      </c>
      <c r="O857" s="417">
        <f t="shared" si="50"/>
        <v>0</v>
      </c>
    </row>
    <row r="858" spans="1:15" ht="25.5">
      <c r="A858" s="154">
        <v>355</v>
      </c>
      <c r="B858" s="361">
        <v>200</v>
      </c>
      <c r="C858" s="153">
        <v>413</v>
      </c>
      <c r="D858" s="153">
        <v>0</v>
      </c>
      <c r="E858" s="153">
        <v>0</v>
      </c>
      <c r="F858" s="153">
        <v>0</v>
      </c>
      <c r="G858" s="387" t="s">
        <v>3082</v>
      </c>
      <c r="H858" s="368" t="s">
        <v>1318</v>
      </c>
      <c r="I858" s="361"/>
      <c r="J858" s="361"/>
      <c r="K858" s="381">
        <f t="shared" si="51"/>
        <v>0</v>
      </c>
      <c r="L858" s="381">
        <v>0</v>
      </c>
      <c r="M858" s="381"/>
      <c r="N858" s="381">
        <v>0</v>
      </c>
      <c r="O858" s="417">
        <f t="shared" si="50"/>
        <v>0</v>
      </c>
    </row>
    <row r="859" spans="1:15" ht="38.25">
      <c r="A859" s="154">
        <v>355</v>
      </c>
      <c r="B859" s="361">
        <v>200</v>
      </c>
      <c r="C859" s="153">
        <v>414</v>
      </c>
      <c r="D859" s="153">
        <v>0</v>
      </c>
      <c r="E859" s="153">
        <v>0</v>
      </c>
      <c r="F859" s="153">
        <v>0</v>
      </c>
      <c r="G859" s="387" t="s">
        <v>3083</v>
      </c>
      <c r="H859" s="368" t="s">
        <v>1319</v>
      </c>
      <c r="I859" s="361"/>
      <c r="J859" s="361"/>
      <c r="K859" s="381">
        <f t="shared" si="51"/>
        <v>0</v>
      </c>
      <c r="L859" s="381">
        <v>0</v>
      </c>
      <c r="M859" s="381"/>
      <c r="N859" s="381">
        <v>0</v>
      </c>
      <c r="O859" s="417">
        <f t="shared" si="50"/>
        <v>0</v>
      </c>
    </row>
    <row r="860" spans="1:15">
      <c r="A860" s="154">
        <v>355</v>
      </c>
      <c r="B860" s="361">
        <v>200</v>
      </c>
      <c r="C860" s="153">
        <v>415</v>
      </c>
      <c r="D860" s="153">
        <v>0</v>
      </c>
      <c r="E860" s="153">
        <v>0</v>
      </c>
      <c r="F860" s="153">
        <v>0</v>
      </c>
      <c r="G860" s="387" t="s">
        <v>3084</v>
      </c>
      <c r="H860" s="368" t="s">
        <v>1320</v>
      </c>
      <c r="I860" s="361"/>
      <c r="J860" s="361"/>
      <c r="K860" s="381">
        <f t="shared" si="51"/>
        <v>0</v>
      </c>
      <c r="L860" s="381">
        <v>0</v>
      </c>
      <c r="M860" s="381"/>
      <c r="N860" s="381">
        <v>0</v>
      </c>
      <c r="O860" s="417">
        <f t="shared" si="50"/>
        <v>0</v>
      </c>
    </row>
    <row r="861" spans="1:15" ht="25.5">
      <c r="A861" s="154">
        <v>355</v>
      </c>
      <c r="B861" s="361">
        <v>200</v>
      </c>
      <c r="C861" s="153">
        <v>416</v>
      </c>
      <c r="D861" s="153">
        <v>0</v>
      </c>
      <c r="E861" s="153">
        <v>0</v>
      </c>
      <c r="F861" s="153">
        <v>0</v>
      </c>
      <c r="G861" s="387" t="s">
        <v>3085</v>
      </c>
      <c r="H861" s="368" t="s">
        <v>1321</v>
      </c>
      <c r="I861" s="361"/>
      <c r="J861" s="361"/>
      <c r="K861" s="381">
        <f t="shared" si="51"/>
        <v>0</v>
      </c>
      <c r="L861" s="381">
        <v>0</v>
      </c>
      <c r="M861" s="381"/>
      <c r="N861" s="381">
        <v>0</v>
      </c>
      <c r="O861" s="417">
        <f t="shared" si="50"/>
        <v>0</v>
      </c>
    </row>
    <row r="862" spans="1:15" ht="25.5">
      <c r="A862" s="154">
        <v>355</v>
      </c>
      <c r="B862" s="361">
        <v>200</v>
      </c>
      <c r="C862" s="153">
        <v>500</v>
      </c>
      <c r="D862" s="153">
        <v>0</v>
      </c>
      <c r="E862" s="153">
        <v>0</v>
      </c>
      <c r="F862" s="153">
        <v>0</v>
      </c>
      <c r="G862" s="387" t="s">
        <v>3086</v>
      </c>
      <c r="H862" s="368" t="s">
        <v>1322</v>
      </c>
      <c r="I862" s="361"/>
      <c r="J862" s="361"/>
      <c r="K862" s="381">
        <f t="shared" si="51"/>
        <v>0</v>
      </c>
      <c r="L862" s="381">
        <v>0</v>
      </c>
      <c r="M862" s="381"/>
      <c r="N862" s="381">
        <v>0</v>
      </c>
      <c r="O862" s="417">
        <f t="shared" si="50"/>
        <v>0</v>
      </c>
    </row>
    <row r="863" spans="1:15" ht="25.5">
      <c r="A863" s="154">
        <v>355</v>
      </c>
      <c r="B863" s="361">
        <v>200</v>
      </c>
      <c r="C863" s="153">
        <v>600</v>
      </c>
      <c r="D863" s="153">
        <v>0</v>
      </c>
      <c r="E863" s="153">
        <v>0</v>
      </c>
      <c r="F863" s="153">
        <v>0</v>
      </c>
      <c r="G863" s="387" t="s">
        <v>3087</v>
      </c>
      <c r="H863" s="368" t="s">
        <v>1323</v>
      </c>
      <c r="I863" s="361"/>
      <c r="J863" s="361"/>
      <c r="K863" s="381">
        <f t="shared" si="51"/>
        <v>0</v>
      </c>
      <c r="L863" s="381">
        <v>0</v>
      </c>
      <c r="M863" s="381"/>
      <c r="N863" s="381">
        <v>0</v>
      </c>
      <c r="O863" s="417">
        <f t="shared" si="50"/>
        <v>0</v>
      </c>
    </row>
    <row r="864" spans="1:15" ht="25.5">
      <c r="A864" s="154">
        <v>355</v>
      </c>
      <c r="B864" s="361">
        <v>200</v>
      </c>
      <c r="C864" s="153">
        <v>601</v>
      </c>
      <c r="D864" s="153">
        <v>0</v>
      </c>
      <c r="E864" s="153">
        <v>0</v>
      </c>
      <c r="F864" s="153">
        <v>0</v>
      </c>
      <c r="G864" s="387" t="s">
        <v>3088</v>
      </c>
      <c r="H864" s="368" t="s">
        <v>1324</v>
      </c>
      <c r="I864" s="361"/>
      <c r="J864" s="361"/>
      <c r="K864" s="381">
        <f t="shared" si="51"/>
        <v>0</v>
      </c>
      <c r="L864" s="381">
        <v>0</v>
      </c>
      <c r="M864" s="381"/>
      <c r="N864" s="381">
        <v>0</v>
      </c>
      <c r="O864" s="417">
        <f t="shared" si="50"/>
        <v>0</v>
      </c>
    </row>
    <row r="865" spans="1:15" ht="25.5">
      <c r="A865" s="154">
        <v>355</v>
      </c>
      <c r="B865" s="361">
        <v>200</v>
      </c>
      <c r="C865" s="153">
        <v>602</v>
      </c>
      <c r="D865" s="153">
        <v>0</v>
      </c>
      <c r="E865" s="153">
        <v>0</v>
      </c>
      <c r="F865" s="153">
        <v>0</v>
      </c>
      <c r="G865" s="387" t="s">
        <v>3089</v>
      </c>
      <c r="H865" s="368" t="s">
        <v>1325</v>
      </c>
      <c r="I865" s="361"/>
      <c r="J865" s="361"/>
      <c r="K865" s="381">
        <f t="shared" si="51"/>
        <v>0</v>
      </c>
      <c r="L865" s="381">
        <v>0</v>
      </c>
      <c r="M865" s="381"/>
      <c r="N865" s="381">
        <v>124983.4</v>
      </c>
      <c r="O865" s="417">
        <f t="shared" si="50"/>
        <v>-124983.4</v>
      </c>
    </row>
    <row r="866" spans="1:15">
      <c r="A866" s="154">
        <v>355</v>
      </c>
      <c r="B866" s="361">
        <v>200</v>
      </c>
      <c r="C866" s="153">
        <v>603</v>
      </c>
      <c r="D866" s="153">
        <v>0</v>
      </c>
      <c r="E866" s="153">
        <v>0</v>
      </c>
      <c r="F866" s="153">
        <v>0</v>
      </c>
      <c r="G866" s="387" t="s">
        <v>3090</v>
      </c>
      <c r="H866" s="368" t="s">
        <v>1326</v>
      </c>
      <c r="I866" s="361"/>
      <c r="J866" s="361"/>
      <c r="K866" s="381">
        <f t="shared" si="51"/>
        <v>0</v>
      </c>
      <c r="L866" s="381">
        <v>0</v>
      </c>
      <c r="M866" s="381"/>
      <c r="N866" s="381">
        <v>0</v>
      </c>
      <c r="O866" s="417">
        <f t="shared" si="50"/>
        <v>0</v>
      </c>
    </row>
    <row r="867" spans="1:15">
      <c r="A867" s="154">
        <v>355</v>
      </c>
      <c r="B867" s="361">
        <v>200</v>
      </c>
      <c r="C867" s="153">
        <v>700</v>
      </c>
      <c r="D867" s="153">
        <v>0</v>
      </c>
      <c r="E867" s="153">
        <v>0</v>
      </c>
      <c r="F867" s="153">
        <v>0</v>
      </c>
      <c r="G867" s="387" t="s">
        <v>3091</v>
      </c>
      <c r="H867" s="368" t="s">
        <v>1327</v>
      </c>
      <c r="I867" s="361"/>
      <c r="J867" s="361"/>
      <c r="K867" s="381">
        <f t="shared" si="51"/>
        <v>0</v>
      </c>
      <c r="L867" s="381">
        <v>0</v>
      </c>
      <c r="M867" s="381"/>
      <c r="N867" s="381">
        <v>0</v>
      </c>
      <c r="O867" s="417">
        <f t="shared" si="50"/>
        <v>0</v>
      </c>
    </row>
    <row r="868" spans="1:15">
      <c r="A868" s="154">
        <v>355</v>
      </c>
      <c r="B868" s="361">
        <v>200</v>
      </c>
      <c r="C868" s="153">
        <v>701</v>
      </c>
      <c r="D868" s="153">
        <v>0</v>
      </c>
      <c r="E868" s="153">
        <v>0</v>
      </c>
      <c r="F868" s="153">
        <v>0</v>
      </c>
      <c r="G868" s="387" t="s">
        <v>3092</v>
      </c>
      <c r="H868" s="368" t="s">
        <v>1328</v>
      </c>
      <c r="I868" s="361"/>
      <c r="J868" s="361"/>
      <c r="K868" s="381">
        <f t="shared" si="51"/>
        <v>0</v>
      </c>
      <c r="L868" s="381">
        <v>0</v>
      </c>
      <c r="M868" s="381"/>
      <c r="N868" s="381">
        <v>0</v>
      </c>
      <c r="O868" s="417">
        <f t="shared" si="50"/>
        <v>0</v>
      </c>
    </row>
    <row r="869" spans="1:15">
      <c r="A869" s="154">
        <v>355</v>
      </c>
      <c r="B869" s="361">
        <v>200</v>
      </c>
      <c r="C869" s="153">
        <v>702</v>
      </c>
      <c r="D869" s="153">
        <v>0</v>
      </c>
      <c r="E869" s="153">
        <v>0</v>
      </c>
      <c r="F869" s="153">
        <v>0</v>
      </c>
      <c r="G869" s="387" t="s">
        <v>3093</v>
      </c>
      <c r="H869" s="368" t="s">
        <v>1329</v>
      </c>
      <c r="I869" s="361"/>
      <c r="J869" s="361"/>
      <c r="K869" s="381">
        <f t="shared" si="51"/>
        <v>0</v>
      </c>
      <c r="L869" s="381">
        <v>0</v>
      </c>
      <c r="M869" s="381"/>
      <c r="N869" s="381">
        <v>0</v>
      </c>
      <c r="O869" s="417">
        <f t="shared" si="50"/>
        <v>0</v>
      </c>
    </row>
    <row r="870" spans="1:15">
      <c r="A870" s="154">
        <v>355</v>
      </c>
      <c r="B870" s="361">
        <v>200</v>
      </c>
      <c r="C870" s="153">
        <v>900</v>
      </c>
      <c r="D870" s="153">
        <v>0</v>
      </c>
      <c r="E870" s="153">
        <v>0</v>
      </c>
      <c r="F870" s="153">
        <v>0</v>
      </c>
      <c r="G870" s="387" t="s">
        <v>3094</v>
      </c>
      <c r="H870" s="368" t="s">
        <v>1330</v>
      </c>
      <c r="I870" s="361"/>
      <c r="J870" s="361"/>
      <c r="K870" s="381">
        <f t="shared" si="51"/>
        <v>0</v>
      </c>
      <c r="L870" s="381">
        <v>0</v>
      </c>
      <c r="M870" s="381"/>
      <c r="N870" s="381">
        <v>0</v>
      </c>
      <c r="O870" s="417">
        <f t="shared" si="50"/>
        <v>0</v>
      </c>
    </row>
    <row r="871" spans="1:15">
      <c r="A871" s="154">
        <v>355</v>
      </c>
      <c r="B871" s="361">
        <v>200</v>
      </c>
      <c r="C871" s="153">
        <v>901</v>
      </c>
      <c r="D871" s="153">
        <v>0</v>
      </c>
      <c r="E871" s="153">
        <v>0</v>
      </c>
      <c r="F871" s="153">
        <v>0</v>
      </c>
      <c r="G871" s="387" t="s">
        <v>3095</v>
      </c>
      <c r="H871" s="368" t="s">
        <v>1331</v>
      </c>
      <c r="I871" s="361"/>
      <c r="J871" s="361"/>
      <c r="K871" s="381">
        <f t="shared" si="51"/>
        <v>0</v>
      </c>
      <c r="L871" s="381">
        <v>0</v>
      </c>
      <c r="M871" s="381"/>
      <c r="N871" s="381">
        <v>0</v>
      </c>
      <c r="O871" s="417">
        <f t="shared" si="50"/>
        <v>0</v>
      </c>
    </row>
    <row r="872" spans="1:15">
      <c r="A872" s="154">
        <v>355</v>
      </c>
      <c r="B872" s="361">
        <v>200</v>
      </c>
      <c r="C872" s="153">
        <v>902</v>
      </c>
      <c r="D872" s="153">
        <v>0</v>
      </c>
      <c r="E872" s="153">
        <v>0</v>
      </c>
      <c r="F872" s="153">
        <v>0</v>
      </c>
      <c r="G872" s="387" t="s">
        <v>3096</v>
      </c>
      <c r="H872" s="368" t="s">
        <v>1332</v>
      </c>
      <c r="I872" s="361"/>
      <c r="J872" s="361"/>
      <c r="K872" s="381">
        <f t="shared" si="51"/>
        <v>0</v>
      </c>
      <c r="L872" s="381">
        <v>0</v>
      </c>
      <c r="M872" s="381"/>
      <c r="N872" s="381">
        <v>0</v>
      </c>
      <c r="O872" s="417">
        <f t="shared" si="50"/>
        <v>0</v>
      </c>
    </row>
    <row r="873" spans="1:15" ht="25.5">
      <c r="A873" s="154">
        <v>355</v>
      </c>
      <c r="B873" s="361">
        <v>200</v>
      </c>
      <c r="C873" s="153">
        <v>903</v>
      </c>
      <c r="D873" s="153">
        <v>0</v>
      </c>
      <c r="E873" s="153">
        <v>0</v>
      </c>
      <c r="F873" s="153">
        <v>0</v>
      </c>
      <c r="G873" s="387" t="s">
        <v>3097</v>
      </c>
      <c r="H873" s="368" t="s">
        <v>1333</v>
      </c>
      <c r="I873" s="361"/>
      <c r="J873" s="361"/>
      <c r="K873" s="381">
        <f t="shared" si="51"/>
        <v>0</v>
      </c>
      <c r="L873" s="381">
        <v>0</v>
      </c>
      <c r="M873" s="381"/>
      <c r="N873" s="381">
        <v>0</v>
      </c>
      <c r="O873" s="417">
        <f t="shared" si="50"/>
        <v>0</v>
      </c>
    </row>
    <row r="874" spans="1:15">
      <c r="A874" s="154">
        <v>355</v>
      </c>
      <c r="B874" s="361">
        <v>200</v>
      </c>
      <c r="C874" s="153">
        <v>990</v>
      </c>
      <c r="D874" s="153">
        <v>0</v>
      </c>
      <c r="E874" s="153">
        <v>0</v>
      </c>
      <c r="F874" s="153">
        <v>0</v>
      </c>
      <c r="G874" s="387" t="s">
        <v>3098</v>
      </c>
      <c r="H874" s="368" t="s">
        <v>1334</v>
      </c>
      <c r="I874" s="361"/>
      <c r="J874" s="361"/>
      <c r="K874" s="381">
        <f t="shared" si="51"/>
        <v>0</v>
      </c>
      <c r="L874" s="381">
        <v>0</v>
      </c>
      <c r="M874" s="381"/>
      <c r="N874" s="381">
        <v>85480</v>
      </c>
      <c r="O874" s="417">
        <f t="shared" si="50"/>
        <v>-85480</v>
      </c>
    </row>
    <row r="875" spans="1:15">
      <c r="A875" s="151">
        <v>360</v>
      </c>
      <c r="B875" s="57">
        <v>0</v>
      </c>
      <c r="C875" s="57">
        <v>0</v>
      </c>
      <c r="D875" s="57">
        <v>0</v>
      </c>
      <c r="E875" s="57">
        <v>0</v>
      </c>
      <c r="F875" s="57">
        <v>0</v>
      </c>
      <c r="G875" s="379">
        <v>360</v>
      </c>
      <c r="H875" s="379" t="s">
        <v>74</v>
      </c>
      <c r="I875" s="57" t="s">
        <v>1335</v>
      </c>
      <c r="J875" s="57"/>
      <c r="K875" s="375">
        <f t="shared" si="51"/>
        <v>0</v>
      </c>
      <c r="L875" s="375">
        <v>0</v>
      </c>
      <c r="M875" s="375"/>
      <c r="N875" s="375">
        <v>0</v>
      </c>
      <c r="O875" s="415"/>
    </row>
    <row r="876" spans="1:15">
      <c r="A876" s="154">
        <v>360</v>
      </c>
      <c r="B876" s="153">
        <v>100</v>
      </c>
      <c r="C876" s="153">
        <v>0</v>
      </c>
      <c r="D876" s="153">
        <v>0</v>
      </c>
      <c r="E876" s="153">
        <v>0</v>
      </c>
      <c r="F876" s="153">
        <v>0</v>
      </c>
      <c r="G876" s="368" t="s">
        <v>3099</v>
      </c>
      <c r="H876" s="368" t="s">
        <v>1336</v>
      </c>
      <c r="I876" s="361" t="s">
        <v>1337</v>
      </c>
      <c r="J876" s="360"/>
      <c r="K876" s="375">
        <f t="shared" si="51"/>
        <v>0</v>
      </c>
      <c r="L876" s="375">
        <v>0</v>
      </c>
      <c r="M876" s="375"/>
      <c r="N876" s="375">
        <v>0</v>
      </c>
      <c r="O876" s="415"/>
    </row>
    <row r="877" spans="1:15">
      <c r="A877" s="154">
        <v>360</v>
      </c>
      <c r="B877" s="153">
        <v>100</v>
      </c>
      <c r="C877" s="153">
        <v>10</v>
      </c>
      <c r="D877" s="153">
        <v>0</v>
      </c>
      <c r="E877" s="153">
        <v>0</v>
      </c>
      <c r="F877" s="153">
        <v>0</v>
      </c>
      <c r="G877" s="368" t="s">
        <v>3100</v>
      </c>
      <c r="H877" s="368" t="s">
        <v>540</v>
      </c>
      <c r="I877" s="361" t="s">
        <v>1338</v>
      </c>
      <c r="J877" s="361"/>
      <c r="K877" s="374">
        <f t="shared" si="51"/>
        <v>0</v>
      </c>
      <c r="L877" s="374">
        <v>0</v>
      </c>
      <c r="M877" s="374"/>
      <c r="N877" s="374">
        <v>0</v>
      </c>
      <c r="O877" s="414">
        <f t="shared" ref="O877:O884" si="52">+K877-N877</f>
        <v>0</v>
      </c>
    </row>
    <row r="878" spans="1:15">
      <c r="A878" s="154">
        <v>360</v>
      </c>
      <c r="B878" s="153">
        <v>100</v>
      </c>
      <c r="C878" s="153">
        <v>20</v>
      </c>
      <c r="D878" s="153">
        <v>0</v>
      </c>
      <c r="E878" s="153">
        <v>0</v>
      </c>
      <c r="F878" s="153">
        <v>0</v>
      </c>
      <c r="G878" s="368" t="s">
        <v>3101</v>
      </c>
      <c r="H878" s="368" t="s">
        <v>557</v>
      </c>
      <c r="I878" s="361" t="s">
        <v>1339</v>
      </c>
      <c r="J878" s="361"/>
      <c r="K878" s="374">
        <f t="shared" si="51"/>
        <v>0</v>
      </c>
      <c r="L878" s="374">
        <v>0</v>
      </c>
      <c r="M878" s="374"/>
      <c r="N878" s="374">
        <v>0</v>
      </c>
      <c r="O878" s="414">
        <f t="shared" si="52"/>
        <v>0</v>
      </c>
    </row>
    <row r="879" spans="1:15">
      <c r="A879" s="154">
        <v>360</v>
      </c>
      <c r="B879" s="153">
        <v>100</v>
      </c>
      <c r="C879" s="153">
        <v>30</v>
      </c>
      <c r="D879" s="153">
        <v>0</v>
      </c>
      <c r="E879" s="153">
        <v>0</v>
      </c>
      <c r="F879" s="153">
        <v>0</v>
      </c>
      <c r="G879" s="368" t="s">
        <v>3102</v>
      </c>
      <c r="H879" s="368" t="s">
        <v>565</v>
      </c>
      <c r="I879" s="361" t="s">
        <v>1340</v>
      </c>
      <c r="J879" s="361"/>
      <c r="K879" s="374">
        <f t="shared" si="51"/>
        <v>0</v>
      </c>
      <c r="L879" s="374">
        <v>0</v>
      </c>
      <c r="M879" s="374"/>
      <c r="N879" s="374">
        <v>0</v>
      </c>
      <c r="O879" s="414">
        <f t="shared" si="52"/>
        <v>0</v>
      </c>
    </row>
    <row r="880" spans="1:15">
      <c r="A880" s="154">
        <v>360</v>
      </c>
      <c r="B880" s="153">
        <v>100</v>
      </c>
      <c r="C880" s="153">
        <v>40</v>
      </c>
      <c r="D880" s="153">
        <v>0</v>
      </c>
      <c r="E880" s="153">
        <v>0</v>
      </c>
      <c r="F880" s="153">
        <v>0</v>
      </c>
      <c r="G880" s="368" t="s">
        <v>3103</v>
      </c>
      <c r="H880" s="368" t="s">
        <v>573</v>
      </c>
      <c r="I880" s="361" t="s">
        <v>1341</v>
      </c>
      <c r="J880" s="361"/>
      <c r="K880" s="374">
        <f t="shared" si="51"/>
        <v>0</v>
      </c>
      <c r="L880" s="374">
        <v>0</v>
      </c>
      <c r="M880" s="374"/>
      <c r="N880" s="374">
        <v>0</v>
      </c>
      <c r="O880" s="414">
        <f t="shared" si="52"/>
        <v>0</v>
      </c>
    </row>
    <row r="881" spans="1:15">
      <c r="A881" s="154">
        <v>360</v>
      </c>
      <c r="B881" s="153">
        <v>100</v>
      </c>
      <c r="C881" s="153">
        <v>50</v>
      </c>
      <c r="D881" s="153">
        <v>0</v>
      </c>
      <c r="E881" s="153">
        <v>0</v>
      </c>
      <c r="F881" s="153">
        <v>0</v>
      </c>
      <c r="G881" s="368" t="s">
        <v>3104</v>
      </c>
      <c r="H881" s="368" t="s">
        <v>575</v>
      </c>
      <c r="I881" s="361" t="s">
        <v>1342</v>
      </c>
      <c r="J881" s="361"/>
      <c r="K881" s="374">
        <f t="shared" si="51"/>
        <v>0</v>
      </c>
      <c r="L881" s="374">
        <v>0</v>
      </c>
      <c r="M881" s="374"/>
      <c r="N881" s="374">
        <v>0</v>
      </c>
      <c r="O881" s="414">
        <f t="shared" si="52"/>
        <v>0</v>
      </c>
    </row>
    <row r="882" spans="1:15">
      <c r="A882" s="154">
        <v>360</v>
      </c>
      <c r="B882" s="153">
        <v>100</v>
      </c>
      <c r="C882" s="153">
        <v>60</v>
      </c>
      <c r="D882" s="153">
        <v>0</v>
      </c>
      <c r="E882" s="153">
        <v>0</v>
      </c>
      <c r="F882" s="153">
        <v>0</v>
      </c>
      <c r="G882" s="368" t="s">
        <v>3105</v>
      </c>
      <c r="H882" s="368" t="s">
        <v>577</v>
      </c>
      <c r="I882" s="361" t="s">
        <v>1343</v>
      </c>
      <c r="J882" s="361"/>
      <c r="K882" s="374">
        <f t="shared" si="51"/>
        <v>0</v>
      </c>
      <c r="L882" s="374">
        <v>0</v>
      </c>
      <c r="M882" s="374"/>
      <c r="N882" s="374">
        <v>0</v>
      </c>
      <c r="O882" s="414">
        <f t="shared" si="52"/>
        <v>0</v>
      </c>
    </row>
    <row r="883" spans="1:15">
      <c r="A883" s="154">
        <v>360</v>
      </c>
      <c r="B883" s="153">
        <v>100</v>
      </c>
      <c r="C883" s="153">
        <v>70</v>
      </c>
      <c r="D883" s="153">
        <v>0</v>
      </c>
      <c r="E883" s="153">
        <v>0</v>
      </c>
      <c r="F883" s="153">
        <v>0</v>
      </c>
      <c r="G883" s="368" t="s">
        <v>3106</v>
      </c>
      <c r="H883" s="368" t="s">
        <v>579</v>
      </c>
      <c r="I883" s="361" t="s">
        <v>1344</v>
      </c>
      <c r="J883" s="361"/>
      <c r="K883" s="374">
        <f t="shared" si="51"/>
        <v>0</v>
      </c>
      <c r="L883" s="374">
        <v>0</v>
      </c>
      <c r="M883" s="374"/>
      <c r="N883" s="374">
        <v>0</v>
      </c>
      <c r="O883" s="414">
        <f t="shared" si="52"/>
        <v>0</v>
      </c>
    </row>
    <row r="884" spans="1:15">
      <c r="A884" s="154">
        <v>360</v>
      </c>
      <c r="B884" s="153">
        <v>100</v>
      </c>
      <c r="C884" s="153">
        <v>80</v>
      </c>
      <c r="D884" s="153">
        <v>0</v>
      </c>
      <c r="E884" s="153">
        <v>0</v>
      </c>
      <c r="F884" s="153">
        <v>0</v>
      </c>
      <c r="G884" s="368" t="s">
        <v>3107</v>
      </c>
      <c r="H884" s="368" t="s">
        <v>591</v>
      </c>
      <c r="I884" s="361" t="s">
        <v>1345</v>
      </c>
      <c r="J884" s="361"/>
      <c r="K884" s="374">
        <f t="shared" si="51"/>
        <v>0</v>
      </c>
      <c r="L884" s="374">
        <v>0</v>
      </c>
      <c r="M884" s="374"/>
      <c r="N884" s="374">
        <v>0</v>
      </c>
      <c r="O884" s="414">
        <f t="shared" si="52"/>
        <v>0</v>
      </c>
    </row>
    <row r="885" spans="1:15">
      <c r="A885" s="154">
        <v>360</v>
      </c>
      <c r="B885" s="153">
        <v>200</v>
      </c>
      <c r="C885" s="153">
        <v>0</v>
      </c>
      <c r="D885" s="153">
        <v>0</v>
      </c>
      <c r="E885" s="153">
        <v>0</v>
      </c>
      <c r="F885" s="153">
        <v>0</v>
      </c>
      <c r="G885" s="368" t="s">
        <v>3108</v>
      </c>
      <c r="H885" s="368" t="s">
        <v>1346</v>
      </c>
      <c r="I885" s="361" t="s">
        <v>1347</v>
      </c>
      <c r="J885" s="360"/>
      <c r="K885" s="375">
        <f t="shared" si="51"/>
        <v>0</v>
      </c>
      <c r="L885" s="375">
        <v>0</v>
      </c>
      <c r="M885" s="375"/>
      <c r="N885" s="375">
        <v>0</v>
      </c>
      <c r="O885" s="415"/>
    </row>
    <row r="886" spans="1:15">
      <c r="A886" s="154">
        <v>360</v>
      </c>
      <c r="B886" s="153">
        <v>200</v>
      </c>
      <c r="C886" s="153">
        <v>10</v>
      </c>
      <c r="D886" s="363">
        <v>0</v>
      </c>
      <c r="E886" s="363">
        <v>0</v>
      </c>
      <c r="F886" s="363">
        <v>0</v>
      </c>
      <c r="G886" s="385" t="s">
        <v>3109</v>
      </c>
      <c r="H886" s="385" t="s">
        <v>595</v>
      </c>
      <c r="I886" s="361" t="s">
        <v>1348</v>
      </c>
      <c r="J886" s="360"/>
      <c r="K886" s="376">
        <f t="shared" si="51"/>
        <v>0</v>
      </c>
      <c r="L886" s="376">
        <v>0</v>
      </c>
      <c r="M886" s="376"/>
      <c r="N886" s="376">
        <v>0</v>
      </c>
      <c r="O886" s="416">
        <f t="shared" ref="O886:O891" si="53">+K886-N886</f>
        <v>0</v>
      </c>
    </row>
    <row r="887" spans="1:15" ht="25.5">
      <c r="A887" s="154">
        <v>360</v>
      </c>
      <c r="B887" s="153">
        <v>200</v>
      </c>
      <c r="C887" s="153">
        <v>20</v>
      </c>
      <c r="D887" s="363">
        <v>0</v>
      </c>
      <c r="E887" s="363">
        <v>0</v>
      </c>
      <c r="F887" s="363">
        <v>0</v>
      </c>
      <c r="G887" s="385" t="s">
        <v>3110</v>
      </c>
      <c r="H887" s="385" t="s">
        <v>597</v>
      </c>
      <c r="I887" s="361" t="s">
        <v>1349</v>
      </c>
      <c r="J887" s="360"/>
      <c r="K887" s="376">
        <f t="shared" si="51"/>
        <v>0</v>
      </c>
      <c r="L887" s="376">
        <v>0</v>
      </c>
      <c r="M887" s="376"/>
      <c r="N887" s="376">
        <v>0</v>
      </c>
      <c r="O887" s="416">
        <f t="shared" si="53"/>
        <v>0</v>
      </c>
    </row>
    <row r="888" spans="1:15">
      <c r="A888" s="154">
        <v>360</v>
      </c>
      <c r="B888" s="153">
        <v>200</v>
      </c>
      <c r="C888" s="153">
        <v>30</v>
      </c>
      <c r="D888" s="363">
        <v>0</v>
      </c>
      <c r="E888" s="363">
        <v>0</v>
      </c>
      <c r="F888" s="363">
        <v>0</v>
      </c>
      <c r="G888" s="385" t="s">
        <v>3111</v>
      </c>
      <c r="H888" s="385" t="s">
        <v>599</v>
      </c>
      <c r="I888" s="361" t="s">
        <v>1350</v>
      </c>
      <c r="J888" s="360"/>
      <c r="K888" s="376">
        <f t="shared" si="51"/>
        <v>0</v>
      </c>
      <c r="L888" s="376">
        <v>0</v>
      </c>
      <c r="M888" s="376"/>
      <c r="N888" s="376">
        <v>0</v>
      </c>
      <c r="O888" s="416">
        <f t="shared" si="53"/>
        <v>0</v>
      </c>
    </row>
    <row r="889" spans="1:15">
      <c r="A889" s="154">
        <v>360</v>
      </c>
      <c r="B889" s="153">
        <v>200</v>
      </c>
      <c r="C889" s="153">
        <v>40</v>
      </c>
      <c r="D889" s="363">
        <v>0</v>
      </c>
      <c r="E889" s="363">
        <v>0</v>
      </c>
      <c r="F889" s="363">
        <v>0</v>
      </c>
      <c r="G889" s="385" t="s">
        <v>3112</v>
      </c>
      <c r="H889" s="385" t="s">
        <v>601</v>
      </c>
      <c r="I889" s="361" t="s">
        <v>1351</v>
      </c>
      <c r="J889" s="360"/>
      <c r="K889" s="376">
        <f t="shared" si="51"/>
        <v>0</v>
      </c>
      <c r="L889" s="376">
        <v>0</v>
      </c>
      <c r="M889" s="376"/>
      <c r="N889" s="376">
        <v>0</v>
      </c>
      <c r="O889" s="416">
        <f t="shared" si="53"/>
        <v>0</v>
      </c>
    </row>
    <row r="890" spans="1:15">
      <c r="A890" s="154">
        <v>360</v>
      </c>
      <c r="B890" s="153">
        <v>200</v>
      </c>
      <c r="C890" s="153">
        <v>50</v>
      </c>
      <c r="D890" s="363">
        <v>0</v>
      </c>
      <c r="E890" s="363">
        <v>0</v>
      </c>
      <c r="F890" s="363">
        <v>0</v>
      </c>
      <c r="G890" s="385" t="s">
        <v>3113</v>
      </c>
      <c r="H890" s="385" t="s">
        <v>606</v>
      </c>
      <c r="I890" s="361" t="s">
        <v>1352</v>
      </c>
      <c r="J890" s="360"/>
      <c r="K890" s="376">
        <f t="shared" si="51"/>
        <v>0</v>
      </c>
      <c r="L890" s="376">
        <v>0</v>
      </c>
      <c r="M890" s="376"/>
      <c r="N890" s="376">
        <v>0</v>
      </c>
      <c r="O890" s="416">
        <f t="shared" si="53"/>
        <v>0</v>
      </c>
    </row>
    <row r="891" spans="1:15">
      <c r="A891" s="154">
        <v>360</v>
      </c>
      <c r="B891" s="153">
        <v>200</v>
      </c>
      <c r="C891" s="153">
        <v>60</v>
      </c>
      <c r="D891" s="363">
        <v>0</v>
      </c>
      <c r="E891" s="363">
        <v>0</v>
      </c>
      <c r="F891" s="363">
        <v>0</v>
      </c>
      <c r="G891" s="385" t="s">
        <v>3114</v>
      </c>
      <c r="H891" s="385" t="s">
        <v>2106</v>
      </c>
      <c r="I891" s="361" t="s">
        <v>1353</v>
      </c>
      <c r="J891" s="360"/>
      <c r="K891" s="376">
        <f t="shared" si="51"/>
        <v>0</v>
      </c>
      <c r="L891" s="376">
        <v>0</v>
      </c>
      <c r="M891" s="376"/>
      <c r="N891" s="376">
        <v>0</v>
      </c>
      <c r="O891" s="416">
        <f t="shared" si="53"/>
        <v>0</v>
      </c>
    </row>
    <row r="892" spans="1:15">
      <c r="A892" s="151">
        <v>365</v>
      </c>
      <c r="B892" s="57">
        <v>0</v>
      </c>
      <c r="C892" s="57">
        <v>0</v>
      </c>
      <c r="D892" s="57">
        <v>0</v>
      </c>
      <c r="E892" s="57">
        <v>0</v>
      </c>
      <c r="F892" s="57">
        <v>0</v>
      </c>
      <c r="G892" s="379">
        <v>365</v>
      </c>
      <c r="H892" s="379" t="s">
        <v>1354</v>
      </c>
      <c r="I892" s="57" t="s">
        <v>1355</v>
      </c>
      <c r="J892" s="57"/>
      <c r="K892" s="375">
        <f t="shared" si="51"/>
        <v>0</v>
      </c>
      <c r="L892" s="375">
        <v>0</v>
      </c>
      <c r="M892" s="375"/>
      <c r="N892" s="375">
        <v>0</v>
      </c>
      <c r="O892" s="415"/>
    </row>
    <row r="893" spans="1:15">
      <c r="A893" s="154">
        <v>365</v>
      </c>
      <c r="B893" s="361">
        <v>100</v>
      </c>
      <c r="C893" s="361">
        <v>0</v>
      </c>
      <c r="D893" s="361">
        <v>0</v>
      </c>
      <c r="E893" s="361">
        <v>0</v>
      </c>
      <c r="F893" s="361">
        <v>0</v>
      </c>
      <c r="G893" s="369" t="s">
        <v>3115</v>
      </c>
      <c r="H893" s="369" t="s">
        <v>1356</v>
      </c>
      <c r="I893" s="361" t="s">
        <v>1357</v>
      </c>
      <c r="J893" s="360"/>
      <c r="K893" s="375">
        <f t="shared" si="51"/>
        <v>0</v>
      </c>
      <c r="L893" s="375">
        <v>0</v>
      </c>
      <c r="M893" s="375"/>
      <c r="N893" s="375">
        <v>0</v>
      </c>
      <c r="O893" s="415"/>
    </row>
    <row r="894" spans="1:15">
      <c r="A894" s="154">
        <v>365</v>
      </c>
      <c r="B894" s="361">
        <v>100</v>
      </c>
      <c r="C894" s="153">
        <v>100</v>
      </c>
      <c r="D894" s="153">
        <v>0</v>
      </c>
      <c r="E894" s="153">
        <v>0</v>
      </c>
      <c r="F894" s="153">
        <v>0</v>
      </c>
      <c r="G894" s="368" t="s">
        <v>3116</v>
      </c>
      <c r="H894" s="368" t="s">
        <v>1358</v>
      </c>
      <c r="I894" s="361" t="s">
        <v>1359</v>
      </c>
      <c r="J894" s="361"/>
      <c r="K894" s="374">
        <f t="shared" si="51"/>
        <v>0</v>
      </c>
      <c r="L894" s="374">
        <v>0</v>
      </c>
      <c r="M894" s="374"/>
      <c r="N894" s="374">
        <v>0</v>
      </c>
      <c r="O894" s="414">
        <f>+K894-N894</f>
        <v>0</v>
      </c>
    </row>
    <row r="895" spans="1:15" ht="25.5">
      <c r="A895" s="154">
        <v>365</v>
      </c>
      <c r="B895" s="361">
        <v>100</v>
      </c>
      <c r="C895" s="153">
        <v>200</v>
      </c>
      <c r="D895" s="153">
        <v>0</v>
      </c>
      <c r="E895" s="153">
        <v>0</v>
      </c>
      <c r="F895" s="153">
        <v>0</v>
      </c>
      <c r="G895" s="368" t="s">
        <v>3117</v>
      </c>
      <c r="H895" s="368" t="s">
        <v>1360</v>
      </c>
      <c r="I895" s="361" t="s">
        <v>1361</v>
      </c>
      <c r="J895" s="361"/>
      <c r="K895" s="374">
        <f t="shared" si="51"/>
        <v>0</v>
      </c>
      <c r="L895" s="374">
        <v>0</v>
      </c>
      <c r="M895" s="374"/>
      <c r="N895" s="374">
        <v>0</v>
      </c>
      <c r="O895" s="414">
        <f>+K895-N895</f>
        <v>0</v>
      </c>
    </row>
    <row r="896" spans="1:15" ht="25.5">
      <c r="A896" s="154">
        <v>365</v>
      </c>
      <c r="B896" s="361">
        <v>100</v>
      </c>
      <c r="C896" s="153">
        <v>300</v>
      </c>
      <c r="D896" s="153">
        <v>0</v>
      </c>
      <c r="E896" s="153">
        <v>0</v>
      </c>
      <c r="F896" s="153">
        <v>0</v>
      </c>
      <c r="G896" s="368" t="s">
        <v>3118</v>
      </c>
      <c r="H896" s="368" t="s">
        <v>1362</v>
      </c>
      <c r="I896" s="361" t="s">
        <v>1363</v>
      </c>
      <c r="J896" s="361"/>
      <c r="K896" s="374">
        <f t="shared" si="51"/>
        <v>0</v>
      </c>
      <c r="L896" s="374">
        <v>0</v>
      </c>
      <c r="M896" s="374"/>
      <c r="N896" s="374">
        <v>0</v>
      </c>
      <c r="O896" s="414">
        <f>+K896-N896</f>
        <v>0</v>
      </c>
    </row>
    <row r="897" spans="1:15" ht="25.5">
      <c r="A897" s="154">
        <v>365</v>
      </c>
      <c r="B897" s="361">
        <v>100</v>
      </c>
      <c r="C897" s="153">
        <v>400</v>
      </c>
      <c r="D897" s="153">
        <v>0</v>
      </c>
      <c r="E897" s="153">
        <v>0</v>
      </c>
      <c r="F897" s="153">
        <v>0</v>
      </c>
      <c r="G897" s="368" t="s">
        <v>3119</v>
      </c>
      <c r="H897" s="368" t="s">
        <v>1364</v>
      </c>
      <c r="I897" s="361" t="s">
        <v>1365</v>
      </c>
      <c r="J897" s="361"/>
      <c r="K897" s="374">
        <f t="shared" si="51"/>
        <v>0</v>
      </c>
      <c r="L897" s="374">
        <v>0</v>
      </c>
      <c r="M897" s="374"/>
      <c r="N897" s="374">
        <v>0</v>
      </c>
      <c r="O897" s="414">
        <f>+K897-N897</f>
        <v>0</v>
      </c>
    </row>
    <row r="898" spans="1:15">
      <c r="A898" s="154">
        <v>365</v>
      </c>
      <c r="B898" s="361">
        <v>100</v>
      </c>
      <c r="C898" s="153">
        <v>450</v>
      </c>
      <c r="D898" s="153">
        <v>0</v>
      </c>
      <c r="E898" s="153">
        <v>0</v>
      </c>
      <c r="F898" s="153">
        <v>0</v>
      </c>
      <c r="G898" s="368" t="s">
        <v>3120</v>
      </c>
      <c r="H898" s="368" t="s">
        <v>1366</v>
      </c>
      <c r="I898" s="361" t="s">
        <v>1367</v>
      </c>
      <c r="J898" s="360"/>
      <c r="K898" s="376">
        <f t="shared" si="51"/>
        <v>0</v>
      </c>
      <c r="L898" s="376">
        <v>0</v>
      </c>
      <c r="M898" s="376"/>
      <c r="N898" s="376">
        <v>0</v>
      </c>
      <c r="O898" s="416">
        <f>+K898-N898</f>
        <v>0</v>
      </c>
    </row>
    <row r="899" spans="1:15">
      <c r="A899" s="154">
        <v>365</v>
      </c>
      <c r="B899" s="361">
        <v>100</v>
      </c>
      <c r="C899" s="361">
        <v>500</v>
      </c>
      <c r="D899" s="361">
        <v>0</v>
      </c>
      <c r="E899" s="361">
        <v>0</v>
      </c>
      <c r="F899" s="361">
        <v>0</v>
      </c>
      <c r="G899" s="369" t="s">
        <v>3121</v>
      </c>
      <c r="H899" s="369" t="s">
        <v>1368</v>
      </c>
      <c r="I899" s="361" t="s">
        <v>1369</v>
      </c>
      <c r="J899" s="360"/>
      <c r="K899" s="375">
        <f t="shared" si="51"/>
        <v>0</v>
      </c>
      <c r="L899" s="375">
        <v>0</v>
      </c>
      <c r="M899" s="375"/>
      <c r="N899" s="375">
        <v>0</v>
      </c>
      <c r="O899" s="415"/>
    </row>
    <row r="900" spans="1:15">
      <c r="A900" s="154">
        <v>365</v>
      </c>
      <c r="B900" s="361">
        <v>100</v>
      </c>
      <c r="C900" s="361">
        <v>500</v>
      </c>
      <c r="D900" s="153">
        <v>100</v>
      </c>
      <c r="E900" s="153">
        <v>0</v>
      </c>
      <c r="F900" s="153">
        <v>0</v>
      </c>
      <c r="G900" s="385" t="s">
        <v>3122</v>
      </c>
      <c r="H900" s="385" t="s">
        <v>1370</v>
      </c>
      <c r="I900" s="361"/>
      <c r="J900" s="360"/>
      <c r="K900" s="389">
        <f t="shared" si="51"/>
        <v>0</v>
      </c>
      <c r="L900" s="389">
        <v>0</v>
      </c>
      <c r="M900" s="389"/>
      <c r="N900" s="389">
        <v>0</v>
      </c>
      <c r="O900" s="421">
        <f>+K900-N900</f>
        <v>0</v>
      </c>
    </row>
    <row r="901" spans="1:15">
      <c r="A901" s="154">
        <v>365</v>
      </c>
      <c r="B901" s="361">
        <v>100</v>
      </c>
      <c r="C901" s="361">
        <v>500</v>
      </c>
      <c r="D901" s="153">
        <v>200</v>
      </c>
      <c r="E901" s="153">
        <v>0</v>
      </c>
      <c r="F901" s="153">
        <v>0</v>
      </c>
      <c r="G901" s="368" t="s">
        <v>3123</v>
      </c>
      <c r="H901" s="368" t="s">
        <v>1371</v>
      </c>
      <c r="I901" s="361"/>
      <c r="J901" s="360"/>
      <c r="K901" s="389">
        <f t="shared" si="51"/>
        <v>0</v>
      </c>
      <c r="L901" s="389">
        <v>0</v>
      </c>
      <c r="M901" s="389"/>
      <c r="N901" s="389">
        <v>0</v>
      </c>
      <c r="O901" s="421">
        <f>+K901-N901</f>
        <v>0</v>
      </c>
    </row>
    <row r="902" spans="1:15">
      <c r="A902" s="154">
        <v>365</v>
      </c>
      <c r="B902" s="361">
        <v>100</v>
      </c>
      <c r="C902" s="361">
        <v>500</v>
      </c>
      <c r="D902" s="153">
        <v>900</v>
      </c>
      <c r="E902" s="153">
        <v>0</v>
      </c>
      <c r="F902" s="153">
        <v>0</v>
      </c>
      <c r="G902" s="368" t="s">
        <v>3124</v>
      </c>
      <c r="H902" s="368" t="s">
        <v>1368</v>
      </c>
      <c r="I902" s="361"/>
      <c r="J902" s="360"/>
      <c r="K902" s="389">
        <f t="shared" si="51"/>
        <v>0</v>
      </c>
      <c r="L902" s="389">
        <v>0</v>
      </c>
      <c r="M902" s="389"/>
      <c r="N902" s="389">
        <v>0</v>
      </c>
      <c r="O902" s="421">
        <f>+K902-N902</f>
        <v>0</v>
      </c>
    </row>
    <row r="903" spans="1:15">
      <c r="A903" s="154">
        <v>365</v>
      </c>
      <c r="B903" s="361">
        <v>100</v>
      </c>
      <c r="C903" s="153">
        <v>600</v>
      </c>
      <c r="D903" s="153">
        <v>0</v>
      </c>
      <c r="E903" s="153">
        <v>0</v>
      </c>
      <c r="F903" s="153">
        <v>0</v>
      </c>
      <c r="G903" s="368" t="s">
        <v>3125</v>
      </c>
      <c r="H903" s="368" t="s">
        <v>1372</v>
      </c>
      <c r="I903" s="361" t="s">
        <v>1373</v>
      </c>
      <c r="J903" s="360"/>
      <c r="K903" s="389">
        <f t="shared" ref="K903:K966" si="54">+L903+M903</f>
        <v>0</v>
      </c>
      <c r="L903" s="389">
        <v>0</v>
      </c>
      <c r="M903" s="389"/>
      <c r="N903" s="389">
        <v>0</v>
      </c>
      <c r="O903" s="421">
        <f>+K903-N903</f>
        <v>0</v>
      </c>
    </row>
    <row r="904" spans="1:15">
      <c r="A904" s="154">
        <v>365</v>
      </c>
      <c r="B904" s="361">
        <v>200</v>
      </c>
      <c r="C904" s="361">
        <v>0</v>
      </c>
      <c r="D904" s="361">
        <v>0</v>
      </c>
      <c r="E904" s="361">
        <v>0</v>
      </c>
      <c r="F904" s="361">
        <v>0</v>
      </c>
      <c r="G904" s="369" t="s">
        <v>3126</v>
      </c>
      <c r="H904" s="369" t="s">
        <v>1374</v>
      </c>
      <c r="I904" s="361" t="s">
        <v>1375</v>
      </c>
      <c r="J904" s="360"/>
      <c r="K904" s="375">
        <f t="shared" si="54"/>
        <v>0</v>
      </c>
      <c r="L904" s="375">
        <v>0</v>
      </c>
      <c r="M904" s="375"/>
      <c r="N904" s="375">
        <v>0</v>
      </c>
      <c r="O904" s="415"/>
    </row>
    <row r="905" spans="1:15" ht="25.5">
      <c r="A905" s="154">
        <v>365</v>
      </c>
      <c r="B905" s="361">
        <v>200</v>
      </c>
      <c r="C905" s="153">
        <v>100</v>
      </c>
      <c r="D905" s="153">
        <v>0</v>
      </c>
      <c r="E905" s="153">
        <v>0</v>
      </c>
      <c r="F905" s="153">
        <v>0</v>
      </c>
      <c r="G905" s="368" t="s">
        <v>3127</v>
      </c>
      <c r="H905" s="368" t="s">
        <v>1376</v>
      </c>
      <c r="I905" s="361"/>
      <c r="J905" s="361"/>
      <c r="K905" s="381">
        <f t="shared" si="54"/>
        <v>0</v>
      </c>
      <c r="L905" s="381">
        <v>0</v>
      </c>
      <c r="M905" s="381"/>
      <c r="N905" s="381">
        <v>0</v>
      </c>
      <c r="O905" s="417">
        <f>+K905-N905</f>
        <v>0</v>
      </c>
    </row>
    <row r="906" spans="1:15">
      <c r="A906" s="154">
        <v>365</v>
      </c>
      <c r="B906" s="361">
        <v>200</v>
      </c>
      <c r="C906" s="153">
        <v>200</v>
      </c>
      <c r="D906" s="153">
        <v>0</v>
      </c>
      <c r="E906" s="153">
        <v>0</v>
      </c>
      <c r="F906" s="153">
        <v>0</v>
      </c>
      <c r="G906" s="368" t="s">
        <v>3128</v>
      </c>
      <c r="H906" s="368" t="s">
        <v>1377</v>
      </c>
      <c r="I906" s="361"/>
      <c r="J906" s="361"/>
      <c r="K906" s="381">
        <f t="shared" si="54"/>
        <v>0</v>
      </c>
      <c r="L906" s="381">
        <v>0</v>
      </c>
      <c r="M906" s="381"/>
      <c r="N906" s="381">
        <v>0</v>
      </c>
      <c r="O906" s="417">
        <f>+K906-N906</f>
        <v>0</v>
      </c>
    </row>
    <row r="907" spans="1:15">
      <c r="A907" s="154">
        <v>365</v>
      </c>
      <c r="B907" s="361">
        <v>300</v>
      </c>
      <c r="C907" s="361">
        <v>0</v>
      </c>
      <c r="D907" s="361">
        <v>0</v>
      </c>
      <c r="E907" s="361">
        <v>0</v>
      </c>
      <c r="F907" s="361">
        <v>0</v>
      </c>
      <c r="G907" s="369" t="s">
        <v>3129</v>
      </c>
      <c r="H907" s="369" t="s">
        <v>1378</v>
      </c>
      <c r="I907" s="361" t="s">
        <v>1379</v>
      </c>
      <c r="J907" s="360"/>
      <c r="K907" s="375">
        <f t="shared" si="54"/>
        <v>0</v>
      </c>
      <c r="L907" s="375">
        <v>0</v>
      </c>
      <c r="M907" s="375"/>
      <c r="N907" s="375">
        <v>0</v>
      </c>
      <c r="O907" s="415"/>
    </row>
    <row r="908" spans="1:15" ht="38.25">
      <c r="A908" s="154">
        <v>365</v>
      </c>
      <c r="B908" s="361">
        <v>300</v>
      </c>
      <c r="C908" s="153">
        <v>50</v>
      </c>
      <c r="D908" s="361">
        <v>0</v>
      </c>
      <c r="E908" s="361">
        <v>0</v>
      </c>
      <c r="F908" s="361">
        <v>0</v>
      </c>
      <c r="G908" s="368" t="s">
        <v>3130</v>
      </c>
      <c r="H908" s="368" t="s">
        <v>1380</v>
      </c>
      <c r="I908" s="361" t="s">
        <v>1381</v>
      </c>
      <c r="J908" s="361"/>
      <c r="K908" s="374">
        <f t="shared" si="54"/>
        <v>0</v>
      </c>
      <c r="L908" s="374">
        <v>0</v>
      </c>
      <c r="M908" s="374"/>
      <c r="N908" s="374">
        <v>0</v>
      </c>
      <c r="O908" s="414">
        <f>+K908-N908</f>
        <v>0</v>
      </c>
    </row>
    <row r="909" spans="1:15" ht="25.5">
      <c r="A909" s="154">
        <v>365</v>
      </c>
      <c r="B909" s="361">
        <v>300</v>
      </c>
      <c r="C909" s="153">
        <v>100</v>
      </c>
      <c r="D909" s="153">
        <v>0</v>
      </c>
      <c r="E909" s="153">
        <v>0</v>
      </c>
      <c r="F909" s="153">
        <v>0</v>
      </c>
      <c r="G909" s="368" t="s">
        <v>3131</v>
      </c>
      <c r="H909" s="368" t="s">
        <v>1382</v>
      </c>
      <c r="I909" s="361" t="s">
        <v>1383</v>
      </c>
      <c r="J909" s="361"/>
      <c r="K909" s="374">
        <f t="shared" si="54"/>
        <v>0</v>
      </c>
      <c r="L909" s="374">
        <v>0</v>
      </c>
      <c r="M909" s="374"/>
      <c r="N909" s="374">
        <v>80000</v>
      </c>
      <c r="O909" s="414">
        <f>+K909-N909</f>
        <v>-80000</v>
      </c>
    </row>
    <row r="910" spans="1:15" ht="25.5">
      <c r="A910" s="154">
        <v>365</v>
      </c>
      <c r="B910" s="361">
        <v>300</v>
      </c>
      <c r="C910" s="153">
        <v>200</v>
      </c>
      <c r="D910" s="153">
        <v>0</v>
      </c>
      <c r="E910" s="153">
        <v>0</v>
      </c>
      <c r="F910" s="153">
        <v>0</v>
      </c>
      <c r="G910" s="368" t="s">
        <v>3132</v>
      </c>
      <c r="H910" s="368" t="s">
        <v>1384</v>
      </c>
      <c r="I910" s="361" t="s">
        <v>1385</v>
      </c>
      <c r="J910" s="361"/>
      <c r="K910" s="374">
        <f t="shared" si="54"/>
        <v>0</v>
      </c>
      <c r="L910" s="374">
        <v>0</v>
      </c>
      <c r="M910" s="374"/>
      <c r="N910" s="374">
        <v>596329.13</v>
      </c>
      <c r="O910" s="414">
        <f>+K910-N910</f>
        <v>-596329.13</v>
      </c>
    </row>
    <row r="911" spans="1:15" ht="25.5">
      <c r="A911" s="154">
        <v>365</v>
      </c>
      <c r="B911" s="361">
        <v>300</v>
      </c>
      <c r="C911" s="153">
        <v>300</v>
      </c>
      <c r="D911" s="153">
        <v>0</v>
      </c>
      <c r="E911" s="153">
        <v>0</v>
      </c>
      <c r="F911" s="153">
        <v>0</v>
      </c>
      <c r="G911" s="368" t="s">
        <v>3133</v>
      </c>
      <c r="H911" s="368" t="s">
        <v>1386</v>
      </c>
      <c r="I911" s="361" t="s">
        <v>1387</v>
      </c>
      <c r="J911" s="361"/>
      <c r="K911" s="374">
        <f t="shared" si="54"/>
        <v>0</v>
      </c>
      <c r="L911" s="374">
        <v>0</v>
      </c>
      <c r="M911" s="374"/>
      <c r="N911" s="374">
        <v>0</v>
      </c>
      <c r="O911" s="414">
        <f>+K911-N911</f>
        <v>0</v>
      </c>
    </row>
    <row r="912" spans="1:15" ht="25.5">
      <c r="A912" s="154">
        <v>365</v>
      </c>
      <c r="B912" s="361">
        <v>300</v>
      </c>
      <c r="C912" s="361">
        <v>400</v>
      </c>
      <c r="D912" s="361">
        <v>0</v>
      </c>
      <c r="E912" s="361">
        <v>0</v>
      </c>
      <c r="F912" s="361">
        <v>0</v>
      </c>
      <c r="G912" s="369" t="s">
        <v>3134</v>
      </c>
      <c r="H912" s="369" t="s">
        <v>1388</v>
      </c>
      <c r="I912" s="361" t="s">
        <v>1389</v>
      </c>
      <c r="J912" s="360"/>
      <c r="K912" s="375">
        <f t="shared" si="54"/>
        <v>0</v>
      </c>
      <c r="L912" s="375">
        <v>0</v>
      </c>
      <c r="M912" s="375"/>
      <c r="N912" s="375">
        <v>0</v>
      </c>
      <c r="O912" s="415"/>
    </row>
    <row r="913" spans="1:15" ht="25.5">
      <c r="A913" s="154">
        <v>365</v>
      </c>
      <c r="B913" s="361">
        <v>300</v>
      </c>
      <c r="C913" s="361">
        <v>400</v>
      </c>
      <c r="D913" s="153">
        <v>100</v>
      </c>
      <c r="E913" s="153">
        <v>0</v>
      </c>
      <c r="F913" s="153">
        <v>0</v>
      </c>
      <c r="G913" s="368" t="s">
        <v>3135</v>
      </c>
      <c r="H913" s="368" t="s">
        <v>1390</v>
      </c>
      <c r="I913" s="361"/>
      <c r="J913" s="361"/>
      <c r="K913" s="381">
        <f t="shared" si="54"/>
        <v>0</v>
      </c>
      <c r="L913" s="381">
        <v>0</v>
      </c>
      <c r="M913" s="381"/>
      <c r="N913" s="381">
        <v>0</v>
      </c>
      <c r="O913" s="417">
        <f>+K913-N913</f>
        <v>0</v>
      </c>
    </row>
    <row r="914" spans="1:15" ht="25.5">
      <c r="A914" s="154">
        <v>365</v>
      </c>
      <c r="B914" s="361">
        <v>300</v>
      </c>
      <c r="C914" s="361">
        <v>400</v>
      </c>
      <c r="D914" s="153">
        <v>200</v>
      </c>
      <c r="E914" s="153">
        <v>0</v>
      </c>
      <c r="F914" s="153">
        <v>0</v>
      </c>
      <c r="G914" s="368" t="s">
        <v>3136</v>
      </c>
      <c r="H914" s="368" t="s">
        <v>1391</v>
      </c>
      <c r="I914" s="361"/>
      <c r="J914" s="361"/>
      <c r="K914" s="381">
        <f t="shared" si="54"/>
        <v>30000</v>
      </c>
      <c r="L914" s="381">
        <v>30000</v>
      </c>
      <c r="M914" s="381"/>
      <c r="N914" s="381">
        <v>30000</v>
      </c>
      <c r="O914" s="417">
        <f>+K914-N914</f>
        <v>0</v>
      </c>
    </row>
    <row r="915" spans="1:15" ht="25.5">
      <c r="A915" s="154">
        <v>365</v>
      </c>
      <c r="B915" s="361">
        <v>300</v>
      </c>
      <c r="C915" s="361">
        <v>500</v>
      </c>
      <c r="D915" s="153">
        <v>0</v>
      </c>
      <c r="E915" s="153">
        <v>0</v>
      </c>
      <c r="F915" s="153">
        <v>0</v>
      </c>
      <c r="G915" s="368" t="s">
        <v>3137</v>
      </c>
      <c r="H915" s="368" t="s">
        <v>1392</v>
      </c>
      <c r="I915" s="361" t="s">
        <v>1393</v>
      </c>
      <c r="J915" s="361"/>
      <c r="K915" s="381">
        <f t="shared" si="54"/>
        <v>0</v>
      </c>
      <c r="L915" s="381">
        <v>0</v>
      </c>
      <c r="M915" s="381"/>
      <c r="N915" s="381">
        <v>0</v>
      </c>
      <c r="O915" s="417">
        <f>+K915-N915</f>
        <v>0</v>
      </c>
    </row>
    <row r="916" spans="1:15">
      <c r="A916" s="154">
        <v>365</v>
      </c>
      <c r="B916" s="361">
        <v>400</v>
      </c>
      <c r="C916" s="361">
        <v>0</v>
      </c>
      <c r="D916" s="153">
        <v>0</v>
      </c>
      <c r="E916" s="153">
        <v>0</v>
      </c>
      <c r="F916" s="153">
        <v>0</v>
      </c>
      <c r="G916" s="369" t="s">
        <v>3138</v>
      </c>
      <c r="H916" s="369" t="s">
        <v>1394</v>
      </c>
      <c r="I916" s="361" t="s">
        <v>1395</v>
      </c>
      <c r="J916" s="360"/>
      <c r="K916" s="375">
        <f t="shared" si="54"/>
        <v>0</v>
      </c>
      <c r="L916" s="375">
        <v>0</v>
      </c>
      <c r="M916" s="375"/>
      <c r="N916" s="375">
        <v>0</v>
      </c>
      <c r="O916" s="415"/>
    </row>
    <row r="917" spans="1:15">
      <c r="A917" s="154">
        <v>365</v>
      </c>
      <c r="B917" s="361">
        <v>400</v>
      </c>
      <c r="C917" s="153">
        <v>200</v>
      </c>
      <c r="D917" s="153">
        <v>0</v>
      </c>
      <c r="E917" s="153">
        <v>0</v>
      </c>
      <c r="F917" s="153">
        <v>0</v>
      </c>
      <c r="G917" s="368" t="s">
        <v>3139</v>
      </c>
      <c r="H917" s="368" t="s">
        <v>1396</v>
      </c>
      <c r="I917" s="361" t="s">
        <v>1397</v>
      </c>
      <c r="J917" s="361"/>
      <c r="K917" s="374">
        <f t="shared" si="54"/>
        <v>0</v>
      </c>
      <c r="L917" s="374">
        <v>0</v>
      </c>
      <c r="M917" s="374"/>
      <c r="N917" s="374">
        <v>0</v>
      </c>
      <c r="O917" s="414">
        <f t="shared" ref="O917:O926" si="55">+K917-N917</f>
        <v>0</v>
      </c>
    </row>
    <row r="918" spans="1:15">
      <c r="A918" s="154">
        <v>365</v>
      </c>
      <c r="B918" s="361">
        <v>400</v>
      </c>
      <c r="C918" s="153">
        <v>300</v>
      </c>
      <c r="D918" s="153">
        <v>0</v>
      </c>
      <c r="E918" s="153">
        <v>0</v>
      </c>
      <c r="F918" s="153">
        <v>0</v>
      </c>
      <c r="G918" s="368" t="s">
        <v>3140</v>
      </c>
      <c r="H918" s="368" t="s">
        <v>1398</v>
      </c>
      <c r="I918" s="361" t="s">
        <v>1399</v>
      </c>
      <c r="J918" s="361"/>
      <c r="K918" s="374">
        <f t="shared" si="54"/>
        <v>0</v>
      </c>
      <c r="L918" s="374">
        <v>0</v>
      </c>
      <c r="M918" s="374"/>
      <c r="N918" s="374">
        <v>0</v>
      </c>
      <c r="O918" s="414">
        <f t="shared" si="55"/>
        <v>0</v>
      </c>
    </row>
    <row r="919" spans="1:15">
      <c r="A919" s="154">
        <v>365</v>
      </c>
      <c r="B919" s="361">
        <v>400</v>
      </c>
      <c r="C919" s="153">
        <v>400</v>
      </c>
      <c r="D919" s="153">
        <v>0</v>
      </c>
      <c r="E919" s="153">
        <v>0</v>
      </c>
      <c r="F919" s="153">
        <v>0</v>
      </c>
      <c r="G919" s="368" t="s">
        <v>3141</v>
      </c>
      <c r="H919" s="368" t="s">
        <v>1400</v>
      </c>
      <c r="I919" s="361" t="s">
        <v>1401</v>
      </c>
      <c r="J919" s="361"/>
      <c r="K919" s="374">
        <f t="shared" si="54"/>
        <v>525547.93000000005</v>
      </c>
      <c r="L919" s="374">
        <v>525547.93000000005</v>
      </c>
      <c r="M919" s="374"/>
      <c r="N919" s="374">
        <v>454237.29</v>
      </c>
      <c r="O919" s="414">
        <f t="shared" si="55"/>
        <v>71310.640000000072</v>
      </c>
    </row>
    <row r="920" spans="1:15">
      <c r="A920" s="154">
        <v>365</v>
      </c>
      <c r="B920" s="361">
        <v>400</v>
      </c>
      <c r="C920" s="153">
        <v>500</v>
      </c>
      <c r="D920" s="153">
        <v>0</v>
      </c>
      <c r="E920" s="153">
        <v>0</v>
      </c>
      <c r="F920" s="153">
        <v>0</v>
      </c>
      <c r="G920" s="368" t="s">
        <v>3142</v>
      </c>
      <c r="H920" s="368" t="s">
        <v>1402</v>
      </c>
      <c r="I920" s="361" t="s">
        <v>1403</v>
      </c>
      <c r="J920" s="361"/>
      <c r="K920" s="374">
        <f t="shared" si="54"/>
        <v>40413.980000000003</v>
      </c>
      <c r="L920" s="374">
        <v>40413.980000000003</v>
      </c>
      <c r="M920" s="374"/>
      <c r="N920" s="374">
        <v>72777.84</v>
      </c>
      <c r="O920" s="414">
        <f t="shared" si="55"/>
        <v>-32363.859999999993</v>
      </c>
    </row>
    <row r="921" spans="1:15">
      <c r="A921" s="154">
        <v>365</v>
      </c>
      <c r="B921" s="361">
        <v>400</v>
      </c>
      <c r="C921" s="153">
        <v>600</v>
      </c>
      <c r="D921" s="153">
        <v>0</v>
      </c>
      <c r="E921" s="153">
        <v>0</v>
      </c>
      <c r="F921" s="153">
        <v>0</v>
      </c>
      <c r="G921" s="368" t="s">
        <v>3143</v>
      </c>
      <c r="H921" s="368" t="s">
        <v>1404</v>
      </c>
      <c r="I921" s="361" t="s">
        <v>1405</v>
      </c>
      <c r="J921" s="361"/>
      <c r="K921" s="374">
        <f t="shared" si="54"/>
        <v>0</v>
      </c>
      <c r="L921" s="374">
        <v>0</v>
      </c>
      <c r="M921" s="374"/>
      <c r="N921" s="374">
        <v>0</v>
      </c>
      <c r="O921" s="414">
        <f t="shared" si="55"/>
        <v>0</v>
      </c>
    </row>
    <row r="922" spans="1:15">
      <c r="A922" s="154">
        <v>365</v>
      </c>
      <c r="B922" s="361">
        <v>400</v>
      </c>
      <c r="C922" s="153">
        <v>610</v>
      </c>
      <c r="D922" s="364">
        <v>0</v>
      </c>
      <c r="E922" s="364">
        <v>0</v>
      </c>
      <c r="F922" s="364">
        <v>0</v>
      </c>
      <c r="G922" s="368" t="s">
        <v>3144</v>
      </c>
      <c r="H922" s="368" t="s">
        <v>1406</v>
      </c>
      <c r="I922" s="361" t="s">
        <v>1407</v>
      </c>
      <c r="J922" s="361"/>
      <c r="K922" s="374">
        <f t="shared" si="54"/>
        <v>0</v>
      </c>
      <c r="L922" s="374">
        <v>0</v>
      </c>
      <c r="M922" s="374"/>
      <c r="N922" s="374">
        <v>0</v>
      </c>
      <c r="O922" s="414">
        <f t="shared" si="55"/>
        <v>0</v>
      </c>
    </row>
    <row r="923" spans="1:15">
      <c r="A923" s="154">
        <v>365</v>
      </c>
      <c r="B923" s="361">
        <v>400</v>
      </c>
      <c r="C923" s="153">
        <v>620</v>
      </c>
      <c r="D923" s="364">
        <v>0</v>
      </c>
      <c r="E923" s="364">
        <v>0</v>
      </c>
      <c r="F923" s="364">
        <v>0</v>
      </c>
      <c r="G923" s="368" t="s">
        <v>3145</v>
      </c>
      <c r="H923" s="368" t="s">
        <v>1408</v>
      </c>
      <c r="I923" s="361" t="s">
        <v>1409</v>
      </c>
      <c r="J923" s="361"/>
      <c r="K923" s="374">
        <f t="shared" si="54"/>
        <v>0</v>
      </c>
      <c r="L923" s="374">
        <v>0</v>
      </c>
      <c r="M923" s="374"/>
      <c r="N923" s="374">
        <v>0</v>
      </c>
      <c r="O923" s="414">
        <f t="shared" si="55"/>
        <v>0</v>
      </c>
    </row>
    <row r="924" spans="1:15">
      <c r="A924" s="154">
        <v>365</v>
      </c>
      <c r="B924" s="361">
        <v>400</v>
      </c>
      <c r="C924" s="153">
        <v>630</v>
      </c>
      <c r="D924" s="364">
        <v>0</v>
      </c>
      <c r="E924" s="364">
        <v>0</v>
      </c>
      <c r="F924" s="364">
        <v>0</v>
      </c>
      <c r="G924" s="368" t="s">
        <v>3146</v>
      </c>
      <c r="H924" s="368" t="s">
        <v>1410</v>
      </c>
      <c r="I924" s="361" t="s">
        <v>1411</v>
      </c>
      <c r="J924" s="361"/>
      <c r="K924" s="374">
        <f t="shared" si="54"/>
        <v>0</v>
      </c>
      <c r="L924" s="374">
        <v>0</v>
      </c>
      <c r="M924" s="374"/>
      <c r="N924" s="374">
        <v>0</v>
      </c>
      <c r="O924" s="414">
        <f t="shared" si="55"/>
        <v>0</v>
      </c>
    </row>
    <row r="925" spans="1:15">
      <c r="A925" s="154">
        <v>365</v>
      </c>
      <c r="B925" s="361">
        <v>400</v>
      </c>
      <c r="C925" s="153">
        <v>640</v>
      </c>
      <c r="D925" s="364">
        <v>0</v>
      </c>
      <c r="E925" s="364">
        <v>0</v>
      </c>
      <c r="F925" s="364">
        <v>0</v>
      </c>
      <c r="G925" s="368" t="s">
        <v>3147</v>
      </c>
      <c r="H925" s="368" t="s">
        <v>1412</v>
      </c>
      <c r="I925" s="361" t="s">
        <v>1413</v>
      </c>
      <c r="J925" s="361"/>
      <c r="K925" s="374">
        <f t="shared" si="54"/>
        <v>0</v>
      </c>
      <c r="L925" s="374">
        <v>0</v>
      </c>
      <c r="M925" s="374"/>
      <c r="N925" s="374">
        <v>0</v>
      </c>
      <c r="O925" s="414">
        <f t="shared" si="55"/>
        <v>0</v>
      </c>
    </row>
    <row r="926" spans="1:15">
      <c r="A926" s="154">
        <v>365</v>
      </c>
      <c r="B926" s="361">
        <v>400</v>
      </c>
      <c r="C926" s="365">
        <v>700</v>
      </c>
      <c r="D926" s="361">
        <v>0</v>
      </c>
      <c r="E926" s="361">
        <v>0</v>
      </c>
      <c r="F926" s="361">
        <v>0</v>
      </c>
      <c r="G926" s="369" t="s">
        <v>3148</v>
      </c>
      <c r="H926" s="369" t="s">
        <v>1394</v>
      </c>
      <c r="I926" s="361" t="s">
        <v>1414</v>
      </c>
      <c r="J926" s="360"/>
      <c r="K926" s="376">
        <f t="shared" si="54"/>
        <v>0</v>
      </c>
      <c r="L926" s="376">
        <v>0</v>
      </c>
      <c r="M926" s="376"/>
      <c r="N926" s="376">
        <v>0</v>
      </c>
      <c r="O926" s="416">
        <f t="shared" si="55"/>
        <v>0</v>
      </c>
    </row>
    <row r="927" spans="1:15">
      <c r="A927" s="151">
        <v>370</v>
      </c>
      <c r="B927" s="57">
        <v>0</v>
      </c>
      <c r="C927" s="366">
        <v>0</v>
      </c>
      <c r="D927" s="57">
        <v>0</v>
      </c>
      <c r="E927" s="57">
        <v>0</v>
      </c>
      <c r="F927" s="57">
        <v>0</v>
      </c>
      <c r="G927" s="379">
        <v>370</v>
      </c>
      <c r="H927" s="379" t="s">
        <v>1415</v>
      </c>
      <c r="I927" s="57" t="s">
        <v>1416</v>
      </c>
      <c r="J927" s="57"/>
      <c r="K927" s="375">
        <f t="shared" si="54"/>
        <v>0</v>
      </c>
      <c r="L927" s="375">
        <v>0</v>
      </c>
      <c r="M927" s="375"/>
      <c r="N927" s="375">
        <v>0</v>
      </c>
      <c r="O927" s="415"/>
    </row>
    <row r="928" spans="1:15">
      <c r="A928" s="156">
        <v>370</v>
      </c>
      <c r="B928" s="362">
        <v>100</v>
      </c>
      <c r="C928" s="362">
        <v>0</v>
      </c>
      <c r="D928" s="362">
        <v>0</v>
      </c>
      <c r="E928" s="362">
        <v>0</v>
      </c>
      <c r="F928" s="362">
        <v>0</v>
      </c>
      <c r="G928" s="368" t="s">
        <v>3149</v>
      </c>
      <c r="H928" s="368" t="s">
        <v>1417</v>
      </c>
      <c r="I928" s="155" t="s">
        <v>1418</v>
      </c>
      <c r="J928" s="155"/>
      <c r="K928" s="374">
        <f t="shared" si="54"/>
        <v>0</v>
      </c>
      <c r="L928" s="374">
        <v>0</v>
      </c>
      <c r="M928" s="374"/>
      <c r="N928" s="374">
        <v>0</v>
      </c>
      <c r="O928" s="414">
        <f>+K928-N928</f>
        <v>0</v>
      </c>
    </row>
    <row r="929" spans="1:15">
      <c r="A929" s="156">
        <v>370</v>
      </c>
      <c r="B929" s="362">
        <v>200</v>
      </c>
      <c r="C929" s="362">
        <v>0</v>
      </c>
      <c r="D929" s="362">
        <v>0</v>
      </c>
      <c r="E929" s="362">
        <v>0</v>
      </c>
      <c r="F929" s="362">
        <v>0</v>
      </c>
      <c r="G929" s="368" t="s">
        <v>3150</v>
      </c>
      <c r="H929" s="368" t="s">
        <v>1419</v>
      </c>
      <c r="I929" s="155" t="s">
        <v>1420</v>
      </c>
      <c r="J929" s="155"/>
      <c r="K929" s="374">
        <f t="shared" si="54"/>
        <v>0</v>
      </c>
      <c r="L929" s="374">
        <v>0</v>
      </c>
      <c r="M929" s="374"/>
      <c r="N929" s="374">
        <v>0</v>
      </c>
      <c r="O929" s="414">
        <f>+K929-N929</f>
        <v>0</v>
      </c>
    </row>
    <row r="930" spans="1:15">
      <c r="A930" s="156">
        <v>370</v>
      </c>
      <c r="B930" s="155">
        <v>300</v>
      </c>
      <c r="C930" s="155">
        <v>0</v>
      </c>
      <c r="D930" s="155">
        <v>0</v>
      </c>
      <c r="E930" s="155">
        <v>0</v>
      </c>
      <c r="F930" s="155">
        <v>0</v>
      </c>
      <c r="G930" s="369" t="s">
        <v>3151</v>
      </c>
      <c r="H930" s="369" t="s">
        <v>1421</v>
      </c>
      <c r="I930" s="155" t="s">
        <v>1422</v>
      </c>
      <c r="J930" s="390"/>
      <c r="K930" s="375">
        <f t="shared" si="54"/>
        <v>0</v>
      </c>
      <c r="L930" s="375">
        <v>0</v>
      </c>
      <c r="M930" s="375"/>
      <c r="N930" s="375">
        <v>0</v>
      </c>
      <c r="O930" s="415"/>
    </row>
    <row r="931" spans="1:15">
      <c r="A931" s="156">
        <v>370</v>
      </c>
      <c r="B931" s="155">
        <v>300</v>
      </c>
      <c r="C931" s="362">
        <v>100</v>
      </c>
      <c r="D931" s="362">
        <v>0</v>
      </c>
      <c r="E931" s="362">
        <v>0</v>
      </c>
      <c r="F931" s="362">
        <v>0</v>
      </c>
      <c r="G931" s="383" t="s">
        <v>3152</v>
      </c>
      <c r="H931" s="383" t="s">
        <v>470</v>
      </c>
      <c r="I931" s="155"/>
      <c r="J931" s="155"/>
      <c r="K931" s="384">
        <f t="shared" si="54"/>
        <v>0</v>
      </c>
      <c r="L931" s="384">
        <v>0</v>
      </c>
      <c r="M931" s="384"/>
      <c r="N931" s="384">
        <v>0</v>
      </c>
      <c r="O931" s="419">
        <f>+K931-N931</f>
        <v>0</v>
      </c>
    </row>
    <row r="932" spans="1:15">
      <c r="A932" s="156">
        <v>370</v>
      </c>
      <c r="B932" s="155">
        <v>300</v>
      </c>
      <c r="C932" s="362">
        <v>900</v>
      </c>
      <c r="D932" s="362">
        <v>0</v>
      </c>
      <c r="E932" s="362">
        <v>0</v>
      </c>
      <c r="F932" s="362">
        <v>0</v>
      </c>
      <c r="G932" s="383" t="s">
        <v>3153</v>
      </c>
      <c r="H932" s="383" t="s">
        <v>1421</v>
      </c>
      <c r="I932" s="155"/>
      <c r="J932" s="155"/>
      <c r="K932" s="384">
        <f t="shared" si="54"/>
        <v>0</v>
      </c>
      <c r="L932" s="384">
        <v>0</v>
      </c>
      <c r="M932" s="384"/>
      <c r="N932" s="384">
        <v>0</v>
      </c>
      <c r="O932" s="419">
        <f>+K932-N932</f>
        <v>0</v>
      </c>
    </row>
    <row r="933" spans="1:15">
      <c r="A933" s="151">
        <v>375</v>
      </c>
      <c r="B933" s="57">
        <v>0</v>
      </c>
      <c r="C933" s="57">
        <v>0</v>
      </c>
      <c r="D933" s="57">
        <v>0</v>
      </c>
      <c r="E933" s="57">
        <v>0</v>
      </c>
      <c r="F933" s="57">
        <v>0</v>
      </c>
      <c r="G933" s="379">
        <v>375</v>
      </c>
      <c r="H933" s="379" t="s">
        <v>1423</v>
      </c>
      <c r="I933" s="57"/>
      <c r="J933" s="57"/>
      <c r="K933" s="375">
        <f t="shared" si="54"/>
        <v>0</v>
      </c>
      <c r="L933" s="375">
        <v>0</v>
      </c>
      <c r="M933" s="375"/>
      <c r="N933" s="375">
        <v>0</v>
      </c>
      <c r="O933" s="415"/>
    </row>
    <row r="934" spans="1:15">
      <c r="A934" s="156">
        <v>375</v>
      </c>
      <c r="B934" s="362">
        <v>100</v>
      </c>
      <c r="C934" s="362">
        <v>0</v>
      </c>
      <c r="D934" s="362">
        <v>0</v>
      </c>
      <c r="E934" s="362">
        <v>0</v>
      </c>
      <c r="F934" s="362">
        <v>0</v>
      </c>
      <c r="G934" s="368" t="s">
        <v>3154</v>
      </c>
      <c r="H934" s="368" t="s">
        <v>1424</v>
      </c>
      <c r="I934" s="155" t="s">
        <v>1425</v>
      </c>
      <c r="J934" s="155"/>
      <c r="K934" s="374">
        <f t="shared" si="54"/>
        <v>0</v>
      </c>
      <c r="L934" s="374">
        <v>0</v>
      </c>
      <c r="M934" s="374"/>
      <c r="N934" s="374">
        <v>0</v>
      </c>
      <c r="O934" s="414">
        <f>+K934-N934</f>
        <v>0</v>
      </c>
    </row>
    <row r="935" spans="1:15">
      <c r="A935" s="156">
        <v>375</v>
      </c>
      <c r="B935" s="362">
        <v>200</v>
      </c>
      <c r="C935" s="362">
        <v>0</v>
      </c>
      <c r="D935" s="362">
        <v>0</v>
      </c>
      <c r="E935" s="362">
        <v>0</v>
      </c>
      <c r="F935" s="362">
        <v>0</v>
      </c>
      <c r="G935" s="368" t="s">
        <v>3155</v>
      </c>
      <c r="H935" s="368" t="s">
        <v>1426</v>
      </c>
      <c r="I935" s="155" t="s">
        <v>1427</v>
      </c>
      <c r="J935" s="155"/>
      <c r="K935" s="374">
        <f t="shared" si="54"/>
        <v>0</v>
      </c>
      <c r="L935" s="374">
        <v>0</v>
      </c>
      <c r="M935" s="374"/>
      <c r="N935" s="374">
        <v>0</v>
      </c>
      <c r="O935" s="414">
        <f>+K935-N935</f>
        <v>0</v>
      </c>
    </row>
    <row r="936" spans="1:15" ht="25.5">
      <c r="A936" s="391">
        <v>380</v>
      </c>
      <c r="B936" s="153">
        <v>0</v>
      </c>
      <c r="C936" s="153">
        <v>0</v>
      </c>
      <c r="D936" s="153">
        <v>0</v>
      </c>
      <c r="E936" s="153">
        <v>0</v>
      </c>
      <c r="F936" s="153">
        <v>0</v>
      </c>
      <c r="G936" s="368" t="s">
        <v>3156</v>
      </c>
      <c r="H936" s="368" t="s">
        <v>1428</v>
      </c>
      <c r="I936" s="363" t="s">
        <v>1429</v>
      </c>
      <c r="J936" s="363"/>
      <c r="K936" s="376">
        <f t="shared" si="54"/>
        <v>0</v>
      </c>
      <c r="L936" s="376">
        <v>0</v>
      </c>
      <c r="M936" s="376"/>
      <c r="N936" s="376">
        <v>0</v>
      </c>
      <c r="O936" s="416">
        <f>+K936-N936</f>
        <v>0</v>
      </c>
    </row>
    <row r="937" spans="1:15">
      <c r="A937" s="151">
        <v>390</v>
      </c>
      <c r="B937" s="57">
        <v>0</v>
      </c>
      <c r="C937" s="57">
        <v>0</v>
      </c>
      <c r="D937" s="57">
        <v>0</v>
      </c>
      <c r="E937" s="57">
        <v>0</v>
      </c>
      <c r="F937" s="57">
        <v>0</v>
      </c>
      <c r="G937" s="379">
        <v>390</v>
      </c>
      <c r="H937" s="379" t="s">
        <v>102</v>
      </c>
      <c r="I937" s="57" t="s">
        <v>1430</v>
      </c>
      <c r="J937" s="57"/>
      <c r="K937" s="375">
        <f t="shared" si="54"/>
        <v>0</v>
      </c>
      <c r="L937" s="375">
        <v>0</v>
      </c>
      <c r="M937" s="375"/>
      <c r="N937" s="375">
        <v>0</v>
      </c>
      <c r="O937" s="415"/>
    </row>
    <row r="938" spans="1:15">
      <c r="A938" s="157">
        <v>390</v>
      </c>
      <c r="B938" s="362">
        <v>100</v>
      </c>
      <c r="C938" s="362">
        <v>0</v>
      </c>
      <c r="D938" s="362">
        <v>0</v>
      </c>
      <c r="E938" s="362">
        <v>0</v>
      </c>
      <c r="F938" s="362">
        <v>0</v>
      </c>
      <c r="G938" s="368" t="s">
        <v>3157</v>
      </c>
      <c r="H938" s="368" t="s">
        <v>1431</v>
      </c>
      <c r="I938" s="155" t="s">
        <v>1432</v>
      </c>
      <c r="J938" s="155"/>
      <c r="K938" s="374">
        <f t="shared" si="54"/>
        <v>0</v>
      </c>
      <c r="L938" s="374">
        <v>0</v>
      </c>
      <c r="M938" s="374"/>
      <c r="N938" s="374">
        <v>3390.8</v>
      </c>
      <c r="O938" s="414">
        <f>+K938-N938</f>
        <v>-3390.8</v>
      </c>
    </row>
    <row r="939" spans="1:15">
      <c r="A939" s="156">
        <v>390</v>
      </c>
      <c r="B939" s="155">
        <v>200</v>
      </c>
      <c r="C939" s="155">
        <v>0</v>
      </c>
      <c r="D939" s="155">
        <v>0</v>
      </c>
      <c r="E939" s="155">
        <v>0</v>
      </c>
      <c r="F939" s="155">
        <v>0</v>
      </c>
      <c r="G939" s="369" t="s">
        <v>3158</v>
      </c>
      <c r="H939" s="369" t="s">
        <v>1433</v>
      </c>
      <c r="I939" s="155" t="s">
        <v>1434</v>
      </c>
      <c r="J939" s="390"/>
      <c r="K939" s="375">
        <f t="shared" si="54"/>
        <v>0</v>
      </c>
      <c r="L939" s="375">
        <v>0</v>
      </c>
      <c r="M939" s="375"/>
      <c r="N939" s="375">
        <v>0</v>
      </c>
      <c r="O939" s="415"/>
    </row>
    <row r="940" spans="1:15">
      <c r="A940" s="156">
        <v>390</v>
      </c>
      <c r="B940" s="155">
        <v>200</v>
      </c>
      <c r="C940" s="362">
        <v>100</v>
      </c>
      <c r="D940" s="362">
        <v>0</v>
      </c>
      <c r="E940" s="362">
        <v>0</v>
      </c>
      <c r="F940" s="362">
        <v>0</v>
      </c>
      <c r="G940" s="368" t="s">
        <v>3159</v>
      </c>
      <c r="H940" s="368" t="s">
        <v>1435</v>
      </c>
      <c r="I940" s="155" t="s">
        <v>1436</v>
      </c>
      <c r="J940" s="155"/>
      <c r="K940" s="374">
        <f t="shared" si="54"/>
        <v>0</v>
      </c>
      <c r="L940" s="374">
        <v>0</v>
      </c>
      <c r="M940" s="374"/>
      <c r="N940" s="374">
        <v>0</v>
      </c>
      <c r="O940" s="414">
        <f>+K940-N940</f>
        <v>0</v>
      </c>
    </row>
    <row r="941" spans="1:15">
      <c r="A941" s="156">
        <v>390</v>
      </c>
      <c r="B941" s="155">
        <v>200</v>
      </c>
      <c r="C941" s="362">
        <v>200</v>
      </c>
      <c r="D941" s="362">
        <v>0</v>
      </c>
      <c r="E941" s="362">
        <v>0</v>
      </c>
      <c r="F941" s="362">
        <v>0</v>
      </c>
      <c r="G941" s="368" t="s">
        <v>3160</v>
      </c>
      <c r="H941" s="368" t="s">
        <v>1437</v>
      </c>
      <c r="I941" s="155" t="s">
        <v>1438</v>
      </c>
      <c r="J941" s="155"/>
      <c r="K941" s="374">
        <f t="shared" si="54"/>
        <v>0</v>
      </c>
      <c r="L941" s="374">
        <v>0</v>
      </c>
      <c r="M941" s="374"/>
      <c r="N941" s="374">
        <v>0</v>
      </c>
      <c r="O941" s="414">
        <f>+K941-N941</f>
        <v>0</v>
      </c>
    </row>
    <row r="942" spans="1:15">
      <c r="A942" s="156">
        <v>390</v>
      </c>
      <c r="B942" s="155">
        <v>200</v>
      </c>
      <c r="C942" s="155">
        <v>300</v>
      </c>
      <c r="D942" s="155">
        <v>0</v>
      </c>
      <c r="E942" s="155">
        <v>0</v>
      </c>
      <c r="F942" s="155">
        <v>0</v>
      </c>
      <c r="G942" s="369" t="s">
        <v>3161</v>
      </c>
      <c r="H942" s="369" t="s">
        <v>1439</v>
      </c>
      <c r="I942" s="155" t="s">
        <v>1440</v>
      </c>
      <c r="J942" s="390"/>
      <c r="K942" s="375">
        <f t="shared" si="54"/>
        <v>0</v>
      </c>
      <c r="L942" s="375">
        <v>0</v>
      </c>
      <c r="M942" s="375"/>
      <c r="N942" s="375">
        <v>0</v>
      </c>
      <c r="O942" s="415"/>
    </row>
    <row r="943" spans="1:15" ht="25.5">
      <c r="A943" s="156">
        <v>390</v>
      </c>
      <c r="B943" s="155">
        <v>200</v>
      </c>
      <c r="C943" s="155">
        <v>300</v>
      </c>
      <c r="D943" s="155">
        <v>100</v>
      </c>
      <c r="E943" s="155">
        <v>0</v>
      </c>
      <c r="F943" s="155">
        <v>0</v>
      </c>
      <c r="G943" s="369" t="s">
        <v>3162</v>
      </c>
      <c r="H943" s="369" t="s">
        <v>1441</v>
      </c>
      <c r="I943" s="155" t="s">
        <v>1442</v>
      </c>
      <c r="J943" s="390" t="s">
        <v>1528</v>
      </c>
      <c r="K943" s="375">
        <f t="shared" si="54"/>
        <v>0</v>
      </c>
      <c r="L943" s="375">
        <v>0</v>
      </c>
      <c r="M943" s="375"/>
      <c r="N943" s="375">
        <v>0</v>
      </c>
      <c r="O943" s="415"/>
    </row>
    <row r="944" spans="1:15" ht="25.5">
      <c r="A944" s="156">
        <v>390</v>
      </c>
      <c r="B944" s="155">
        <v>200</v>
      </c>
      <c r="C944" s="155">
        <v>300</v>
      </c>
      <c r="D944" s="155">
        <v>100</v>
      </c>
      <c r="E944" s="362">
        <v>10</v>
      </c>
      <c r="F944" s="362">
        <v>0</v>
      </c>
      <c r="G944" s="368" t="s">
        <v>3163</v>
      </c>
      <c r="H944" s="368" t="s">
        <v>1443</v>
      </c>
      <c r="I944" s="155" t="s">
        <v>1444</v>
      </c>
      <c r="J944" s="155" t="s">
        <v>1528</v>
      </c>
      <c r="K944" s="374">
        <f t="shared" si="54"/>
        <v>0</v>
      </c>
      <c r="L944" s="374">
        <v>0</v>
      </c>
      <c r="M944" s="374"/>
      <c r="N944" s="374">
        <v>0</v>
      </c>
      <c r="O944" s="414">
        <f>+K944-N944</f>
        <v>0</v>
      </c>
    </row>
    <row r="945" spans="1:15" ht="25.5">
      <c r="A945" s="156">
        <v>390</v>
      </c>
      <c r="B945" s="155">
        <v>200</v>
      </c>
      <c r="C945" s="155">
        <v>300</v>
      </c>
      <c r="D945" s="155">
        <v>100</v>
      </c>
      <c r="E945" s="362">
        <v>20</v>
      </c>
      <c r="F945" s="362">
        <v>0</v>
      </c>
      <c r="G945" s="368" t="s">
        <v>3164</v>
      </c>
      <c r="H945" s="368" t="s">
        <v>1445</v>
      </c>
      <c r="I945" s="155" t="s">
        <v>1446</v>
      </c>
      <c r="J945" s="155" t="s">
        <v>1528</v>
      </c>
      <c r="K945" s="374">
        <f t="shared" si="54"/>
        <v>0</v>
      </c>
      <c r="L945" s="374">
        <v>0</v>
      </c>
      <c r="M945" s="374"/>
      <c r="N945" s="374">
        <v>1788938.2100000002</v>
      </c>
      <c r="O945" s="414">
        <f>+K945-N945</f>
        <v>-1788938.2100000002</v>
      </c>
    </row>
    <row r="946" spans="1:15">
      <c r="A946" s="156">
        <v>390</v>
      </c>
      <c r="B946" s="155">
        <v>200</v>
      </c>
      <c r="C946" s="155">
        <v>300</v>
      </c>
      <c r="D946" s="155">
        <v>200</v>
      </c>
      <c r="E946" s="155">
        <v>0</v>
      </c>
      <c r="F946" s="155">
        <v>0</v>
      </c>
      <c r="G946" s="369" t="s">
        <v>3165</v>
      </c>
      <c r="H946" s="369" t="s">
        <v>1447</v>
      </c>
      <c r="I946" s="155" t="s">
        <v>1448</v>
      </c>
      <c r="J946" s="390"/>
      <c r="K946" s="375">
        <f t="shared" si="54"/>
        <v>0</v>
      </c>
      <c r="L946" s="375">
        <v>0</v>
      </c>
      <c r="M946" s="375"/>
      <c r="N946" s="375">
        <v>0</v>
      </c>
      <c r="O946" s="415"/>
    </row>
    <row r="947" spans="1:15" ht="25.5">
      <c r="A947" s="156">
        <v>390</v>
      </c>
      <c r="B947" s="155">
        <v>200</v>
      </c>
      <c r="C947" s="155">
        <v>300</v>
      </c>
      <c r="D947" s="155">
        <v>200</v>
      </c>
      <c r="E947" s="362">
        <v>10</v>
      </c>
      <c r="F947" s="362">
        <v>0</v>
      </c>
      <c r="G947" s="368" t="s">
        <v>3166</v>
      </c>
      <c r="H947" s="368" t="s">
        <v>1449</v>
      </c>
      <c r="I947" s="155" t="s">
        <v>1450</v>
      </c>
      <c r="J947" s="155" t="s">
        <v>1573</v>
      </c>
      <c r="K947" s="374">
        <f t="shared" si="54"/>
        <v>0</v>
      </c>
      <c r="L947" s="374">
        <v>0</v>
      </c>
      <c r="M947" s="374"/>
      <c r="N947" s="374">
        <v>0</v>
      </c>
      <c r="O947" s="414">
        <f>+K947-N947</f>
        <v>0</v>
      </c>
    </row>
    <row r="948" spans="1:15">
      <c r="A948" s="156">
        <v>390</v>
      </c>
      <c r="B948" s="155">
        <v>200</v>
      </c>
      <c r="C948" s="155">
        <v>300</v>
      </c>
      <c r="D948" s="155">
        <v>200</v>
      </c>
      <c r="E948" s="155">
        <v>20</v>
      </c>
      <c r="F948" s="155">
        <v>0</v>
      </c>
      <c r="G948" s="369" t="s">
        <v>3167</v>
      </c>
      <c r="H948" s="369" t="s">
        <v>1451</v>
      </c>
      <c r="I948" s="155" t="s">
        <v>1452</v>
      </c>
      <c r="J948" s="390"/>
      <c r="K948" s="375">
        <f t="shared" si="54"/>
        <v>0</v>
      </c>
      <c r="L948" s="375">
        <v>0</v>
      </c>
      <c r="M948" s="375"/>
      <c r="N948" s="375">
        <v>0</v>
      </c>
      <c r="O948" s="415"/>
    </row>
    <row r="949" spans="1:15" ht="25.5">
      <c r="A949" s="156">
        <v>390</v>
      </c>
      <c r="B949" s="155">
        <v>200</v>
      </c>
      <c r="C949" s="155">
        <v>300</v>
      </c>
      <c r="D949" s="155">
        <v>200</v>
      </c>
      <c r="E949" s="155">
        <v>20</v>
      </c>
      <c r="F949" s="362">
        <v>5</v>
      </c>
      <c r="G949" s="368" t="s">
        <v>3168</v>
      </c>
      <c r="H949" s="368" t="s">
        <v>1453</v>
      </c>
      <c r="I949" s="155" t="s">
        <v>1454</v>
      </c>
      <c r="J949" s="155"/>
      <c r="K949" s="374">
        <f t="shared" si="54"/>
        <v>0</v>
      </c>
      <c r="L949" s="374">
        <v>0</v>
      </c>
      <c r="M949" s="374"/>
      <c r="N949" s="374">
        <v>711.03</v>
      </c>
      <c r="O949" s="414">
        <f t="shared" ref="O949:O956" si="56">+K949-N949</f>
        <v>-711.03</v>
      </c>
    </row>
    <row r="950" spans="1:15" ht="25.5">
      <c r="A950" s="156">
        <v>390</v>
      </c>
      <c r="B950" s="155">
        <v>200</v>
      </c>
      <c r="C950" s="155">
        <v>300</v>
      </c>
      <c r="D950" s="155">
        <v>200</v>
      </c>
      <c r="E950" s="155">
        <v>20</v>
      </c>
      <c r="F950" s="362">
        <v>10</v>
      </c>
      <c r="G950" s="368" t="s">
        <v>3169</v>
      </c>
      <c r="H950" s="368" t="s">
        <v>1455</v>
      </c>
      <c r="I950" s="155" t="s">
        <v>1456</v>
      </c>
      <c r="J950" s="155"/>
      <c r="K950" s="374">
        <f t="shared" si="54"/>
        <v>0</v>
      </c>
      <c r="L950" s="374">
        <v>0</v>
      </c>
      <c r="M950" s="374"/>
      <c r="N950" s="374">
        <v>0</v>
      </c>
      <c r="O950" s="414">
        <f t="shared" si="56"/>
        <v>0</v>
      </c>
    </row>
    <row r="951" spans="1:15" ht="25.5">
      <c r="A951" s="156">
        <v>390</v>
      </c>
      <c r="B951" s="155">
        <v>200</v>
      </c>
      <c r="C951" s="155">
        <v>300</v>
      </c>
      <c r="D951" s="155">
        <v>200</v>
      </c>
      <c r="E951" s="155">
        <v>20</v>
      </c>
      <c r="F951" s="362">
        <v>15</v>
      </c>
      <c r="G951" s="368" t="s">
        <v>3170</v>
      </c>
      <c r="H951" s="368" t="s">
        <v>1457</v>
      </c>
      <c r="I951" s="155" t="s">
        <v>1458</v>
      </c>
      <c r="J951" s="155"/>
      <c r="K951" s="374">
        <f t="shared" si="54"/>
        <v>0</v>
      </c>
      <c r="L951" s="374">
        <v>0</v>
      </c>
      <c r="M951" s="374"/>
      <c r="N951" s="374">
        <v>81081.06</v>
      </c>
      <c r="O951" s="414">
        <f t="shared" si="56"/>
        <v>-81081.06</v>
      </c>
    </row>
    <row r="952" spans="1:15" ht="25.5">
      <c r="A952" s="156">
        <v>390</v>
      </c>
      <c r="B952" s="155">
        <v>200</v>
      </c>
      <c r="C952" s="155">
        <v>300</v>
      </c>
      <c r="D952" s="155">
        <v>200</v>
      </c>
      <c r="E952" s="362">
        <v>30</v>
      </c>
      <c r="F952" s="362">
        <v>0</v>
      </c>
      <c r="G952" s="368" t="s">
        <v>3171</v>
      </c>
      <c r="H952" s="368" t="s">
        <v>1459</v>
      </c>
      <c r="I952" s="155" t="s">
        <v>1460</v>
      </c>
      <c r="J952" s="155"/>
      <c r="K952" s="374">
        <f t="shared" si="54"/>
        <v>0</v>
      </c>
      <c r="L952" s="374">
        <v>0</v>
      </c>
      <c r="M952" s="374"/>
      <c r="N952" s="374">
        <v>0</v>
      </c>
      <c r="O952" s="414">
        <f t="shared" si="56"/>
        <v>0</v>
      </c>
    </row>
    <row r="953" spans="1:15" ht="25.5">
      <c r="A953" s="156">
        <v>390</v>
      </c>
      <c r="B953" s="155">
        <v>200</v>
      </c>
      <c r="C953" s="155">
        <v>300</v>
      </c>
      <c r="D953" s="155">
        <v>200</v>
      </c>
      <c r="E953" s="362">
        <v>40</v>
      </c>
      <c r="F953" s="362">
        <v>0</v>
      </c>
      <c r="G953" s="368" t="s">
        <v>3172</v>
      </c>
      <c r="H953" s="368" t="s">
        <v>1461</v>
      </c>
      <c r="I953" s="155" t="s">
        <v>1462</v>
      </c>
      <c r="J953" s="155"/>
      <c r="K953" s="374">
        <f t="shared" si="54"/>
        <v>0</v>
      </c>
      <c r="L953" s="374">
        <v>0</v>
      </c>
      <c r="M953" s="374"/>
      <c r="N953" s="374">
        <v>0</v>
      </c>
      <c r="O953" s="414">
        <f t="shared" si="56"/>
        <v>0</v>
      </c>
    </row>
    <row r="954" spans="1:15" ht="25.5">
      <c r="A954" s="156">
        <v>390</v>
      </c>
      <c r="B954" s="155">
        <v>200</v>
      </c>
      <c r="C954" s="155">
        <v>300</v>
      </c>
      <c r="D954" s="155">
        <v>200</v>
      </c>
      <c r="E954" s="362">
        <v>50</v>
      </c>
      <c r="F954" s="362">
        <v>0</v>
      </c>
      <c r="G954" s="368" t="s">
        <v>3173</v>
      </c>
      <c r="H954" s="368" t="s">
        <v>1463</v>
      </c>
      <c r="I954" s="155" t="s">
        <v>1464</v>
      </c>
      <c r="J954" s="155"/>
      <c r="K954" s="374">
        <f t="shared" si="54"/>
        <v>0</v>
      </c>
      <c r="L954" s="374">
        <v>0</v>
      </c>
      <c r="M954" s="374"/>
      <c r="N954" s="374">
        <v>0</v>
      </c>
      <c r="O954" s="414">
        <f t="shared" si="56"/>
        <v>0</v>
      </c>
    </row>
    <row r="955" spans="1:15" ht="25.5">
      <c r="A955" s="156">
        <v>390</v>
      </c>
      <c r="B955" s="155">
        <v>200</v>
      </c>
      <c r="C955" s="155">
        <v>300</v>
      </c>
      <c r="D955" s="155">
        <v>200</v>
      </c>
      <c r="E955" s="362">
        <v>60</v>
      </c>
      <c r="F955" s="362">
        <v>0</v>
      </c>
      <c r="G955" s="368" t="s">
        <v>3174</v>
      </c>
      <c r="H955" s="368" t="s">
        <v>1465</v>
      </c>
      <c r="I955" s="155" t="s">
        <v>1466</v>
      </c>
      <c r="J955" s="155"/>
      <c r="K955" s="374">
        <f t="shared" si="54"/>
        <v>0</v>
      </c>
      <c r="L955" s="374">
        <v>0</v>
      </c>
      <c r="M955" s="374"/>
      <c r="N955" s="374">
        <v>75776.56</v>
      </c>
      <c r="O955" s="414">
        <f t="shared" si="56"/>
        <v>-75776.56</v>
      </c>
    </row>
    <row r="956" spans="1:15">
      <c r="A956" s="156">
        <v>390</v>
      </c>
      <c r="B956" s="155">
        <v>200</v>
      </c>
      <c r="C956" s="155">
        <v>300</v>
      </c>
      <c r="D956" s="155">
        <v>200</v>
      </c>
      <c r="E956" s="362">
        <v>90</v>
      </c>
      <c r="F956" s="362">
        <v>0</v>
      </c>
      <c r="G956" s="368" t="s">
        <v>3175</v>
      </c>
      <c r="H956" s="368" t="s">
        <v>1467</v>
      </c>
      <c r="I956" s="155" t="s">
        <v>1468</v>
      </c>
      <c r="J956" s="155"/>
      <c r="K956" s="374">
        <f t="shared" si="54"/>
        <v>0</v>
      </c>
      <c r="L956" s="374">
        <v>0</v>
      </c>
      <c r="M956" s="374"/>
      <c r="N956" s="374">
        <v>16512.98</v>
      </c>
      <c r="O956" s="414">
        <f t="shared" si="56"/>
        <v>-16512.98</v>
      </c>
    </row>
    <row r="957" spans="1:15">
      <c r="A957" s="156">
        <v>390</v>
      </c>
      <c r="B957" s="155">
        <v>200</v>
      </c>
      <c r="C957" s="155">
        <v>400</v>
      </c>
      <c r="D957" s="155">
        <v>0</v>
      </c>
      <c r="E957" s="155">
        <v>0</v>
      </c>
      <c r="F957" s="155">
        <v>0</v>
      </c>
      <c r="G957" s="369" t="s">
        <v>3176</v>
      </c>
      <c r="H957" s="369" t="s">
        <v>1469</v>
      </c>
      <c r="I957" s="155" t="s">
        <v>1470</v>
      </c>
      <c r="J957" s="390"/>
      <c r="K957" s="375">
        <f t="shared" si="54"/>
        <v>0</v>
      </c>
      <c r="L957" s="375">
        <v>0</v>
      </c>
      <c r="M957" s="375"/>
      <c r="N957" s="375">
        <v>0</v>
      </c>
      <c r="O957" s="415"/>
    </row>
    <row r="958" spans="1:15">
      <c r="A958" s="156">
        <v>390</v>
      </c>
      <c r="B958" s="155">
        <v>200</v>
      </c>
      <c r="C958" s="155">
        <v>400</v>
      </c>
      <c r="D958" s="362">
        <v>50</v>
      </c>
      <c r="E958" s="155">
        <v>0</v>
      </c>
      <c r="F958" s="155">
        <v>0</v>
      </c>
      <c r="G958" s="368" t="s">
        <v>3177</v>
      </c>
      <c r="H958" s="368" t="s">
        <v>1471</v>
      </c>
      <c r="I958" s="155" t="s">
        <v>1472</v>
      </c>
      <c r="J958" s="155"/>
      <c r="K958" s="374">
        <f t="shared" si="54"/>
        <v>0</v>
      </c>
      <c r="L958" s="374">
        <v>0</v>
      </c>
      <c r="M958" s="374"/>
      <c r="N958" s="374">
        <v>0</v>
      </c>
      <c r="O958" s="414">
        <f>+K958-N958</f>
        <v>0</v>
      </c>
    </row>
    <row r="959" spans="1:15" ht="25.5">
      <c r="A959" s="156">
        <v>390</v>
      </c>
      <c r="B959" s="155">
        <v>200</v>
      </c>
      <c r="C959" s="155">
        <v>400</v>
      </c>
      <c r="D959" s="362">
        <v>100</v>
      </c>
      <c r="E959" s="362">
        <v>0</v>
      </c>
      <c r="F959" s="362">
        <v>0</v>
      </c>
      <c r="G959" s="368" t="s">
        <v>3178</v>
      </c>
      <c r="H959" s="368" t="s">
        <v>1473</v>
      </c>
      <c r="I959" s="155" t="s">
        <v>1474</v>
      </c>
      <c r="J959" s="155" t="s">
        <v>1528</v>
      </c>
      <c r="K959" s="374">
        <f t="shared" si="54"/>
        <v>0</v>
      </c>
      <c r="L959" s="374">
        <v>0</v>
      </c>
      <c r="M959" s="374"/>
      <c r="N959" s="374">
        <v>0</v>
      </c>
      <c r="O959" s="414">
        <f>+K959-N959</f>
        <v>0</v>
      </c>
    </row>
    <row r="960" spans="1:15">
      <c r="A960" s="156">
        <v>390</v>
      </c>
      <c r="B960" s="155">
        <v>200</v>
      </c>
      <c r="C960" s="155">
        <v>400</v>
      </c>
      <c r="D960" s="155">
        <v>200</v>
      </c>
      <c r="E960" s="155">
        <v>0</v>
      </c>
      <c r="F960" s="155">
        <v>0</v>
      </c>
      <c r="G960" s="369" t="s">
        <v>3179</v>
      </c>
      <c r="H960" s="369" t="s">
        <v>1475</v>
      </c>
      <c r="I960" s="155" t="s">
        <v>1476</v>
      </c>
      <c r="J960" s="390"/>
      <c r="K960" s="375">
        <f t="shared" si="54"/>
        <v>0</v>
      </c>
      <c r="L960" s="375">
        <v>0</v>
      </c>
      <c r="M960" s="375"/>
      <c r="N960" s="375">
        <v>0</v>
      </c>
      <c r="O960" s="415"/>
    </row>
    <row r="961" spans="1:15" ht="25.5">
      <c r="A961" s="156">
        <v>390</v>
      </c>
      <c r="B961" s="155">
        <v>200</v>
      </c>
      <c r="C961" s="155">
        <v>400</v>
      </c>
      <c r="D961" s="155">
        <v>200</v>
      </c>
      <c r="E961" s="362">
        <v>10</v>
      </c>
      <c r="F961" s="362">
        <v>0</v>
      </c>
      <c r="G961" s="368" t="s">
        <v>3180</v>
      </c>
      <c r="H961" s="368" t="s">
        <v>1477</v>
      </c>
      <c r="I961" s="155" t="s">
        <v>1478</v>
      </c>
      <c r="J961" s="155" t="s">
        <v>1573</v>
      </c>
      <c r="K961" s="374">
        <f t="shared" si="54"/>
        <v>0</v>
      </c>
      <c r="L961" s="374">
        <v>0</v>
      </c>
      <c r="M961" s="374"/>
      <c r="N961" s="374">
        <v>0</v>
      </c>
      <c r="O961" s="414">
        <f t="shared" ref="O961:O968" si="57">+K961-N961</f>
        <v>0</v>
      </c>
    </row>
    <row r="962" spans="1:15">
      <c r="A962" s="156">
        <v>390</v>
      </c>
      <c r="B962" s="155">
        <v>200</v>
      </c>
      <c r="C962" s="155">
        <v>400</v>
      </c>
      <c r="D962" s="155">
        <v>200</v>
      </c>
      <c r="E962" s="362">
        <v>20</v>
      </c>
      <c r="F962" s="362">
        <v>0</v>
      </c>
      <c r="G962" s="368" t="s">
        <v>3181</v>
      </c>
      <c r="H962" s="368" t="s">
        <v>1479</v>
      </c>
      <c r="I962" s="155" t="s">
        <v>1480</v>
      </c>
      <c r="J962" s="155"/>
      <c r="K962" s="374">
        <f t="shared" si="54"/>
        <v>0</v>
      </c>
      <c r="L962" s="374">
        <v>0</v>
      </c>
      <c r="M962" s="374"/>
      <c r="N962" s="374">
        <v>1675.8</v>
      </c>
      <c r="O962" s="414">
        <f t="shared" si="57"/>
        <v>-1675.8</v>
      </c>
    </row>
    <row r="963" spans="1:15" ht="25.5">
      <c r="A963" s="156">
        <v>390</v>
      </c>
      <c r="B963" s="155">
        <v>200</v>
      </c>
      <c r="C963" s="155">
        <v>400</v>
      </c>
      <c r="D963" s="155">
        <v>200</v>
      </c>
      <c r="E963" s="362">
        <v>30</v>
      </c>
      <c r="F963" s="362">
        <v>0</v>
      </c>
      <c r="G963" s="368" t="s">
        <v>3182</v>
      </c>
      <c r="H963" s="368" t="s">
        <v>1481</v>
      </c>
      <c r="I963" s="155" t="s">
        <v>1482</v>
      </c>
      <c r="J963" s="155"/>
      <c r="K963" s="374">
        <f t="shared" si="54"/>
        <v>0</v>
      </c>
      <c r="L963" s="374">
        <v>0</v>
      </c>
      <c r="M963" s="374"/>
      <c r="N963" s="374">
        <v>0</v>
      </c>
      <c r="O963" s="414">
        <f t="shared" si="57"/>
        <v>0</v>
      </c>
    </row>
    <row r="964" spans="1:15" ht="31.15" customHeight="1">
      <c r="A964" s="156">
        <v>390</v>
      </c>
      <c r="B964" s="155">
        <v>200</v>
      </c>
      <c r="C964" s="155">
        <v>400</v>
      </c>
      <c r="D964" s="155">
        <v>200</v>
      </c>
      <c r="E964" s="362">
        <v>40</v>
      </c>
      <c r="F964" s="362">
        <v>0</v>
      </c>
      <c r="G964" s="368" t="s">
        <v>3183</v>
      </c>
      <c r="H964" s="368" t="s">
        <v>1483</v>
      </c>
      <c r="I964" s="155" t="s">
        <v>1484</v>
      </c>
      <c r="J964" s="155"/>
      <c r="K964" s="374">
        <f t="shared" si="54"/>
        <v>0</v>
      </c>
      <c r="L964" s="374">
        <v>0</v>
      </c>
      <c r="M964" s="374"/>
      <c r="N964" s="374">
        <v>0</v>
      </c>
      <c r="O964" s="414">
        <f t="shared" si="57"/>
        <v>0</v>
      </c>
    </row>
    <row r="965" spans="1:15" ht="31.15" customHeight="1">
      <c r="A965" s="156">
        <v>390</v>
      </c>
      <c r="B965" s="155">
        <v>200</v>
      </c>
      <c r="C965" s="155">
        <v>400</v>
      </c>
      <c r="D965" s="155">
        <v>200</v>
      </c>
      <c r="E965" s="362">
        <v>50</v>
      </c>
      <c r="F965" s="362">
        <v>0</v>
      </c>
      <c r="G965" s="368" t="s">
        <v>3184</v>
      </c>
      <c r="H965" s="368" t="s">
        <v>1485</v>
      </c>
      <c r="I965" s="155" t="s">
        <v>1486</v>
      </c>
      <c r="J965" s="155"/>
      <c r="K965" s="374">
        <f t="shared" si="54"/>
        <v>0</v>
      </c>
      <c r="L965" s="374">
        <v>0</v>
      </c>
      <c r="M965" s="374"/>
      <c r="N965" s="374">
        <v>0</v>
      </c>
      <c r="O965" s="414">
        <f t="shared" si="57"/>
        <v>0</v>
      </c>
    </row>
    <row r="966" spans="1:15" ht="25.5">
      <c r="A966" s="156">
        <v>390</v>
      </c>
      <c r="B966" s="155">
        <v>200</v>
      </c>
      <c r="C966" s="155">
        <v>400</v>
      </c>
      <c r="D966" s="155">
        <v>200</v>
      </c>
      <c r="E966" s="362">
        <v>60</v>
      </c>
      <c r="F966" s="362">
        <v>0</v>
      </c>
      <c r="G966" s="368" t="s">
        <v>3185</v>
      </c>
      <c r="H966" s="368" t="s">
        <v>1487</v>
      </c>
      <c r="I966" s="155" t="s">
        <v>1488</v>
      </c>
      <c r="J966" s="155"/>
      <c r="K966" s="374">
        <f t="shared" si="54"/>
        <v>0</v>
      </c>
      <c r="L966" s="374">
        <v>0</v>
      </c>
      <c r="M966" s="374"/>
      <c r="N966" s="374">
        <v>5.5</v>
      </c>
      <c r="O966" s="414">
        <f t="shared" si="57"/>
        <v>-5.5</v>
      </c>
    </row>
    <row r="967" spans="1:15">
      <c r="A967" s="156">
        <v>390</v>
      </c>
      <c r="B967" s="155">
        <v>200</v>
      </c>
      <c r="C967" s="155">
        <v>400</v>
      </c>
      <c r="D967" s="155">
        <v>200</v>
      </c>
      <c r="E967" s="362">
        <v>70</v>
      </c>
      <c r="F967" s="362">
        <v>0</v>
      </c>
      <c r="G967" s="368" t="s">
        <v>3186</v>
      </c>
      <c r="H967" s="368" t="s">
        <v>1489</v>
      </c>
      <c r="I967" s="155" t="s">
        <v>1490</v>
      </c>
      <c r="J967" s="155"/>
      <c r="K967" s="374">
        <f t="shared" ref="K967:K977" si="58">+L967+M967</f>
        <v>0</v>
      </c>
      <c r="L967" s="374">
        <v>0</v>
      </c>
      <c r="M967" s="374"/>
      <c r="N967" s="374">
        <v>144640.85</v>
      </c>
      <c r="O967" s="414">
        <f t="shared" si="57"/>
        <v>-144640.85</v>
      </c>
    </row>
    <row r="968" spans="1:15">
      <c r="A968" s="156">
        <v>390</v>
      </c>
      <c r="B968" s="155">
        <v>200</v>
      </c>
      <c r="C968" s="362">
        <v>500</v>
      </c>
      <c r="D968" s="362">
        <v>0</v>
      </c>
      <c r="E968" s="362">
        <v>0</v>
      </c>
      <c r="F968" s="362">
        <v>0</v>
      </c>
      <c r="G968" s="368" t="s">
        <v>3187</v>
      </c>
      <c r="H968" s="368" t="s">
        <v>1433</v>
      </c>
      <c r="I968" s="155" t="s">
        <v>1491</v>
      </c>
      <c r="J968" s="155"/>
      <c r="K968" s="374">
        <f t="shared" si="58"/>
        <v>0</v>
      </c>
      <c r="L968" s="374">
        <v>0</v>
      </c>
      <c r="M968" s="374"/>
      <c r="N968" s="374">
        <v>1281.99</v>
      </c>
      <c r="O968" s="414">
        <f t="shared" si="57"/>
        <v>-1281.99</v>
      </c>
    </row>
    <row r="969" spans="1:15">
      <c r="A969" s="151">
        <v>400</v>
      </c>
      <c r="B969" s="57">
        <v>0</v>
      </c>
      <c r="C969" s="57">
        <v>0</v>
      </c>
      <c r="D969" s="57">
        <v>0</v>
      </c>
      <c r="E969" s="57">
        <v>0</v>
      </c>
      <c r="F969" s="57">
        <v>0</v>
      </c>
      <c r="G969" s="379">
        <v>400</v>
      </c>
      <c r="H969" s="379" t="s">
        <v>110</v>
      </c>
      <c r="I969" s="57" t="s">
        <v>1492</v>
      </c>
      <c r="J969" s="57"/>
      <c r="K969" s="375">
        <f t="shared" si="58"/>
        <v>0</v>
      </c>
      <c r="L969" s="375">
        <v>0</v>
      </c>
      <c r="M969" s="375"/>
      <c r="N969" s="375">
        <v>0</v>
      </c>
      <c r="O969" s="415"/>
    </row>
    <row r="970" spans="1:15">
      <c r="A970" s="156">
        <v>400</v>
      </c>
      <c r="B970" s="362">
        <v>100</v>
      </c>
      <c r="C970" s="362">
        <v>0</v>
      </c>
      <c r="D970" s="362">
        <v>0</v>
      </c>
      <c r="E970" s="362">
        <v>0</v>
      </c>
      <c r="F970" s="362">
        <v>0</v>
      </c>
      <c r="G970" s="368" t="s">
        <v>3188</v>
      </c>
      <c r="H970" s="368" t="s">
        <v>1493</v>
      </c>
      <c r="I970" s="155" t="s">
        <v>1494</v>
      </c>
      <c r="J970" s="155"/>
      <c r="K970" s="374">
        <f t="shared" si="58"/>
        <v>3055974.73</v>
      </c>
      <c r="L970" s="374">
        <v>3055974.73</v>
      </c>
      <c r="M970" s="374"/>
      <c r="N970" s="374">
        <v>2877709.71</v>
      </c>
      <c r="O970" s="414">
        <f>+K970-N970</f>
        <v>178265.02000000002</v>
      </c>
    </row>
    <row r="971" spans="1:15" ht="25.5">
      <c r="A971" s="156">
        <v>400</v>
      </c>
      <c r="B971" s="362">
        <v>200</v>
      </c>
      <c r="C971" s="362">
        <v>0</v>
      </c>
      <c r="D971" s="362">
        <v>0</v>
      </c>
      <c r="E971" s="362">
        <v>0</v>
      </c>
      <c r="F971" s="362">
        <v>0</v>
      </c>
      <c r="G971" s="368" t="s">
        <v>3189</v>
      </c>
      <c r="H971" s="368" t="s">
        <v>1495</v>
      </c>
      <c r="I971" s="155" t="s">
        <v>1496</v>
      </c>
      <c r="J971" s="155"/>
      <c r="K971" s="374">
        <f t="shared" si="58"/>
        <v>139294</v>
      </c>
      <c r="L971" s="374">
        <v>139294</v>
      </c>
      <c r="M971" s="374"/>
      <c r="N971" s="374">
        <v>139294.32</v>
      </c>
      <c r="O971" s="414">
        <f>+K971-N971</f>
        <v>-0.32000000000698492</v>
      </c>
    </row>
    <row r="972" spans="1:15" ht="25.5">
      <c r="A972" s="156">
        <v>400</v>
      </c>
      <c r="B972" s="362">
        <v>300</v>
      </c>
      <c r="C972" s="362">
        <v>0</v>
      </c>
      <c r="D972" s="362">
        <v>0</v>
      </c>
      <c r="E972" s="362">
        <v>0</v>
      </c>
      <c r="F972" s="362">
        <v>0</v>
      </c>
      <c r="G972" s="368" t="s">
        <v>3190</v>
      </c>
      <c r="H972" s="368" t="s">
        <v>1497</v>
      </c>
      <c r="I972" s="155" t="s">
        <v>1498</v>
      </c>
      <c r="J972" s="155"/>
      <c r="K972" s="374">
        <f t="shared" si="58"/>
        <v>48304</v>
      </c>
      <c r="L972" s="374">
        <v>48304</v>
      </c>
      <c r="M972" s="374"/>
      <c r="N972" s="374">
        <v>48304</v>
      </c>
      <c r="O972" s="414">
        <f>+K972-N972</f>
        <v>0</v>
      </c>
    </row>
    <row r="973" spans="1:15">
      <c r="A973" s="156">
        <v>400</v>
      </c>
      <c r="B973" s="362">
        <v>400</v>
      </c>
      <c r="C973" s="362">
        <v>0</v>
      </c>
      <c r="D973" s="362">
        <v>0</v>
      </c>
      <c r="E973" s="362">
        <v>0</v>
      </c>
      <c r="F973" s="362">
        <v>0</v>
      </c>
      <c r="G973" s="368" t="s">
        <v>3191</v>
      </c>
      <c r="H973" s="368" t="s">
        <v>1499</v>
      </c>
      <c r="I973" s="155" t="s">
        <v>1500</v>
      </c>
      <c r="J973" s="155"/>
      <c r="K973" s="374">
        <f t="shared" si="58"/>
        <v>0</v>
      </c>
      <c r="L973" s="374">
        <v>0</v>
      </c>
      <c r="M973" s="374"/>
      <c r="N973" s="374">
        <v>0</v>
      </c>
      <c r="O973" s="414">
        <f>+K973-N973</f>
        <v>0</v>
      </c>
    </row>
    <row r="974" spans="1:15">
      <c r="A974" s="151">
        <v>405</v>
      </c>
      <c r="B974" s="57">
        <v>0</v>
      </c>
      <c r="C974" s="57">
        <v>0</v>
      </c>
      <c r="D974" s="57">
        <v>0</v>
      </c>
      <c r="E974" s="57">
        <v>0</v>
      </c>
      <c r="F974" s="57">
        <v>0</v>
      </c>
      <c r="G974" s="379">
        <v>405</v>
      </c>
      <c r="H974" s="379" t="s">
        <v>115</v>
      </c>
      <c r="I974" s="57" t="s">
        <v>1501</v>
      </c>
      <c r="J974" s="57"/>
      <c r="K974" s="375">
        <f t="shared" si="58"/>
        <v>0</v>
      </c>
      <c r="L974" s="375">
        <v>0</v>
      </c>
      <c r="M974" s="375"/>
      <c r="N974" s="375">
        <v>0</v>
      </c>
      <c r="O974" s="415"/>
    </row>
    <row r="975" spans="1:15">
      <c r="A975" s="156">
        <v>405</v>
      </c>
      <c r="B975" s="362">
        <v>100</v>
      </c>
      <c r="C975" s="362">
        <v>0</v>
      </c>
      <c r="D975" s="362">
        <v>0</v>
      </c>
      <c r="E975" s="362">
        <v>0</v>
      </c>
      <c r="F975" s="362">
        <v>0</v>
      </c>
      <c r="G975" s="368" t="s">
        <v>3192</v>
      </c>
      <c r="H975" s="368" t="s">
        <v>1502</v>
      </c>
      <c r="I975" s="155" t="s">
        <v>1503</v>
      </c>
      <c r="J975" s="155"/>
      <c r="K975" s="374">
        <f t="shared" si="58"/>
        <v>15857.5</v>
      </c>
      <c r="L975" s="374">
        <v>15857.5</v>
      </c>
      <c r="M975" s="374"/>
      <c r="N975" s="374">
        <v>15857.5</v>
      </c>
      <c r="O975" s="414">
        <f>+K975-N975</f>
        <v>0</v>
      </c>
    </row>
    <row r="976" spans="1:15">
      <c r="A976" s="156">
        <v>405</v>
      </c>
      <c r="B976" s="362">
        <v>200</v>
      </c>
      <c r="C976" s="362">
        <v>0</v>
      </c>
      <c r="D976" s="362">
        <v>0</v>
      </c>
      <c r="E976" s="362">
        <v>0</v>
      </c>
      <c r="F976" s="362">
        <v>0</v>
      </c>
      <c r="G976" s="368" t="s">
        <v>3193</v>
      </c>
      <c r="H976" s="368" t="s">
        <v>1504</v>
      </c>
      <c r="I976" s="155" t="s">
        <v>1505</v>
      </c>
      <c r="J976" s="155"/>
      <c r="K976" s="374">
        <f t="shared" si="58"/>
        <v>0</v>
      </c>
      <c r="L976" s="374">
        <v>0</v>
      </c>
      <c r="M976" s="374"/>
      <c r="N976" s="374">
        <v>0</v>
      </c>
      <c r="O976" s="414">
        <f>+K976-N976</f>
        <v>0</v>
      </c>
    </row>
    <row r="977" spans="1:15" ht="26.25" thickBot="1">
      <c r="A977" s="158">
        <v>410</v>
      </c>
      <c r="B977" s="367">
        <v>0</v>
      </c>
      <c r="C977" s="367">
        <v>0</v>
      </c>
      <c r="D977" s="367">
        <v>0</v>
      </c>
      <c r="E977" s="367">
        <v>0</v>
      </c>
      <c r="F977" s="367">
        <v>0</v>
      </c>
      <c r="G977" s="392" t="s">
        <v>3194</v>
      </c>
      <c r="H977" s="392" t="s">
        <v>1506</v>
      </c>
      <c r="I977" s="367" t="s">
        <v>1507</v>
      </c>
      <c r="J977" s="367"/>
      <c r="K977" s="393">
        <f t="shared" si="58"/>
        <v>0</v>
      </c>
      <c r="L977" s="393">
        <v>0</v>
      </c>
      <c r="M977" s="393"/>
      <c r="N977" s="393">
        <v>0</v>
      </c>
      <c r="O977" s="422">
        <f>+K977-N977</f>
        <v>0</v>
      </c>
    </row>
    <row r="978" spans="1:15" ht="15">
      <c r="G978" s="58"/>
      <c r="H978" s="58" t="s">
        <v>534</v>
      </c>
      <c r="K978" s="220">
        <f t="shared" ref="K978" si="59">SUM(K6:K977)</f>
        <v>88352291.65256162</v>
      </c>
      <c r="L978" s="220"/>
      <c r="M978" s="220"/>
      <c r="N978" s="220">
        <f>SUM(N6:N977)</f>
        <v>90077161.074380159</v>
      </c>
      <c r="O978" s="220">
        <f t="shared" ref="O978" si="60">SUM(O6:O977)</f>
        <v>-1724869.4218184859</v>
      </c>
    </row>
    <row r="979" spans="1:15" ht="15">
      <c r="A979" s="53"/>
      <c r="B979" s="53"/>
      <c r="C979" s="53"/>
      <c r="D979" s="53"/>
      <c r="E979" s="53"/>
      <c r="F979" s="53"/>
      <c r="G979" s="58"/>
      <c r="H979" s="58"/>
      <c r="I979" s="59"/>
      <c r="J979" s="59"/>
      <c r="K979" s="220"/>
      <c r="L979" s="220"/>
      <c r="M979" s="220"/>
      <c r="N979" s="220"/>
      <c r="O979" s="220"/>
    </row>
    <row r="980" spans="1:15" ht="15">
      <c r="G980" s="58"/>
      <c r="H980" s="58"/>
      <c r="K980" s="220"/>
      <c r="L980" s="220"/>
      <c r="M980" s="220"/>
      <c r="N980" s="220"/>
      <c r="O980" s="220"/>
    </row>
    <row r="981" spans="1:15" ht="15">
      <c r="G981" s="58"/>
      <c r="H981" s="58"/>
      <c r="K981" s="220"/>
      <c r="L981" s="220"/>
      <c r="M981" s="220"/>
      <c r="N981" s="220"/>
      <c r="O981" s="220"/>
    </row>
    <row r="982" spans="1:15" ht="15">
      <c r="G982" s="58"/>
      <c r="H982" s="58"/>
      <c r="K982" s="220"/>
      <c r="L982" s="220"/>
      <c r="M982" s="220"/>
      <c r="N982" s="220"/>
      <c r="O982" s="220"/>
    </row>
    <row r="983" spans="1:15" ht="15">
      <c r="G983" s="58"/>
      <c r="H983" s="58"/>
      <c r="K983" s="220"/>
      <c r="L983" s="220"/>
      <c r="M983" s="220"/>
      <c r="N983" s="220"/>
      <c r="O983" s="220"/>
    </row>
    <row r="984" spans="1:15" ht="15">
      <c r="G984" s="58"/>
      <c r="H984" s="58"/>
      <c r="K984" s="220"/>
      <c r="L984" s="220"/>
      <c r="M984" s="220"/>
      <c r="N984" s="220"/>
      <c r="O984" s="220"/>
    </row>
    <row r="985" spans="1:15" ht="15">
      <c r="G985" s="58"/>
      <c r="H985" s="58"/>
      <c r="K985" s="220"/>
      <c r="L985" s="220"/>
      <c r="M985" s="220"/>
      <c r="N985" s="220"/>
      <c r="O985" s="220"/>
    </row>
    <row r="986" spans="1:15" ht="15">
      <c r="G986" s="58"/>
      <c r="H986" s="58"/>
      <c r="K986" s="220"/>
      <c r="L986" s="220"/>
      <c r="M986" s="220"/>
      <c r="N986" s="220"/>
      <c r="O986" s="220"/>
    </row>
    <row r="987" spans="1:15" ht="15">
      <c r="G987" s="58"/>
      <c r="H987" s="58"/>
      <c r="K987" s="220"/>
      <c r="L987" s="220"/>
      <c r="M987" s="220"/>
      <c r="N987" s="220"/>
      <c r="O987" s="220"/>
    </row>
    <row r="988" spans="1:15" ht="15">
      <c r="G988" s="58"/>
      <c r="H988" s="58"/>
      <c r="K988" s="220"/>
      <c r="L988" s="220"/>
      <c r="M988" s="220"/>
      <c r="N988" s="220"/>
      <c r="O988" s="220"/>
    </row>
    <row r="989" spans="1:15" ht="15">
      <c r="G989" s="58"/>
      <c r="H989" s="58"/>
      <c r="K989" s="220"/>
      <c r="L989" s="220"/>
      <c r="M989" s="220"/>
      <c r="N989" s="220"/>
      <c r="O989" s="220"/>
    </row>
    <row r="990" spans="1:15" ht="15">
      <c r="G990" s="58"/>
      <c r="H990" s="58"/>
      <c r="K990" s="220"/>
      <c r="L990" s="220"/>
      <c r="M990" s="220"/>
      <c r="N990" s="220"/>
      <c r="O990" s="220"/>
    </row>
    <row r="991" spans="1:15" ht="15">
      <c r="G991" s="58"/>
      <c r="H991" s="58"/>
      <c r="K991" s="220"/>
      <c r="L991" s="220"/>
      <c r="M991" s="220"/>
      <c r="N991" s="220"/>
      <c r="O991" s="220"/>
    </row>
    <row r="992" spans="1:15" ht="15">
      <c r="G992" s="58"/>
      <c r="H992" s="58"/>
      <c r="K992" s="220"/>
      <c r="L992" s="220"/>
      <c r="M992" s="220"/>
      <c r="N992" s="220"/>
      <c r="O992" s="220"/>
    </row>
    <row r="993" spans="7:15" ht="15">
      <c r="G993" s="58"/>
      <c r="H993" s="58"/>
      <c r="K993" s="220"/>
      <c r="L993" s="220"/>
      <c r="M993" s="220"/>
      <c r="N993" s="220"/>
      <c r="O993" s="220"/>
    </row>
    <row r="994" spans="7:15" ht="15">
      <c r="G994" s="58"/>
      <c r="H994" s="58"/>
      <c r="K994" s="220"/>
      <c r="L994" s="220"/>
      <c r="M994" s="220"/>
      <c r="N994" s="220"/>
      <c r="O994" s="220"/>
    </row>
    <row r="995" spans="7:15" ht="15">
      <c r="G995" s="58"/>
      <c r="H995" s="58"/>
      <c r="K995" s="220"/>
      <c r="L995" s="220"/>
      <c r="M995" s="220"/>
      <c r="N995" s="220"/>
      <c r="O995" s="220"/>
    </row>
    <row r="996" spans="7:15" ht="15">
      <c r="G996" s="58"/>
      <c r="H996" s="58"/>
      <c r="K996" s="220"/>
      <c r="L996" s="220"/>
      <c r="M996" s="220"/>
      <c r="N996" s="220"/>
      <c r="O996" s="220"/>
    </row>
    <row r="997" spans="7:15" ht="15">
      <c r="G997" s="58"/>
      <c r="H997" s="58"/>
      <c r="K997" s="220"/>
      <c r="L997" s="220"/>
      <c r="M997" s="220"/>
      <c r="N997" s="220"/>
      <c r="O997" s="220"/>
    </row>
    <row r="998" spans="7:15" ht="15">
      <c r="G998" s="58"/>
      <c r="H998" s="58"/>
      <c r="K998" s="220"/>
      <c r="L998" s="220"/>
      <c r="M998" s="220"/>
      <c r="N998" s="220"/>
      <c r="O998" s="220"/>
    </row>
    <row r="999" spans="7:15" ht="15">
      <c r="G999" s="58"/>
      <c r="H999" s="58"/>
      <c r="K999" s="220"/>
      <c r="L999" s="220"/>
      <c r="M999" s="220"/>
      <c r="N999" s="220"/>
      <c r="O999" s="220"/>
    </row>
    <row r="1000" spans="7:15" ht="15">
      <c r="G1000" s="58"/>
      <c r="H1000" s="58"/>
      <c r="K1000" s="220"/>
      <c r="L1000" s="220"/>
      <c r="M1000" s="220"/>
      <c r="N1000" s="220"/>
      <c r="O1000" s="220"/>
    </row>
    <row r="1001" spans="7:15" ht="15">
      <c r="G1001" s="58"/>
      <c r="H1001" s="58"/>
      <c r="K1001" s="220"/>
      <c r="L1001" s="220"/>
      <c r="M1001" s="220"/>
      <c r="N1001" s="220"/>
      <c r="O1001" s="220"/>
    </row>
    <row r="1002" spans="7:15" ht="15">
      <c r="G1002" s="58"/>
      <c r="H1002" s="58"/>
      <c r="K1002" s="220"/>
      <c r="L1002" s="220"/>
      <c r="M1002" s="220"/>
      <c r="N1002" s="220"/>
      <c r="O1002" s="220"/>
    </row>
    <row r="1003" spans="7:15" ht="15">
      <c r="G1003" s="58"/>
      <c r="H1003" s="58"/>
      <c r="K1003" s="220"/>
      <c r="L1003" s="220"/>
      <c r="M1003" s="220"/>
      <c r="N1003" s="220"/>
      <c r="O1003" s="220"/>
    </row>
    <row r="1004" spans="7:15" ht="15">
      <c r="G1004" s="58"/>
      <c r="H1004" s="58"/>
      <c r="K1004" s="220"/>
      <c r="L1004" s="220"/>
      <c r="M1004" s="220"/>
      <c r="N1004" s="220"/>
      <c r="O1004" s="220"/>
    </row>
    <row r="1005" spans="7:15" ht="15">
      <c r="G1005" s="58"/>
      <c r="H1005" s="58"/>
      <c r="K1005" s="220"/>
      <c r="L1005" s="220"/>
      <c r="M1005" s="220"/>
      <c r="N1005" s="220"/>
      <c r="O1005" s="220"/>
    </row>
    <row r="1006" spans="7:15" ht="15">
      <c r="G1006" s="58"/>
      <c r="H1006" s="58"/>
      <c r="K1006" s="220"/>
      <c r="L1006" s="220"/>
      <c r="M1006" s="220"/>
      <c r="N1006" s="220"/>
      <c r="O1006" s="220"/>
    </row>
    <row r="1007" spans="7:15" ht="15">
      <c r="G1007" s="58"/>
      <c r="H1007" s="58"/>
      <c r="K1007" s="220"/>
      <c r="L1007" s="220"/>
      <c r="M1007" s="220"/>
      <c r="N1007" s="220"/>
      <c r="O1007" s="220"/>
    </row>
  </sheetData>
  <mergeCells count="8">
    <mergeCell ref="O1:O2"/>
    <mergeCell ref="L1:L2"/>
    <mergeCell ref="M1:M2"/>
    <mergeCell ref="G1:G2"/>
    <mergeCell ref="H1:H2"/>
    <mergeCell ref="N1:N2"/>
    <mergeCell ref="I1:I2"/>
    <mergeCell ref="K1:K2"/>
  </mergeCells>
  <printOptions horizontalCentered="1"/>
  <pageMargins left="0.59055118110236227" right="0.59055118110236227" top="0.59055118110236227" bottom="0.59055118110236227" header="0" footer="0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P591"/>
  <sheetViews>
    <sheetView zoomScaleNormal="100" workbookViewId="0">
      <pane ySplit="2" topLeftCell="A3" activePane="bottomLeft" state="frozen"/>
      <selection activeCell="A2" sqref="A2:XFD2"/>
      <selection pane="bottomLeft" activeCell="A2" sqref="A2:XFD2"/>
    </sheetView>
  </sheetViews>
  <sheetFormatPr defaultRowHeight="12.75"/>
  <cols>
    <col min="1" max="6" width="3.5703125" style="276" customWidth="1"/>
    <col min="7" max="7" width="22" style="276" hidden="1" customWidth="1"/>
    <col min="8" max="8" width="48.28515625" style="424" customWidth="1"/>
    <col min="9" max="9" width="14.5703125" style="424" customWidth="1"/>
    <col min="10" max="10" width="8.140625" style="424" customWidth="1"/>
    <col min="11" max="14" width="18.7109375" style="424" customWidth="1"/>
    <col min="15" max="15" width="17.42578125" style="424" customWidth="1"/>
    <col min="16" max="16384" width="9.140625" style="424"/>
  </cols>
  <sheetData>
    <row r="1" spans="1:18" ht="30" customHeight="1" thickBot="1">
      <c r="A1" s="248" t="s">
        <v>120</v>
      </c>
      <c r="B1" s="253"/>
      <c r="C1" s="253"/>
      <c r="D1" s="253"/>
      <c r="E1" s="253"/>
      <c r="F1" s="254"/>
      <c r="G1" s="433" t="s">
        <v>3454</v>
      </c>
      <c r="H1" s="436" t="s">
        <v>121</v>
      </c>
      <c r="I1" s="433" t="s">
        <v>122</v>
      </c>
      <c r="J1" s="433" t="s">
        <v>2217</v>
      </c>
      <c r="K1" s="434" t="s">
        <v>3462</v>
      </c>
      <c r="L1" s="431" t="s">
        <v>3463</v>
      </c>
      <c r="M1" s="431" t="s">
        <v>3464</v>
      </c>
      <c r="N1" s="434" t="s">
        <v>3467</v>
      </c>
      <c r="O1" s="430" t="s">
        <v>3459</v>
      </c>
    </row>
    <row r="2" spans="1:18" ht="24" customHeight="1" thickBot="1">
      <c r="A2" s="221" t="s">
        <v>123</v>
      </c>
      <c r="B2" s="221" t="s">
        <v>124</v>
      </c>
      <c r="C2" s="221" t="s">
        <v>125</v>
      </c>
      <c r="D2" s="221" t="s">
        <v>126</v>
      </c>
      <c r="E2" s="221" t="s">
        <v>127</v>
      </c>
      <c r="F2" s="221" t="s">
        <v>128</v>
      </c>
      <c r="G2" s="433"/>
      <c r="H2" s="437"/>
      <c r="I2" s="433"/>
      <c r="J2" s="433"/>
      <c r="K2" s="435"/>
      <c r="L2" s="432"/>
      <c r="M2" s="432"/>
      <c r="N2" s="435"/>
      <c r="O2" s="430"/>
    </row>
    <row r="3" spans="1:18">
      <c r="A3" s="255">
        <v>600</v>
      </c>
      <c r="B3" s="256">
        <v>0</v>
      </c>
      <c r="C3" s="256">
        <v>0</v>
      </c>
      <c r="D3" s="256">
        <v>0</v>
      </c>
      <c r="E3" s="256">
        <v>0</v>
      </c>
      <c r="F3" s="256">
        <v>0</v>
      </c>
      <c r="G3" s="401">
        <v>600</v>
      </c>
      <c r="H3" s="252" t="s">
        <v>129</v>
      </c>
      <c r="I3" s="41" t="s">
        <v>1511</v>
      </c>
      <c r="J3" s="41"/>
      <c r="K3" s="210"/>
      <c r="L3" s="210"/>
      <c r="M3" s="210"/>
      <c r="N3" s="210"/>
      <c r="O3" s="210"/>
    </row>
    <row r="4" spans="1:18" ht="25.5">
      <c r="A4" s="257">
        <v>600</v>
      </c>
      <c r="B4" s="258">
        <v>100</v>
      </c>
      <c r="C4" s="258">
        <v>0</v>
      </c>
      <c r="D4" s="258">
        <v>0</v>
      </c>
      <c r="E4" s="258">
        <v>0</v>
      </c>
      <c r="F4" s="258">
        <v>0</v>
      </c>
      <c r="G4" s="402" t="s">
        <v>3195</v>
      </c>
      <c r="H4" s="42" t="s">
        <v>130</v>
      </c>
      <c r="I4" s="43" t="s">
        <v>1513</v>
      </c>
      <c r="J4" s="43"/>
      <c r="K4" s="211"/>
      <c r="L4" s="211"/>
      <c r="M4" s="211"/>
      <c r="N4" s="211"/>
      <c r="O4" s="211"/>
    </row>
    <row r="5" spans="1:18" ht="25.5">
      <c r="A5" s="257">
        <v>600</v>
      </c>
      <c r="B5" s="258">
        <v>100</v>
      </c>
      <c r="C5" s="258">
        <v>100</v>
      </c>
      <c r="D5" s="258">
        <v>0</v>
      </c>
      <c r="E5" s="258">
        <v>0</v>
      </c>
      <c r="F5" s="258">
        <v>0</v>
      </c>
      <c r="G5" s="402" t="s">
        <v>3196</v>
      </c>
      <c r="H5" s="42" t="s">
        <v>131</v>
      </c>
      <c r="I5" s="43" t="s">
        <v>132</v>
      </c>
      <c r="J5" s="43"/>
      <c r="K5" s="211"/>
      <c r="L5" s="211"/>
      <c r="M5" s="211"/>
      <c r="N5" s="211"/>
      <c r="O5" s="211"/>
      <c r="P5" s="44"/>
    </row>
    <row r="6" spans="1:18">
      <c r="A6" s="257">
        <v>600</v>
      </c>
      <c r="B6" s="258">
        <v>100</v>
      </c>
      <c r="C6" s="258">
        <v>100</v>
      </c>
      <c r="D6" s="259">
        <v>100</v>
      </c>
      <c r="E6" s="259">
        <v>0</v>
      </c>
      <c r="F6" s="259">
        <v>0</v>
      </c>
      <c r="G6" s="403" t="s">
        <v>3197</v>
      </c>
      <c r="H6" s="45" t="s">
        <v>2100</v>
      </c>
      <c r="I6" s="43" t="s">
        <v>133</v>
      </c>
      <c r="J6" s="43"/>
      <c r="K6" s="212">
        <f>+L6+M6</f>
        <v>15788925.73</v>
      </c>
      <c r="L6" s="212">
        <v>15788925.73</v>
      </c>
      <c r="M6" s="212"/>
      <c r="N6" s="212">
        <v>14447731.810000001</v>
      </c>
      <c r="O6" s="212">
        <f>+K6-N6</f>
        <v>1341193.92</v>
      </c>
      <c r="R6" s="234"/>
    </row>
    <row r="7" spans="1:18">
      <c r="A7" s="257">
        <v>600</v>
      </c>
      <c r="B7" s="258">
        <v>100</v>
      </c>
      <c r="C7" s="258">
        <v>100</v>
      </c>
      <c r="D7" s="259">
        <v>200</v>
      </c>
      <c r="E7" s="259">
        <v>0</v>
      </c>
      <c r="F7" s="259">
        <v>0</v>
      </c>
      <c r="G7" s="403" t="s">
        <v>3198</v>
      </c>
      <c r="H7" s="45" t="s">
        <v>134</v>
      </c>
      <c r="I7" s="43" t="s">
        <v>135</v>
      </c>
      <c r="J7" s="43"/>
      <c r="K7" s="212">
        <f t="shared" ref="K7:K70" si="0">+L7+M7</f>
        <v>4246912.95</v>
      </c>
      <c r="L7" s="212">
        <v>4246912.95</v>
      </c>
      <c r="M7" s="212"/>
      <c r="N7" s="212">
        <v>4893903.1100000003</v>
      </c>
      <c r="O7" s="212">
        <f>+K7-N7</f>
        <v>-646990.16000000015</v>
      </c>
      <c r="R7" s="234"/>
    </row>
    <row r="8" spans="1:18">
      <c r="A8" s="257">
        <v>600</v>
      </c>
      <c r="B8" s="258">
        <v>100</v>
      </c>
      <c r="C8" s="258">
        <v>100</v>
      </c>
      <c r="D8" s="259">
        <v>300</v>
      </c>
      <c r="E8" s="259">
        <v>0</v>
      </c>
      <c r="F8" s="259">
        <v>0</v>
      </c>
      <c r="G8" s="403" t="s">
        <v>3199</v>
      </c>
      <c r="H8" s="45" t="s">
        <v>2101</v>
      </c>
      <c r="I8" s="43" t="s">
        <v>136</v>
      </c>
      <c r="J8" s="43"/>
      <c r="K8" s="213">
        <f t="shared" si="0"/>
        <v>0</v>
      </c>
      <c r="L8" s="213">
        <v>0</v>
      </c>
      <c r="M8" s="213"/>
      <c r="N8" s="213">
        <v>0</v>
      </c>
      <c r="O8" s="213"/>
      <c r="R8" s="234"/>
    </row>
    <row r="9" spans="1:18">
      <c r="A9" s="257">
        <v>600</v>
      </c>
      <c r="B9" s="258">
        <v>100</v>
      </c>
      <c r="C9" s="258">
        <v>100</v>
      </c>
      <c r="D9" s="259">
        <v>300</v>
      </c>
      <c r="E9" s="259">
        <v>10</v>
      </c>
      <c r="F9" s="259">
        <v>0</v>
      </c>
      <c r="G9" s="403" t="s">
        <v>3200</v>
      </c>
      <c r="H9" s="45" t="s">
        <v>137</v>
      </c>
      <c r="I9" s="43" t="s">
        <v>138</v>
      </c>
      <c r="J9" s="43"/>
      <c r="K9" s="212">
        <f t="shared" si="0"/>
        <v>2328685</v>
      </c>
      <c r="L9" s="212">
        <v>2328685</v>
      </c>
      <c r="M9" s="212"/>
      <c r="N9" s="212">
        <v>2328685</v>
      </c>
      <c r="O9" s="212">
        <f>+K9-N9</f>
        <v>0</v>
      </c>
      <c r="R9" s="234"/>
    </row>
    <row r="10" spans="1:18">
      <c r="A10" s="257">
        <v>600</v>
      </c>
      <c r="B10" s="258">
        <v>100</v>
      </c>
      <c r="C10" s="258">
        <v>100</v>
      </c>
      <c r="D10" s="259">
        <v>300</v>
      </c>
      <c r="E10" s="259">
        <v>20</v>
      </c>
      <c r="F10" s="259">
        <v>0</v>
      </c>
      <c r="G10" s="403" t="s">
        <v>3201</v>
      </c>
      <c r="H10" s="45" t="s">
        <v>139</v>
      </c>
      <c r="I10" s="43" t="s">
        <v>140</v>
      </c>
      <c r="J10" s="43"/>
      <c r="K10" s="212">
        <f t="shared" si="0"/>
        <v>5308179</v>
      </c>
      <c r="L10" s="212">
        <v>5308179</v>
      </c>
      <c r="M10" s="212"/>
      <c r="N10" s="212">
        <v>5086113</v>
      </c>
      <c r="O10" s="212">
        <f>+K10-N10</f>
        <v>222066</v>
      </c>
      <c r="R10" s="234"/>
    </row>
    <row r="11" spans="1:18" ht="25.5">
      <c r="A11" s="257">
        <v>600</v>
      </c>
      <c r="B11" s="258">
        <v>100</v>
      </c>
      <c r="C11" s="258">
        <v>100</v>
      </c>
      <c r="D11" s="259">
        <v>400</v>
      </c>
      <c r="E11" s="259">
        <v>0</v>
      </c>
      <c r="F11" s="259">
        <v>0</v>
      </c>
      <c r="G11" s="403" t="s">
        <v>3202</v>
      </c>
      <c r="H11" s="45" t="s">
        <v>141</v>
      </c>
      <c r="I11" s="43" t="s">
        <v>142</v>
      </c>
      <c r="J11" s="43"/>
      <c r="K11" s="212">
        <f t="shared" si="0"/>
        <v>0</v>
      </c>
      <c r="L11" s="212">
        <v>0</v>
      </c>
      <c r="M11" s="212"/>
      <c r="N11" s="212">
        <v>0</v>
      </c>
      <c r="O11" s="212">
        <f>+K11-N11</f>
        <v>0</v>
      </c>
      <c r="R11" s="234"/>
    </row>
    <row r="12" spans="1:18" ht="25.5">
      <c r="A12" s="257">
        <v>600</v>
      </c>
      <c r="B12" s="258">
        <v>100</v>
      </c>
      <c r="C12" s="258">
        <v>200</v>
      </c>
      <c r="D12" s="258">
        <v>0</v>
      </c>
      <c r="E12" s="258">
        <v>0</v>
      </c>
      <c r="F12" s="258">
        <v>0</v>
      </c>
      <c r="G12" s="402" t="s">
        <v>3203</v>
      </c>
      <c r="H12" s="42" t="s">
        <v>143</v>
      </c>
      <c r="I12" s="43" t="s">
        <v>144</v>
      </c>
      <c r="J12" s="43"/>
      <c r="K12" s="213">
        <f t="shared" si="0"/>
        <v>0</v>
      </c>
      <c r="L12" s="213">
        <v>0</v>
      </c>
      <c r="M12" s="213"/>
      <c r="N12" s="213">
        <v>0</v>
      </c>
      <c r="O12" s="213"/>
      <c r="R12" s="234"/>
    </row>
    <row r="13" spans="1:18">
      <c r="A13" s="257">
        <v>600</v>
      </c>
      <c r="B13" s="258">
        <v>100</v>
      </c>
      <c r="C13" s="258">
        <v>200</v>
      </c>
      <c r="D13" s="259">
        <v>300</v>
      </c>
      <c r="E13" s="259">
        <v>0</v>
      </c>
      <c r="F13" s="259">
        <v>0</v>
      </c>
      <c r="G13" s="403" t="s">
        <v>3204</v>
      </c>
      <c r="H13" s="45" t="s">
        <v>145</v>
      </c>
      <c r="I13" s="47"/>
      <c r="J13" s="43"/>
      <c r="K13" s="212">
        <f t="shared" si="0"/>
        <v>0</v>
      </c>
      <c r="L13" s="212">
        <v>0</v>
      </c>
      <c r="M13" s="212"/>
      <c r="N13" s="212">
        <v>0</v>
      </c>
      <c r="O13" s="212">
        <f>+K13-N13</f>
        <v>0</v>
      </c>
      <c r="R13" s="234"/>
    </row>
    <row r="14" spans="1:18">
      <c r="A14" s="257">
        <v>600</v>
      </c>
      <c r="B14" s="258">
        <v>200</v>
      </c>
      <c r="C14" s="258">
        <v>0</v>
      </c>
      <c r="D14" s="258">
        <v>0</v>
      </c>
      <c r="E14" s="258">
        <v>0</v>
      </c>
      <c r="F14" s="258">
        <v>0</v>
      </c>
      <c r="G14" s="402" t="s">
        <v>3205</v>
      </c>
      <c r="H14" s="42" t="s">
        <v>146</v>
      </c>
      <c r="I14" s="43" t="s">
        <v>147</v>
      </c>
      <c r="J14" s="43"/>
      <c r="K14" s="213">
        <f t="shared" si="0"/>
        <v>0</v>
      </c>
      <c r="L14" s="213">
        <v>0</v>
      </c>
      <c r="M14" s="213"/>
      <c r="N14" s="213">
        <v>0</v>
      </c>
      <c r="O14" s="213"/>
      <c r="R14" s="234"/>
    </row>
    <row r="15" spans="1:18">
      <c r="A15" s="257">
        <v>600</v>
      </c>
      <c r="B15" s="258">
        <v>200</v>
      </c>
      <c r="C15" s="258">
        <v>100</v>
      </c>
      <c r="D15" s="258">
        <v>0</v>
      </c>
      <c r="E15" s="258">
        <v>0</v>
      </c>
      <c r="F15" s="258">
        <v>0</v>
      </c>
      <c r="G15" s="402" t="s">
        <v>3206</v>
      </c>
      <c r="H15" s="42" t="s">
        <v>148</v>
      </c>
      <c r="I15" s="43" t="s">
        <v>149</v>
      </c>
      <c r="J15" s="43"/>
      <c r="K15" s="213">
        <f t="shared" si="0"/>
        <v>0</v>
      </c>
      <c r="L15" s="213">
        <v>0</v>
      </c>
      <c r="M15" s="213"/>
      <c r="N15" s="213">
        <v>0</v>
      </c>
      <c r="O15" s="213"/>
      <c r="R15" s="234"/>
    </row>
    <row r="16" spans="1:18" ht="25.5">
      <c r="A16" s="257">
        <v>600</v>
      </c>
      <c r="B16" s="258">
        <v>200</v>
      </c>
      <c r="C16" s="258">
        <v>100</v>
      </c>
      <c r="D16" s="258">
        <v>100</v>
      </c>
      <c r="E16" s="258">
        <v>0</v>
      </c>
      <c r="F16" s="258">
        <v>0</v>
      </c>
      <c r="G16" s="402" t="s">
        <v>3207</v>
      </c>
      <c r="H16" s="42" t="s">
        <v>150</v>
      </c>
      <c r="I16" s="43" t="s">
        <v>151</v>
      </c>
      <c r="J16" s="43"/>
      <c r="K16" s="213">
        <f t="shared" si="0"/>
        <v>0</v>
      </c>
      <c r="L16" s="213">
        <v>0</v>
      </c>
      <c r="M16" s="213"/>
      <c r="N16" s="213">
        <v>0</v>
      </c>
      <c r="O16" s="213"/>
      <c r="R16" s="234"/>
    </row>
    <row r="17" spans="1:18">
      <c r="A17" s="257">
        <v>600</v>
      </c>
      <c r="B17" s="258">
        <v>200</v>
      </c>
      <c r="C17" s="258">
        <v>100</v>
      </c>
      <c r="D17" s="258">
        <v>100</v>
      </c>
      <c r="E17" s="259">
        <v>10</v>
      </c>
      <c r="F17" s="259">
        <v>0</v>
      </c>
      <c r="G17" s="403" t="s">
        <v>3208</v>
      </c>
      <c r="H17" s="45" t="s">
        <v>152</v>
      </c>
      <c r="I17" s="47"/>
      <c r="J17" s="43"/>
      <c r="K17" s="212">
        <f t="shared" si="0"/>
        <v>0</v>
      </c>
      <c r="L17" s="212">
        <v>0</v>
      </c>
      <c r="M17" s="212"/>
      <c r="N17" s="212">
        <v>0</v>
      </c>
      <c r="O17" s="212">
        <f t="shared" ref="O17:O25" si="1">+K17-N17</f>
        <v>0</v>
      </c>
      <c r="R17" s="234"/>
    </row>
    <row r="18" spans="1:18">
      <c r="A18" s="257">
        <v>600</v>
      </c>
      <c r="B18" s="258">
        <v>200</v>
      </c>
      <c r="C18" s="258">
        <v>100</v>
      </c>
      <c r="D18" s="258">
        <v>100</v>
      </c>
      <c r="E18" s="259">
        <v>20</v>
      </c>
      <c r="F18" s="259">
        <v>0</v>
      </c>
      <c r="G18" s="403" t="s">
        <v>3209</v>
      </c>
      <c r="H18" s="45" t="s">
        <v>153</v>
      </c>
      <c r="I18" s="47"/>
      <c r="J18" s="43"/>
      <c r="K18" s="212">
        <f t="shared" si="0"/>
        <v>0</v>
      </c>
      <c r="L18" s="212">
        <v>0</v>
      </c>
      <c r="M18" s="212"/>
      <c r="N18" s="212">
        <v>0</v>
      </c>
      <c r="O18" s="212">
        <f t="shared" si="1"/>
        <v>0</v>
      </c>
      <c r="R18" s="234"/>
    </row>
    <row r="19" spans="1:18" ht="25.5">
      <c r="A19" s="257">
        <v>600</v>
      </c>
      <c r="B19" s="258">
        <v>200</v>
      </c>
      <c r="C19" s="258">
        <v>100</v>
      </c>
      <c r="D19" s="258">
        <v>100</v>
      </c>
      <c r="E19" s="259">
        <v>30</v>
      </c>
      <c r="F19" s="259">
        <v>0</v>
      </c>
      <c r="G19" s="403" t="s">
        <v>3210</v>
      </c>
      <c r="H19" s="45" t="s">
        <v>154</v>
      </c>
      <c r="I19" s="47"/>
      <c r="J19" s="43"/>
      <c r="K19" s="212">
        <f t="shared" si="0"/>
        <v>0</v>
      </c>
      <c r="L19" s="212">
        <v>0</v>
      </c>
      <c r="M19" s="212"/>
      <c r="N19" s="212">
        <v>0</v>
      </c>
      <c r="O19" s="212">
        <f t="shared" si="1"/>
        <v>0</v>
      </c>
      <c r="R19" s="234"/>
    </row>
    <row r="20" spans="1:18" ht="25.5">
      <c r="A20" s="257">
        <v>600</v>
      </c>
      <c r="B20" s="258">
        <v>200</v>
      </c>
      <c r="C20" s="258">
        <v>100</v>
      </c>
      <c r="D20" s="258">
        <v>100</v>
      </c>
      <c r="E20" s="259">
        <v>40</v>
      </c>
      <c r="F20" s="259">
        <v>0</v>
      </c>
      <c r="G20" s="403" t="s">
        <v>3211</v>
      </c>
      <c r="H20" s="45" t="s">
        <v>155</v>
      </c>
      <c r="I20" s="47"/>
      <c r="J20" s="43"/>
      <c r="K20" s="212">
        <f t="shared" si="0"/>
        <v>0</v>
      </c>
      <c r="L20" s="212">
        <v>0</v>
      </c>
      <c r="M20" s="212"/>
      <c r="N20" s="212">
        <v>0</v>
      </c>
      <c r="O20" s="212">
        <f t="shared" si="1"/>
        <v>0</v>
      </c>
      <c r="R20" s="234"/>
    </row>
    <row r="21" spans="1:18" ht="25.5">
      <c r="A21" s="257">
        <v>600</v>
      </c>
      <c r="B21" s="258">
        <v>200</v>
      </c>
      <c r="C21" s="258">
        <v>100</v>
      </c>
      <c r="D21" s="258">
        <v>100</v>
      </c>
      <c r="E21" s="259">
        <v>80</v>
      </c>
      <c r="F21" s="259">
        <v>0</v>
      </c>
      <c r="G21" s="403" t="s">
        <v>3212</v>
      </c>
      <c r="H21" s="45" t="s">
        <v>156</v>
      </c>
      <c r="I21" s="47"/>
      <c r="J21" s="43"/>
      <c r="K21" s="212">
        <f t="shared" si="0"/>
        <v>9297000</v>
      </c>
      <c r="L21" s="212">
        <v>9297000</v>
      </c>
      <c r="M21" s="212"/>
      <c r="N21" s="212">
        <v>9747699.1400000006</v>
      </c>
      <c r="O21" s="212">
        <f t="shared" si="1"/>
        <v>-450699.1400000006</v>
      </c>
      <c r="R21" s="234"/>
    </row>
    <row r="22" spans="1:18" ht="25.5">
      <c r="A22" s="257">
        <v>600</v>
      </c>
      <c r="B22" s="258">
        <v>200</v>
      </c>
      <c r="C22" s="258">
        <v>100</v>
      </c>
      <c r="D22" s="258">
        <v>100</v>
      </c>
      <c r="E22" s="259">
        <v>90</v>
      </c>
      <c r="F22" s="259">
        <v>0</v>
      </c>
      <c r="G22" s="403" t="s">
        <v>3213</v>
      </c>
      <c r="H22" s="45" t="s">
        <v>157</v>
      </c>
      <c r="I22" s="47"/>
      <c r="J22" s="43"/>
      <c r="K22" s="212">
        <f t="shared" si="0"/>
        <v>0</v>
      </c>
      <c r="L22" s="212">
        <v>0</v>
      </c>
      <c r="M22" s="212"/>
      <c r="N22" s="212">
        <v>0</v>
      </c>
      <c r="O22" s="212">
        <f t="shared" si="1"/>
        <v>0</v>
      </c>
      <c r="R22" s="234"/>
    </row>
    <row r="23" spans="1:18" ht="25.5">
      <c r="A23" s="257">
        <v>600</v>
      </c>
      <c r="B23" s="258">
        <v>200</v>
      </c>
      <c r="C23" s="258">
        <v>100</v>
      </c>
      <c r="D23" s="260">
        <v>200</v>
      </c>
      <c r="E23" s="260">
        <v>0</v>
      </c>
      <c r="F23" s="260">
        <v>0</v>
      </c>
      <c r="G23" s="404" t="s">
        <v>3214</v>
      </c>
      <c r="H23" s="251" t="s">
        <v>3215</v>
      </c>
      <c r="I23" s="43" t="s">
        <v>158</v>
      </c>
      <c r="J23" s="43"/>
      <c r="K23" s="212">
        <f t="shared" si="0"/>
        <v>0</v>
      </c>
      <c r="L23" s="212">
        <v>0</v>
      </c>
      <c r="M23" s="212"/>
      <c r="N23" s="212">
        <v>0</v>
      </c>
      <c r="O23" s="212">
        <f t="shared" si="1"/>
        <v>0</v>
      </c>
      <c r="R23" s="234"/>
    </row>
    <row r="24" spans="1:18" ht="38.25">
      <c r="A24" s="257">
        <v>600</v>
      </c>
      <c r="B24" s="258">
        <v>200</v>
      </c>
      <c r="C24" s="258">
        <v>100</v>
      </c>
      <c r="D24" s="260">
        <v>300</v>
      </c>
      <c r="E24" s="260">
        <v>0</v>
      </c>
      <c r="F24" s="260">
        <v>0</v>
      </c>
      <c r="G24" s="404" t="s">
        <v>3216</v>
      </c>
      <c r="H24" s="251" t="s">
        <v>3217</v>
      </c>
      <c r="I24" s="43" t="s">
        <v>159</v>
      </c>
      <c r="J24" s="43"/>
      <c r="K24" s="212">
        <f t="shared" si="0"/>
        <v>0</v>
      </c>
      <c r="L24" s="212">
        <v>0</v>
      </c>
      <c r="M24" s="212"/>
      <c r="N24" s="212">
        <v>0</v>
      </c>
      <c r="O24" s="212">
        <f t="shared" si="1"/>
        <v>0</v>
      </c>
      <c r="R24" s="234"/>
    </row>
    <row r="25" spans="1:18" ht="25.5">
      <c r="A25" s="257">
        <v>600</v>
      </c>
      <c r="B25" s="258">
        <v>200</v>
      </c>
      <c r="C25" s="258">
        <v>100</v>
      </c>
      <c r="D25" s="260">
        <v>400</v>
      </c>
      <c r="E25" s="260">
        <v>0</v>
      </c>
      <c r="F25" s="260">
        <v>0</v>
      </c>
      <c r="G25" s="404" t="s">
        <v>3218</v>
      </c>
      <c r="H25" s="45" t="s">
        <v>160</v>
      </c>
      <c r="I25" s="43" t="s">
        <v>161</v>
      </c>
      <c r="J25" s="43"/>
      <c r="K25" s="212">
        <f t="shared" si="0"/>
        <v>0</v>
      </c>
      <c r="L25" s="212">
        <v>0</v>
      </c>
      <c r="M25" s="212"/>
      <c r="N25" s="212">
        <v>0</v>
      </c>
      <c r="O25" s="212">
        <f t="shared" si="1"/>
        <v>0</v>
      </c>
      <c r="R25" s="234"/>
    </row>
    <row r="26" spans="1:18" ht="25.5">
      <c r="A26" s="257">
        <v>600</v>
      </c>
      <c r="B26" s="258">
        <v>200</v>
      </c>
      <c r="C26" s="258">
        <v>200</v>
      </c>
      <c r="D26" s="258">
        <v>0</v>
      </c>
      <c r="E26" s="258">
        <v>0</v>
      </c>
      <c r="F26" s="258">
        <v>0</v>
      </c>
      <c r="G26" s="402" t="s">
        <v>3219</v>
      </c>
      <c r="H26" s="42" t="s">
        <v>162</v>
      </c>
      <c r="I26" s="43" t="s">
        <v>163</v>
      </c>
      <c r="J26" s="43"/>
      <c r="K26" s="213">
        <f t="shared" si="0"/>
        <v>0</v>
      </c>
      <c r="L26" s="213">
        <v>0</v>
      </c>
      <c r="M26" s="213"/>
      <c r="N26" s="213">
        <v>0</v>
      </c>
      <c r="O26" s="213"/>
      <c r="R26" s="234"/>
    </row>
    <row r="27" spans="1:18" ht="25.5">
      <c r="A27" s="257">
        <v>600</v>
      </c>
      <c r="B27" s="258">
        <v>200</v>
      </c>
      <c r="C27" s="258">
        <v>200</v>
      </c>
      <c r="D27" s="260">
        <v>100</v>
      </c>
      <c r="E27" s="260">
        <v>0</v>
      </c>
      <c r="F27" s="260">
        <v>0</v>
      </c>
      <c r="G27" s="404" t="s">
        <v>3220</v>
      </c>
      <c r="H27" s="45" t="s">
        <v>164</v>
      </c>
      <c r="I27" s="43" t="s">
        <v>165</v>
      </c>
      <c r="J27" s="43" t="s">
        <v>1528</v>
      </c>
      <c r="K27" s="212">
        <f t="shared" si="0"/>
        <v>0</v>
      </c>
      <c r="L27" s="212">
        <v>0</v>
      </c>
      <c r="M27" s="212"/>
      <c r="N27" s="212">
        <v>0</v>
      </c>
      <c r="O27" s="212">
        <f>+K27-N27</f>
        <v>0</v>
      </c>
      <c r="R27" s="234"/>
    </row>
    <row r="28" spans="1:18" ht="25.5">
      <c r="A28" s="257">
        <v>600</v>
      </c>
      <c r="B28" s="258">
        <v>200</v>
      </c>
      <c r="C28" s="258">
        <v>200</v>
      </c>
      <c r="D28" s="260">
        <v>200</v>
      </c>
      <c r="E28" s="260">
        <v>0</v>
      </c>
      <c r="F28" s="260">
        <v>0</v>
      </c>
      <c r="G28" s="404" t="s">
        <v>3221</v>
      </c>
      <c r="H28" s="45" t="s">
        <v>166</v>
      </c>
      <c r="I28" s="43" t="s">
        <v>167</v>
      </c>
      <c r="J28" s="43" t="s">
        <v>1528</v>
      </c>
      <c r="K28" s="212">
        <f t="shared" si="0"/>
        <v>0</v>
      </c>
      <c r="L28" s="212">
        <v>0</v>
      </c>
      <c r="M28" s="212"/>
      <c r="N28" s="212">
        <v>0</v>
      </c>
      <c r="O28" s="212">
        <f>+K28-N28</f>
        <v>0</v>
      </c>
      <c r="R28" s="234"/>
    </row>
    <row r="29" spans="1:18" ht="25.5">
      <c r="A29" s="257">
        <v>600</v>
      </c>
      <c r="B29" s="258">
        <v>200</v>
      </c>
      <c r="C29" s="258">
        <v>300</v>
      </c>
      <c r="D29" s="258">
        <v>0</v>
      </c>
      <c r="E29" s="258">
        <v>0</v>
      </c>
      <c r="F29" s="258">
        <v>0</v>
      </c>
      <c r="G29" s="402" t="s">
        <v>3222</v>
      </c>
      <c r="H29" s="42" t="s">
        <v>168</v>
      </c>
      <c r="I29" s="43" t="s">
        <v>169</v>
      </c>
      <c r="J29" s="43"/>
      <c r="K29" s="213">
        <f t="shared" si="0"/>
        <v>0</v>
      </c>
      <c r="L29" s="213">
        <v>0</v>
      </c>
      <c r="M29" s="213"/>
      <c r="N29" s="213">
        <v>0</v>
      </c>
      <c r="O29" s="213"/>
      <c r="R29" s="234"/>
    </row>
    <row r="30" spans="1:18">
      <c r="A30" s="257">
        <v>600</v>
      </c>
      <c r="B30" s="258">
        <v>200</v>
      </c>
      <c r="C30" s="258">
        <v>300</v>
      </c>
      <c r="D30" s="258">
        <v>50</v>
      </c>
      <c r="E30" s="258">
        <v>0</v>
      </c>
      <c r="F30" s="258">
        <v>0</v>
      </c>
      <c r="G30" s="402" t="s">
        <v>3223</v>
      </c>
      <c r="H30" s="45" t="s">
        <v>170</v>
      </c>
      <c r="I30" s="150" t="s">
        <v>171</v>
      </c>
      <c r="J30" s="43"/>
      <c r="K30" s="214">
        <f t="shared" si="0"/>
        <v>0</v>
      </c>
      <c r="L30" s="214">
        <v>0</v>
      </c>
      <c r="M30" s="214"/>
      <c r="N30" s="214">
        <v>340036.13</v>
      </c>
      <c r="O30" s="214">
        <f>+K30-N30</f>
        <v>-340036.13</v>
      </c>
      <c r="R30" s="234"/>
    </row>
    <row r="31" spans="1:18" ht="25.5">
      <c r="A31" s="257">
        <v>600</v>
      </c>
      <c r="B31" s="258">
        <v>200</v>
      </c>
      <c r="C31" s="258">
        <v>300</v>
      </c>
      <c r="D31" s="258">
        <v>100</v>
      </c>
      <c r="E31" s="258">
        <v>0</v>
      </c>
      <c r="F31" s="258">
        <v>0</v>
      </c>
      <c r="G31" s="402" t="s">
        <v>3224</v>
      </c>
      <c r="H31" s="42" t="s">
        <v>172</v>
      </c>
      <c r="I31" s="43" t="s">
        <v>173</v>
      </c>
      <c r="J31" s="43"/>
      <c r="K31" s="213">
        <f t="shared" si="0"/>
        <v>0</v>
      </c>
      <c r="L31" s="213">
        <v>0</v>
      </c>
      <c r="M31" s="213"/>
      <c r="N31" s="213">
        <v>0</v>
      </c>
      <c r="O31" s="213"/>
      <c r="R31" s="234"/>
    </row>
    <row r="32" spans="1:18">
      <c r="A32" s="257">
        <v>600</v>
      </c>
      <c r="B32" s="258">
        <v>200</v>
      </c>
      <c r="C32" s="258">
        <v>300</v>
      </c>
      <c r="D32" s="258">
        <v>100</v>
      </c>
      <c r="E32" s="259">
        <v>10</v>
      </c>
      <c r="F32" s="259">
        <v>0</v>
      </c>
      <c r="G32" s="403" t="s">
        <v>3225</v>
      </c>
      <c r="H32" s="45" t="s">
        <v>174</v>
      </c>
      <c r="I32" s="47"/>
      <c r="J32" s="43"/>
      <c r="K32" s="212">
        <f t="shared" si="0"/>
        <v>0</v>
      </c>
      <c r="L32" s="212">
        <v>0</v>
      </c>
      <c r="M32" s="212"/>
      <c r="N32" s="212">
        <v>0</v>
      </c>
      <c r="O32" s="212">
        <f t="shared" ref="O32:O40" si="2">+K32-N32</f>
        <v>0</v>
      </c>
      <c r="R32" s="234"/>
    </row>
    <row r="33" spans="1:18">
      <c r="A33" s="257">
        <v>600</v>
      </c>
      <c r="B33" s="258">
        <v>200</v>
      </c>
      <c r="C33" s="258">
        <v>300</v>
      </c>
      <c r="D33" s="258">
        <v>100</v>
      </c>
      <c r="E33" s="259">
        <v>20</v>
      </c>
      <c r="F33" s="259">
        <v>0</v>
      </c>
      <c r="G33" s="403" t="s">
        <v>3226</v>
      </c>
      <c r="H33" s="45" t="s">
        <v>175</v>
      </c>
      <c r="I33" s="47"/>
      <c r="J33" s="43"/>
      <c r="K33" s="212">
        <f t="shared" si="0"/>
        <v>0</v>
      </c>
      <c r="L33" s="212">
        <v>0</v>
      </c>
      <c r="M33" s="212"/>
      <c r="N33" s="212">
        <v>0</v>
      </c>
      <c r="O33" s="212">
        <f t="shared" si="2"/>
        <v>0</v>
      </c>
      <c r="R33" s="234"/>
    </row>
    <row r="34" spans="1:18" ht="25.5">
      <c r="A34" s="257">
        <v>600</v>
      </c>
      <c r="B34" s="258">
        <v>200</v>
      </c>
      <c r="C34" s="258">
        <v>300</v>
      </c>
      <c r="D34" s="258">
        <v>100</v>
      </c>
      <c r="E34" s="259">
        <v>30</v>
      </c>
      <c r="F34" s="259">
        <v>0</v>
      </c>
      <c r="G34" s="403" t="s">
        <v>3227</v>
      </c>
      <c r="H34" s="45" t="s">
        <v>176</v>
      </c>
      <c r="I34" s="47"/>
      <c r="J34" s="43"/>
      <c r="K34" s="212">
        <f t="shared" si="0"/>
        <v>0</v>
      </c>
      <c r="L34" s="212">
        <v>0</v>
      </c>
      <c r="M34" s="212"/>
      <c r="N34" s="212">
        <v>0</v>
      </c>
      <c r="O34" s="212">
        <f t="shared" si="2"/>
        <v>0</v>
      </c>
      <c r="R34" s="234"/>
    </row>
    <row r="35" spans="1:18">
      <c r="A35" s="257">
        <v>600</v>
      </c>
      <c r="B35" s="258">
        <v>200</v>
      </c>
      <c r="C35" s="258">
        <v>300</v>
      </c>
      <c r="D35" s="258">
        <v>100</v>
      </c>
      <c r="E35" s="259">
        <v>40</v>
      </c>
      <c r="F35" s="259">
        <v>0</v>
      </c>
      <c r="G35" s="403" t="s">
        <v>3228</v>
      </c>
      <c r="H35" s="45" t="s">
        <v>177</v>
      </c>
      <c r="I35" s="47"/>
      <c r="J35" s="43"/>
      <c r="K35" s="212">
        <f t="shared" si="0"/>
        <v>0</v>
      </c>
      <c r="L35" s="212">
        <v>0</v>
      </c>
      <c r="M35" s="212"/>
      <c r="N35" s="212">
        <v>0</v>
      </c>
      <c r="O35" s="212">
        <f t="shared" si="2"/>
        <v>0</v>
      </c>
      <c r="R35" s="234"/>
    </row>
    <row r="36" spans="1:18" ht="25.5">
      <c r="A36" s="257">
        <v>600</v>
      </c>
      <c r="B36" s="258">
        <v>200</v>
      </c>
      <c r="C36" s="258">
        <v>300</v>
      </c>
      <c r="D36" s="258">
        <v>100</v>
      </c>
      <c r="E36" s="259">
        <v>80</v>
      </c>
      <c r="F36" s="261">
        <v>0</v>
      </c>
      <c r="G36" s="403" t="s">
        <v>3229</v>
      </c>
      <c r="H36" s="45" t="s">
        <v>178</v>
      </c>
      <c r="I36" s="47"/>
      <c r="J36" s="43"/>
      <c r="K36" s="212">
        <f t="shared" si="0"/>
        <v>0</v>
      </c>
      <c r="L36" s="212">
        <v>0</v>
      </c>
      <c r="M36" s="212"/>
      <c r="N36" s="212">
        <v>0</v>
      </c>
      <c r="O36" s="212">
        <f t="shared" si="2"/>
        <v>0</v>
      </c>
      <c r="R36" s="234"/>
    </row>
    <row r="37" spans="1:18" ht="38.25">
      <c r="A37" s="257">
        <v>600</v>
      </c>
      <c r="B37" s="258">
        <v>200</v>
      </c>
      <c r="C37" s="258">
        <v>300</v>
      </c>
      <c r="D37" s="258">
        <v>100</v>
      </c>
      <c r="E37" s="259">
        <v>90</v>
      </c>
      <c r="F37" s="259">
        <v>0</v>
      </c>
      <c r="G37" s="403" t="s">
        <v>3230</v>
      </c>
      <c r="H37" s="45" t="s">
        <v>179</v>
      </c>
      <c r="I37" s="47"/>
      <c r="J37" s="43"/>
      <c r="K37" s="212">
        <f t="shared" si="0"/>
        <v>0</v>
      </c>
      <c r="L37" s="212">
        <v>0</v>
      </c>
      <c r="M37" s="212"/>
      <c r="N37" s="212">
        <v>278594.40000000002</v>
      </c>
      <c r="O37" s="212">
        <f t="shared" si="2"/>
        <v>-278594.40000000002</v>
      </c>
      <c r="R37" s="234"/>
    </row>
    <row r="38" spans="1:18" ht="25.5">
      <c r="A38" s="257">
        <v>600</v>
      </c>
      <c r="B38" s="258">
        <v>200</v>
      </c>
      <c r="C38" s="258">
        <v>300</v>
      </c>
      <c r="D38" s="258">
        <v>200</v>
      </c>
      <c r="E38" s="260">
        <v>0</v>
      </c>
      <c r="F38" s="260">
        <v>0</v>
      </c>
      <c r="G38" s="404" t="s">
        <v>3231</v>
      </c>
      <c r="H38" s="45" t="s">
        <v>180</v>
      </c>
      <c r="I38" s="43" t="s">
        <v>181</v>
      </c>
      <c r="J38" s="43"/>
      <c r="K38" s="212">
        <f t="shared" si="0"/>
        <v>0</v>
      </c>
      <c r="L38" s="212">
        <v>0</v>
      </c>
      <c r="M38" s="212"/>
      <c r="N38" s="212">
        <v>0</v>
      </c>
      <c r="O38" s="212">
        <f t="shared" si="2"/>
        <v>0</v>
      </c>
      <c r="R38" s="234"/>
    </row>
    <row r="39" spans="1:18" ht="25.5">
      <c r="A39" s="257">
        <v>600</v>
      </c>
      <c r="B39" s="258">
        <v>200</v>
      </c>
      <c r="C39" s="258">
        <v>300</v>
      </c>
      <c r="D39" s="258">
        <v>300</v>
      </c>
      <c r="E39" s="260">
        <v>0</v>
      </c>
      <c r="F39" s="260">
        <v>0</v>
      </c>
      <c r="G39" s="404" t="s">
        <v>3232</v>
      </c>
      <c r="H39" s="45" t="s">
        <v>182</v>
      </c>
      <c r="I39" s="43" t="s">
        <v>183</v>
      </c>
      <c r="J39" s="43"/>
      <c r="K39" s="212">
        <f t="shared" si="0"/>
        <v>0</v>
      </c>
      <c r="L39" s="212">
        <v>0</v>
      </c>
      <c r="M39" s="212"/>
      <c r="N39" s="212">
        <v>0</v>
      </c>
      <c r="O39" s="212">
        <f t="shared" si="2"/>
        <v>0</v>
      </c>
      <c r="R39" s="234"/>
    </row>
    <row r="40" spans="1:18" ht="51">
      <c r="A40" s="257">
        <v>600</v>
      </c>
      <c r="B40" s="258">
        <v>200</v>
      </c>
      <c r="C40" s="258">
        <v>300</v>
      </c>
      <c r="D40" s="260">
        <v>400</v>
      </c>
      <c r="E40" s="260">
        <v>0</v>
      </c>
      <c r="F40" s="260">
        <v>0</v>
      </c>
      <c r="G40" s="404" t="s">
        <v>3233</v>
      </c>
      <c r="H40" s="45" t="s">
        <v>184</v>
      </c>
      <c r="I40" s="43" t="s">
        <v>185</v>
      </c>
      <c r="J40" s="43"/>
      <c r="K40" s="212">
        <f t="shared" si="0"/>
        <v>0</v>
      </c>
      <c r="L40" s="212">
        <v>0</v>
      </c>
      <c r="M40" s="212"/>
      <c r="N40" s="212">
        <v>0</v>
      </c>
      <c r="O40" s="212">
        <f t="shared" si="2"/>
        <v>0</v>
      </c>
      <c r="R40" s="234"/>
    </row>
    <row r="41" spans="1:18">
      <c r="A41" s="257">
        <v>600</v>
      </c>
      <c r="B41" s="258">
        <v>300</v>
      </c>
      <c r="C41" s="258">
        <v>0</v>
      </c>
      <c r="D41" s="258">
        <v>0</v>
      </c>
      <c r="E41" s="258">
        <v>0</v>
      </c>
      <c r="F41" s="258">
        <v>0</v>
      </c>
      <c r="G41" s="402" t="s">
        <v>3234</v>
      </c>
      <c r="H41" s="42" t="s">
        <v>186</v>
      </c>
      <c r="I41" s="43" t="s">
        <v>187</v>
      </c>
      <c r="J41" s="43"/>
      <c r="K41" s="213">
        <f t="shared" si="0"/>
        <v>0</v>
      </c>
      <c r="L41" s="213">
        <v>0</v>
      </c>
      <c r="M41" s="213"/>
      <c r="N41" s="213">
        <v>0</v>
      </c>
      <c r="O41" s="213"/>
      <c r="R41" s="234"/>
    </row>
    <row r="42" spans="1:18" ht="25.5">
      <c r="A42" s="257">
        <v>600</v>
      </c>
      <c r="B42" s="258">
        <v>300</v>
      </c>
      <c r="C42" s="260">
        <v>100</v>
      </c>
      <c r="D42" s="260">
        <v>0</v>
      </c>
      <c r="E42" s="260">
        <v>0</v>
      </c>
      <c r="F42" s="260">
        <v>0</v>
      </c>
      <c r="G42" s="404" t="s">
        <v>3235</v>
      </c>
      <c r="H42" s="45" t="s">
        <v>188</v>
      </c>
      <c r="I42" s="43" t="s">
        <v>189</v>
      </c>
      <c r="J42" s="43"/>
      <c r="K42" s="212">
        <f t="shared" si="0"/>
        <v>2631325.04</v>
      </c>
      <c r="L42" s="212">
        <v>2631325.04</v>
      </c>
      <c r="M42" s="212"/>
      <c r="N42" s="212">
        <v>3759035.78</v>
      </c>
      <c r="O42" s="212">
        <f>+K42-N42</f>
        <v>-1127710.7399999998</v>
      </c>
      <c r="R42" s="234"/>
    </row>
    <row r="43" spans="1:18" ht="25.5">
      <c r="A43" s="257">
        <v>600</v>
      </c>
      <c r="B43" s="258">
        <v>300</v>
      </c>
      <c r="C43" s="260">
        <v>200</v>
      </c>
      <c r="D43" s="260">
        <v>0</v>
      </c>
      <c r="E43" s="260">
        <v>0</v>
      </c>
      <c r="F43" s="260">
        <v>0</v>
      </c>
      <c r="G43" s="404" t="s">
        <v>3236</v>
      </c>
      <c r="H43" s="45" t="s">
        <v>190</v>
      </c>
      <c r="I43" s="43" t="s">
        <v>191</v>
      </c>
      <c r="J43" s="43"/>
      <c r="K43" s="212">
        <f t="shared" si="0"/>
        <v>3751254.99</v>
      </c>
      <c r="L43" s="212">
        <v>3751254.99</v>
      </c>
      <c r="M43" s="212"/>
      <c r="N43" s="212">
        <v>4331291.97</v>
      </c>
      <c r="O43" s="212">
        <f>+K43-N43</f>
        <v>-580036.97999999952</v>
      </c>
      <c r="R43" s="234"/>
    </row>
    <row r="44" spans="1:18" ht="25.5">
      <c r="A44" s="257">
        <v>600</v>
      </c>
      <c r="B44" s="258">
        <v>300</v>
      </c>
      <c r="C44" s="258">
        <v>300</v>
      </c>
      <c r="D44" s="258">
        <v>0</v>
      </c>
      <c r="E44" s="258">
        <v>0</v>
      </c>
      <c r="F44" s="258">
        <v>0</v>
      </c>
      <c r="G44" s="402" t="s">
        <v>3237</v>
      </c>
      <c r="H44" s="42" t="s">
        <v>192</v>
      </c>
      <c r="I44" s="43" t="s">
        <v>193</v>
      </c>
      <c r="J44" s="43"/>
      <c r="K44" s="215">
        <f t="shared" si="0"/>
        <v>0</v>
      </c>
      <c r="L44" s="215">
        <v>0</v>
      </c>
      <c r="M44" s="215"/>
      <c r="N44" s="215">
        <v>0</v>
      </c>
      <c r="O44" s="215"/>
      <c r="R44" s="234"/>
    </row>
    <row r="45" spans="1:18">
      <c r="A45" s="257">
        <v>600</v>
      </c>
      <c r="B45" s="258">
        <v>300</v>
      </c>
      <c r="C45" s="258">
        <v>300</v>
      </c>
      <c r="D45" s="259">
        <v>100</v>
      </c>
      <c r="E45" s="259">
        <v>0</v>
      </c>
      <c r="F45" s="259">
        <v>0</v>
      </c>
      <c r="G45" s="403" t="s">
        <v>3238</v>
      </c>
      <c r="H45" s="45" t="s">
        <v>194</v>
      </c>
      <c r="I45" s="47"/>
      <c r="J45" s="43"/>
      <c r="K45" s="212">
        <f t="shared" si="0"/>
        <v>83300</v>
      </c>
      <c r="L45" s="212">
        <v>83300</v>
      </c>
      <c r="M45" s="212"/>
      <c r="N45" s="212">
        <v>641065</v>
      </c>
      <c r="O45" s="212">
        <f>+K45-N45</f>
        <v>-557765</v>
      </c>
      <c r="R45" s="234"/>
    </row>
    <row r="46" spans="1:18">
      <c r="A46" s="257">
        <v>600</v>
      </c>
      <c r="B46" s="258">
        <v>300</v>
      </c>
      <c r="C46" s="258">
        <v>300</v>
      </c>
      <c r="D46" s="259">
        <v>900</v>
      </c>
      <c r="E46" s="259">
        <v>0</v>
      </c>
      <c r="F46" s="259">
        <v>0</v>
      </c>
      <c r="G46" s="403" t="s">
        <v>3239</v>
      </c>
      <c r="H46" s="45" t="s">
        <v>195</v>
      </c>
      <c r="I46" s="47"/>
      <c r="J46" s="43"/>
      <c r="K46" s="212">
        <f t="shared" si="0"/>
        <v>2779414.5</v>
      </c>
      <c r="L46" s="212">
        <v>2779414.5</v>
      </c>
      <c r="M46" s="212"/>
      <c r="N46" s="212">
        <v>1730376.6099999999</v>
      </c>
      <c r="O46" s="212">
        <f>+K46-N46</f>
        <v>1049037.8900000001</v>
      </c>
      <c r="R46" s="234"/>
    </row>
    <row r="47" spans="1:18">
      <c r="A47" s="257">
        <v>600</v>
      </c>
      <c r="B47" s="258">
        <v>300</v>
      </c>
      <c r="C47" s="260">
        <v>400</v>
      </c>
      <c r="D47" s="260">
        <v>0</v>
      </c>
      <c r="E47" s="260">
        <v>0</v>
      </c>
      <c r="F47" s="260">
        <v>0</v>
      </c>
      <c r="G47" s="404" t="s">
        <v>3240</v>
      </c>
      <c r="H47" s="45" t="s">
        <v>196</v>
      </c>
      <c r="I47" s="43" t="s">
        <v>197</v>
      </c>
      <c r="J47" s="43"/>
      <c r="K47" s="212">
        <f t="shared" si="0"/>
        <v>159205</v>
      </c>
      <c r="L47" s="212">
        <v>159205</v>
      </c>
      <c r="M47" s="212"/>
      <c r="N47" s="212">
        <v>173305</v>
      </c>
      <c r="O47" s="212">
        <f>+K47-N47</f>
        <v>-14100</v>
      </c>
      <c r="R47" s="234"/>
    </row>
    <row r="48" spans="1:18">
      <c r="A48" s="257">
        <v>600</v>
      </c>
      <c r="B48" s="260">
        <v>400</v>
      </c>
      <c r="C48" s="260">
        <v>0</v>
      </c>
      <c r="D48" s="260">
        <v>0</v>
      </c>
      <c r="E48" s="260">
        <v>0</v>
      </c>
      <c r="F48" s="260">
        <v>0</v>
      </c>
      <c r="G48" s="404" t="s">
        <v>3241</v>
      </c>
      <c r="H48" s="45" t="s">
        <v>198</v>
      </c>
      <c r="I48" s="43" t="s">
        <v>199</v>
      </c>
      <c r="J48" s="43"/>
      <c r="K48" s="212">
        <f t="shared" si="0"/>
        <v>0</v>
      </c>
      <c r="L48" s="212">
        <v>0</v>
      </c>
      <c r="M48" s="212"/>
      <c r="N48" s="212">
        <v>0</v>
      </c>
      <c r="O48" s="212">
        <f>+K48-N48</f>
        <v>0</v>
      </c>
      <c r="R48" s="234"/>
    </row>
    <row r="49" spans="1:18" ht="25.5">
      <c r="A49" s="255">
        <v>610</v>
      </c>
      <c r="B49" s="256">
        <v>0</v>
      </c>
      <c r="C49" s="256">
        <v>0</v>
      </c>
      <c r="D49" s="256">
        <v>0</v>
      </c>
      <c r="E49" s="256">
        <v>0</v>
      </c>
      <c r="F49" s="256">
        <v>0</v>
      </c>
      <c r="G49" s="401">
        <v>610</v>
      </c>
      <c r="H49" s="40" t="s">
        <v>200</v>
      </c>
      <c r="I49" s="41" t="s">
        <v>201</v>
      </c>
      <c r="J49" s="43"/>
      <c r="K49" s="215">
        <f t="shared" si="0"/>
        <v>0</v>
      </c>
      <c r="L49" s="215">
        <v>0</v>
      </c>
      <c r="M49" s="215"/>
      <c r="N49" s="215">
        <v>0</v>
      </c>
      <c r="O49" s="215"/>
      <c r="R49" s="234"/>
    </row>
    <row r="50" spans="1:18" ht="38.25">
      <c r="A50" s="257">
        <v>610</v>
      </c>
      <c r="B50" s="260">
        <v>100</v>
      </c>
      <c r="C50" s="260">
        <v>0</v>
      </c>
      <c r="D50" s="260">
        <v>0</v>
      </c>
      <c r="E50" s="260">
        <v>0</v>
      </c>
      <c r="F50" s="260">
        <v>0</v>
      </c>
      <c r="G50" s="404" t="s">
        <v>3242</v>
      </c>
      <c r="H50" s="45" t="s">
        <v>202</v>
      </c>
      <c r="I50" s="43" t="s">
        <v>203</v>
      </c>
      <c r="J50" s="43"/>
      <c r="K50" s="212">
        <f t="shared" si="0"/>
        <v>0</v>
      </c>
      <c r="L50" s="212">
        <v>0</v>
      </c>
      <c r="M50" s="212"/>
      <c r="N50" s="212">
        <v>0</v>
      </c>
      <c r="O50" s="212">
        <f>+K50-N50</f>
        <v>0</v>
      </c>
      <c r="R50" s="234"/>
    </row>
    <row r="51" spans="1:18" ht="25.5">
      <c r="A51" s="257">
        <v>610</v>
      </c>
      <c r="B51" s="260">
        <v>200</v>
      </c>
      <c r="C51" s="260">
        <v>0</v>
      </c>
      <c r="D51" s="260">
        <v>0</v>
      </c>
      <c r="E51" s="260">
        <v>0</v>
      </c>
      <c r="F51" s="260">
        <v>0</v>
      </c>
      <c r="G51" s="404" t="s">
        <v>3243</v>
      </c>
      <c r="H51" s="45" t="s">
        <v>204</v>
      </c>
      <c r="I51" s="43" t="s">
        <v>205</v>
      </c>
      <c r="J51" s="43"/>
      <c r="K51" s="212">
        <f t="shared" si="0"/>
        <v>0</v>
      </c>
      <c r="L51" s="212">
        <v>0</v>
      </c>
      <c r="M51" s="212"/>
      <c r="N51" s="212">
        <v>0</v>
      </c>
      <c r="O51" s="212">
        <f>+K51-N51</f>
        <v>0</v>
      </c>
      <c r="R51" s="234"/>
    </row>
    <row r="52" spans="1:18" ht="25.5">
      <c r="A52" s="255">
        <v>620</v>
      </c>
      <c r="B52" s="256">
        <v>0</v>
      </c>
      <c r="C52" s="256">
        <v>0</v>
      </c>
      <c r="D52" s="256">
        <v>0</v>
      </c>
      <c r="E52" s="256">
        <v>0</v>
      </c>
      <c r="F52" s="256">
        <v>0</v>
      </c>
      <c r="G52" s="401">
        <v>620</v>
      </c>
      <c r="H52" s="40" t="s">
        <v>206</v>
      </c>
      <c r="I52" s="57" t="s">
        <v>207</v>
      </c>
      <c r="J52" s="43"/>
      <c r="K52" s="233">
        <f t="shared" si="0"/>
        <v>0</v>
      </c>
      <c r="L52" s="233">
        <v>0</v>
      </c>
      <c r="M52" s="233"/>
      <c r="N52" s="233">
        <v>0</v>
      </c>
      <c r="O52" s="233"/>
      <c r="R52" s="234"/>
    </row>
    <row r="53" spans="1:18" ht="38.25">
      <c r="A53" s="257">
        <v>620</v>
      </c>
      <c r="B53" s="260">
        <v>50</v>
      </c>
      <c r="C53" s="260">
        <v>0</v>
      </c>
      <c r="D53" s="260">
        <v>0</v>
      </c>
      <c r="E53" s="260">
        <v>0</v>
      </c>
      <c r="F53" s="260">
        <v>0</v>
      </c>
      <c r="G53" s="404" t="s">
        <v>3244</v>
      </c>
      <c r="H53" s="45" t="s">
        <v>208</v>
      </c>
      <c r="I53" s="131" t="s">
        <v>209</v>
      </c>
      <c r="J53" s="43"/>
      <c r="K53" s="219">
        <f t="shared" si="0"/>
        <v>0</v>
      </c>
      <c r="L53" s="219">
        <v>0</v>
      </c>
      <c r="M53" s="219"/>
      <c r="N53" s="219">
        <v>1831693</v>
      </c>
      <c r="O53" s="219">
        <f>+K53-N53</f>
        <v>-1831693</v>
      </c>
      <c r="R53" s="234"/>
    </row>
    <row r="54" spans="1:18" ht="38.25">
      <c r="A54" s="257">
        <v>620</v>
      </c>
      <c r="B54" s="260">
        <v>100</v>
      </c>
      <c r="C54" s="260">
        <v>0</v>
      </c>
      <c r="D54" s="260">
        <v>0</v>
      </c>
      <c r="E54" s="260">
        <v>0</v>
      </c>
      <c r="F54" s="260">
        <v>0</v>
      </c>
      <c r="G54" s="404" t="s">
        <v>3245</v>
      </c>
      <c r="H54" s="45" t="s">
        <v>210</v>
      </c>
      <c r="I54" s="43" t="s">
        <v>211</v>
      </c>
      <c r="J54" s="43"/>
      <c r="K54" s="212">
        <f t="shared" si="0"/>
        <v>0</v>
      </c>
      <c r="L54" s="212">
        <v>0</v>
      </c>
      <c r="M54" s="212"/>
      <c r="N54" s="212">
        <v>0</v>
      </c>
      <c r="O54" s="212">
        <f>+K54-N54</f>
        <v>0</v>
      </c>
      <c r="R54" s="234"/>
    </row>
    <row r="55" spans="1:18" ht="38.25">
      <c r="A55" s="257">
        <v>620</v>
      </c>
      <c r="B55" s="260">
        <v>200</v>
      </c>
      <c r="C55" s="260">
        <v>0</v>
      </c>
      <c r="D55" s="260">
        <v>0</v>
      </c>
      <c r="E55" s="260">
        <v>0</v>
      </c>
      <c r="F55" s="260">
        <v>0</v>
      </c>
      <c r="G55" s="404" t="s">
        <v>3246</v>
      </c>
      <c r="H55" s="45" t="s">
        <v>212</v>
      </c>
      <c r="I55" s="43" t="s">
        <v>213</v>
      </c>
      <c r="J55" s="43"/>
      <c r="K55" s="212">
        <f t="shared" si="0"/>
        <v>1304775.67</v>
      </c>
      <c r="L55" s="212">
        <v>1304775.67</v>
      </c>
      <c r="M55" s="212"/>
      <c r="N55" s="212">
        <v>116500</v>
      </c>
      <c r="O55" s="212">
        <f>+K55-N55</f>
        <v>1188275.67</v>
      </c>
      <c r="R55" s="234"/>
    </row>
    <row r="56" spans="1:18" ht="25.5">
      <c r="A56" s="257">
        <v>620</v>
      </c>
      <c r="B56" s="260">
        <v>300</v>
      </c>
      <c r="C56" s="260">
        <v>0</v>
      </c>
      <c r="D56" s="260">
        <v>0</v>
      </c>
      <c r="E56" s="260">
        <v>0</v>
      </c>
      <c r="F56" s="260">
        <v>0</v>
      </c>
      <c r="G56" s="404" t="s">
        <v>3247</v>
      </c>
      <c r="H56" s="45" t="s">
        <v>214</v>
      </c>
      <c r="I56" s="43" t="s">
        <v>215</v>
      </c>
      <c r="J56" s="43"/>
      <c r="K56" s="212">
        <f t="shared" si="0"/>
        <v>0</v>
      </c>
      <c r="L56" s="212">
        <v>0</v>
      </c>
      <c r="M56" s="212"/>
      <c r="N56" s="212">
        <v>0</v>
      </c>
      <c r="O56" s="212">
        <f>+K56-N56</f>
        <v>0</v>
      </c>
      <c r="R56" s="234"/>
    </row>
    <row r="57" spans="1:18" ht="25.5">
      <c r="A57" s="257">
        <v>620</v>
      </c>
      <c r="B57" s="260">
        <v>400</v>
      </c>
      <c r="C57" s="260">
        <v>0</v>
      </c>
      <c r="D57" s="260">
        <v>0</v>
      </c>
      <c r="E57" s="260">
        <v>0</v>
      </c>
      <c r="F57" s="260">
        <v>0</v>
      </c>
      <c r="G57" s="404" t="s">
        <v>3248</v>
      </c>
      <c r="H57" s="45" t="s">
        <v>216</v>
      </c>
      <c r="I57" s="43" t="s">
        <v>217</v>
      </c>
      <c r="J57" s="43"/>
      <c r="K57" s="212">
        <f t="shared" si="0"/>
        <v>1742168.29</v>
      </c>
      <c r="L57" s="212">
        <v>1742168.29</v>
      </c>
      <c r="M57" s="212"/>
      <c r="N57" s="212">
        <v>104996</v>
      </c>
      <c r="O57" s="212">
        <f>+K57-N57</f>
        <v>1637172.29</v>
      </c>
      <c r="R57" s="234"/>
    </row>
    <row r="58" spans="1:18" ht="25.5">
      <c r="A58" s="255">
        <v>630</v>
      </c>
      <c r="B58" s="256">
        <v>0</v>
      </c>
      <c r="C58" s="256">
        <v>0</v>
      </c>
      <c r="D58" s="256">
        <v>0</v>
      </c>
      <c r="E58" s="256">
        <v>0</v>
      </c>
      <c r="F58" s="256">
        <v>0</v>
      </c>
      <c r="G58" s="401">
        <v>630</v>
      </c>
      <c r="H58" s="40" t="s">
        <v>23</v>
      </c>
      <c r="I58" s="41" t="s">
        <v>218</v>
      </c>
      <c r="J58" s="43"/>
      <c r="K58" s="215">
        <f t="shared" si="0"/>
        <v>0</v>
      </c>
      <c r="L58" s="215">
        <v>0</v>
      </c>
      <c r="M58" s="215"/>
      <c r="N58" s="215">
        <v>0</v>
      </c>
      <c r="O58" s="215"/>
      <c r="R58" s="234"/>
    </row>
    <row r="59" spans="1:18" ht="25.5">
      <c r="A59" s="257">
        <v>630</v>
      </c>
      <c r="B59" s="258">
        <v>100</v>
      </c>
      <c r="C59" s="258">
        <v>0</v>
      </c>
      <c r="D59" s="258">
        <v>0</v>
      </c>
      <c r="E59" s="258">
        <v>0</v>
      </c>
      <c r="F59" s="258">
        <v>0</v>
      </c>
      <c r="G59" s="402" t="s">
        <v>3249</v>
      </c>
      <c r="H59" s="42" t="s">
        <v>219</v>
      </c>
      <c r="I59" s="43" t="s">
        <v>220</v>
      </c>
      <c r="J59" s="43"/>
      <c r="K59" s="213">
        <f t="shared" si="0"/>
        <v>0</v>
      </c>
      <c r="L59" s="213">
        <v>0</v>
      </c>
      <c r="M59" s="213"/>
      <c r="N59" s="213">
        <v>0</v>
      </c>
      <c r="O59" s="213"/>
      <c r="R59" s="234"/>
    </row>
    <row r="60" spans="1:18" ht="38.25">
      <c r="A60" s="257">
        <v>630</v>
      </c>
      <c r="B60" s="258">
        <v>100</v>
      </c>
      <c r="C60" s="258">
        <v>100</v>
      </c>
      <c r="D60" s="258">
        <v>0</v>
      </c>
      <c r="E60" s="258">
        <v>0</v>
      </c>
      <c r="F60" s="258">
        <v>0</v>
      </c>
      <c r="G60" s="402" t="s">
        <v>3250</v>
      </c>
      <c r="H60" s="42" t="s">
        <v>221</v>
      </c>
      <c r="I60" s="43" t="s">
        <v>222</v>
      </c>
      <c r="J60" s="43" t="s">
        <v>1528</v>
      </c>
      <c r="K60" s="213">
        <f t="shared" si="0"/>
        <v>0</v>
      </c>
      <c r="L60" s="213">
        <v>0</v>
      </c>
      <c r="M60" s="213"/>
      <c r="N60" s="213">
        <v>0</v>
      </c>
      <c r="O60" s="213"/>
      <c r="R60" s="234"/>
    </row>
    <row r="61" spans="1:18">
      <c r="A61" s="257">
        <v>630</v>
      </c>
      <c r="B61" s="258">
        <v>100</v>
      </c>
      <c r="C61" s="258">
        <v>100</v>
      </c>
      <c r="D61" s="258">
        <v>100</v>
      </c>
      <c r="E61" s="258">
        <v>0</v>
      </c>
      <c r="F61" s="258">
        <v>0</v>
      </c>
      <c r="G61" s="402" t="s">
        <v>3251</v>
      </c>
      <c r="H61" s="42" t="s">
        <v>223</v>
      </c>
      <c r="I61" s="43" t="s">
        <v>224</v>
      </c>
      <c r="J61" s="43" t="s">
        <v>1528</v>
      </c>
      <c r="K61" s="213">
        <f t="shared" si="0"/>
        <v>0</v>
      </c>
      <c r="L61" s="213">
        <v>0</v>
      </c>
      <c r="M61" s="213"/>
      <c r="N61" s="213">
        <v>0</v>
      </c>
      <c r="O61" s="213"/>
      <c r="R61" s="234"/>
    </row>
    <row r="62" spans="1:18" ht="25.5">
      <c r="A62" s="257">
        <v>630</v>
      </c>
      <c r="B62" s="258">
        <v>100</v>
      </c>
      <c r="C62" s="258">
        <v>100</v>
      </c>
      <c r="D62" s="258">
        <v>100</v>
      </c>
      <c r="E62" s="258">
        <v>10</v>
      </c>
      <c r="F62" s="258">
        <v>0</v>
      </c>
      <c r="G62" s="402" t="s">
        <v>3252</v>
      </c>
      <c r="H62" s="45" t="s">
        <v>225</v>
      </c>
      <c r="I62" s="43"/>
      <c r="J62" s="43" t="s">
        <v>1528</v>
      </c>
      <c r="K62" s="216">
        <f t="shared" si="0"/>
        <v>19402116</v>
      </c>
      <c r="L62" s="216">
        <v>19402116</v>
      </c>
      <c r="M62" s="216"/>
      <c r="N62" s="216">
        <v>19726986</v>
      </c>
      <c r="O62" s="216">
        <f>+K62-N62</f>
        <v>-324870</v>
      </c>
      <c r="R62" s="234"/>
    </row>
    <row r="63" spans="1:18" ht="25.5">
      <c r="A63" s="257">
        <v>630</v>
      </c>
      <c r="B63" s="258">
        <v>100</v>
      </c>
      <c r="C63" s="258">
        <v>100</v>
      </c>
      <c r="D63" s="258">
        <v>100</v>
      </c>
      <c r="E63" s="258">
        <v>20</v>
      </c>
      <c r="F63" s="258">
        <v>0</v>
      </c>
      <c r="G63" s="402" t="s">
        <v>3253</v>
      </c>
      <c r="H63" s="45" t="s">
        <v>226</v>
      </c>
      <c r="I63" s="43"/>
      <c r="J63" s="43" t="s">
        <v>1528</v>
      </c>
      <c r="K63" s="216">
        <f t="shared" si="0"/>
        <v>30000</v>
      </c>
      <c r="L63" s="216">
        <v>30000</v>
      </c>
      <c r="M63" s="216"/>
      <c r="N63" s="216">
        <v>30000</v>
      </c>
      <c r="O63" s="216">
        <f>+K63-N63</f>
        <v>0</v>
      </c>
      <c r="R63" s="234"/>
    </row>
    <row r="64" spans="1:18">
      <c r="A64" s="257">
        <v>630</v>
      </c>
      <c r="B64" s="258">
        <v>100</v>
      </c>
      <c r="C64" s="258">
        <v>100</v>
      </c>
      <c r="D64" s="258">
        <v>200</v>
      </c>
      <c r="E64" s="258">
        <v>0</v>
      </c>
      <c r="F64" s="258">
        <v>0</v>
      </c>
      <c r="G64" s="402" t="s">
        <v>3254</v>
      </c>
      <c r="H64" s="42" t="s">
        <v>227</v>
      </c>
      <c r="I64" s="43" t="s">
        <v>228</v>
      </c>
      <c r="J64" s="43" t="s">
        <v>1528</v>
      </c>
      <c r="K64" s="213">
        <f t="shared" si="0"/>
        <v>0</v>
      </c>
      <c r="L64" s="213">
        <v>0</v>
      </c>
      <c r="M64" s="213"/>
      <c r="N64" s="213">
        <v>0</v>
      </c>
      <c r="O64" s="213"/>
      <c r="R64" s="234"/>
    </row>
    <row r="65" spans="1:18" ht="25.5">
      <c r="A65" s="257">
        <v>630</v>
      </c>
      <c r="B65" s="258">
        <v>100</v>
      </c>
      <c r="C65" s="258">
        <v>100</v>
      </c>
      <c r="D65" s="258">
        <v>200</v>
      </c>
      <c r="E65" s="259">
        <v>10</v>
      </c>
      <c r="F65" s="259">
        <v>0</v>
      </c>
      <c r="G65" s="403" t="s">
        <v>3255</v>
      </c>
      <c r="H65" s="45" t="s">
        <v>229</v>
      </c>
      <c r="I65" s="47"/>
      <c r="J65" s="43" t="s">
        <v>1528</v>
      </c>
      <c r="K65" s="212">
        <f t="shared" si="0"/>
        <v>6586808.4400000004</v>
      </c>
      <c r="L65" s="212">
        <v>6586808.4400000004</v>
      </c>
      <c r="M65" s="212"/>
      <c r="N65" s="212">
        <v>6370983.6900000004</v>
      </c>
      <c r="O65" s="212">
        <f t="shared" ref="O65:O78" si="3">+K65-N65</f>
        <v>215824.75</v>
      </c>
      <c r="R65" s="234"/>
    </row>
    <row r="66" spans="1:18" ht="25.5">
      <c r="A66" s="257">
        <v>630</v>
      </c>
      <c r="B66" s="258">
        <v>100</v>
      </c>
      <c r="C66" s="258">
        <v>100</v>
      </c>
      <c r="D66" s="258">
        <v>200</v>
      </c>
      <c r="E66" s="259">
        <v>20</v>
      </c>
      <c r="F66" s="259">
        <v>0</v>
      </c>
      <c r="G66" s="403" t="s">
        <v>3256</v>
      </c>
      <c r="H66" s="45" t="s">
        <v>230</v>
      </c>
      <c r="I66" s="47"/>
      <c r="J66" s="43" t="s">
        <v>1528</v>
      </c>
      <c r="K66" s="212">
        <f t="shared" si="0"/>
        <v>549521.79999999993</v>
      </c>
      <c r="L66" s="212">
        <v>549521.79999999993</v>
      </c>
      <c r="M66" s="212"/>
      <c r="N66" s="212">
        <v>549711.5</v>
      </c>
      <c r="O66" s="212">
        <f t="shared" si="3"/>
        <v>-189.70000000006985</v>
      </c>
      <c r="R66" s="234"/>
    </row>
    <row r="67" spans="1:18">
      <c r="A67" s="257">
        <v>630</v>
      </c>
      <c r="B67" s="258">
        <v>100</v>
      </c>
      <c r="C67" s="258">
        <v>100</v>
      </c>
      <c r="D67" s="258">
        <v>250</v>
      </c>
      <c r="E67" s="258">
        <v>0</v>
      </c>
      <c r="F67" s="258">
        <v>0</v>
      </c>
      <c r="G67" s="402" t="s">
        <v>3257</v>
      </c>
      <c r="H67" s="42" t="s">
        <v>2099</v>
      </c>
      <c r="I67" s="43" t="s">
        <v>231</v>
      </c>
      <c r="J67" s="43" t="s">
        <v>1528</v>
      </c>
      <c r="K67" s="212">
        <f t="shared" si="0"/>
        <v>0</v>
      </c>
      <c r="L67" s="212">
        <v>0</v>
      </c>
      <c r="M67" s="212"/>
      <c r="N67" s="212">
        <v>0</v>
      </c>
      <c r="O67" s="212">
        <f t="shared" si="3"/>
        <v>0</v>
      </c>
      <c r="R67" s="234"/>
    </row>
    <row r="68" spans="1:18" ht="25.5">
      <c r="A68" s="257">
        <v>630</v>
      </c>
      <c r="B68" s="258">
        <v>100</v>
      </c>
      <c r="C68" s="258">
        <v>100</v>
      </c>
      <c r="D68" s="258">
        <v>300</v>
      </c>
      <c r="E68" s="260">
        <v>0</v>
      </c>
      <c r="F68" s="260">
        <v>0</v>
      </c>
      <c r="G68" s="404" t="s">
        <v>3258</v>
      </c>
      <c r="H68" s="45" t="s">
        <v>232</v>
      </c>
      <c r="I68" s="43" t="s">
        <v>233</v>
      </c>
      <c r="J68" s="43" t="s">
        <v>1528</v>
      </c>
      <c r="K68" s="212">
        <f t="shared" si="0"/>
        <v>0</v>
      </c>
      <c r="L68" s="212">
        <v>0</v>
      </c>
      <c r="M68" s="212"/>
      <c r="N68" s="212">
        <v>0</v>
      </c>
      <c r="O68" s="212">
        <f t="shared" si="3"/>
        <v>0</v>
      </c>
      <c r="R68" s="234"/>
    </row>
    <row r="69" spans="1:18">
      <c r="A69" s="257">
        <v>630</v>
      </c>
      <c r="B69" s="258">
        <v>100</v>
      </c>
      <c r="C69" s="258">
        <v>100</v>
      </c>
      <c r="D69" s="258">
        <v>400</v>
      </c>
      <c r="E69" s="260">
        <v>0</v>
      </c>
      <c r="F69" s="260">
        <v>0</v>
      </c>
      <c r="G69" s="404" t="s">
        <v>3259</v>
      </c>
      <c r="H69" s="45" t="s">
        <v>234</v>
      </c>
      <c r="I69" s="43" t="s">
        <v>235</v>
      </c>
      <c r="J69" s="43" t="s">
        <v>1528</v>
      </c>
      <c r="K69" s="212">
        <f t="shared" si="0"/>
        <v>432213</v>
      </c>
      <c r="L69" s="212">
        <v>432213</v>
      </c>
      <c r="M69" s="212"/>
      <c r="N69" s="212">
        <v>460416</v>
      </c>
      <c r="O69" s="212">
        <f t="shared" si="3"/>
        <v>-28203</v>
      </c>
      <c r="R69" s="234"/>
    </row>
    <row r="70" spans="1:18" ht="25.5">
      <c r="A70" s="257">
        <v>630</v>
      </c>
      <c r="B70" s="258">
        <v>100</v>
      </c>
      <c r="C70" s="258">
        <v>100</v>
      </c>
      <c r="D70" s="258">
        <v>500</v>
      </c>
      <c r="E70" s="260">
        <v>0</v>
      </c>
      <c r="F70" s="260">
        <v>0</v>
      </c>
      <c r="G70" s="404" t="s">
        <v>3260</v>
      </c>
      <c r="H70" s="45" t="s">
        <v>236</v>
      </c>
      <c r="I70" s="43" t="s">
        <v>237</v>
      </c>
      <c r="J70" s="43" t="s">
        <v>1528</v>
      </c>
      <c r="K70" s="212">
        <f t="shared" si="0"/>
        <v>0</v>
      </c>
      <c r="L70" s="212">
        <v>0</v>
      </c>
      <c r="M70" s="212"/>
      <c r="N70" s="212">
        <v>0</v>
      </c>
      <c r="O70" s="212">
        <f t="shared" si="3"/>
        <v>0</v>
      </c>
      <c r="R70" s="234"/>
    </row>
    <row r="71" spans="1:18">
      <c r="A71" s="257">
        <v>630</v>
      </c>
      <c r="B71" s="258">
        <v>100</v>
      </c>
      <c r="C71" s="258">
        <v>100</v>
      </c>
      <c r="D71" s="258">
        <v>600</v>
      </c>
      <c r="E71" s="260">
        <v>0</v>
      </c>
      <c r="F71" s="260">
        <v>0</v>
      </c>
      <c r="G71" s="404" t="s">
        <v>3261</v>
      </c>
      <c r="H71" s="45" t="s">
        <v>238</v>
      </c>
      <c r="I71" s="43" t="s">
        <v>239</v>
      </c>
      <c r="J71" s="43" t="s">
        <v>1528</v>
      </c>
      <c r="K71" s="212">
        <f t="shared" ref="K71:K134" si="4">+L71+M71</f>
        <v>0</v>
      </c>
      <c r="L71" s="212">
        <v>0</v>
      </c>
      <c r="M71" s="212"/>
      <c r="N71" s="212">
        <v>0</v>
      </c>
      <c r="O71" s="212">
        <f t="shared" si="3"/>
        <v>0</v>
      </c>
      <c r="R71" s="234"/>
    </row>
    <row r="72" spans="1:18">
      <c r="A72" s="257">
        <v>630</v>
      </c>
      <c r="B72" s="258">
        <v>100</v>
      </c>
      <c r="C72" s="258">
        <v>100</v>
      </c>
      <c r="D72" s="258">
        <v>700</v>
      </c>
      <c r="E72" s="260">
        <v>0</v>
      </c>
      <c r="F72" s="260">
        <v>0</v>
      </c>
      <c r="G72" s="404" t="s">
        <v>3262</v>
      </c>
      <c r="H72" s="45" t="s">
        <v>240</v>
      </c>
      <c r="I72" s="43" t="s">
        <v>241</v>
      </c>
      <c r="J72" s="43" t="s">
        <v>1528</v>
      </c>
      <c r="K72" s="212">
        <f t="shared" si="4"/>
        <v>0</v>
      </c>
      <c r="L72" s="212">
        <v>0</v>
      </c>
      <c r="M72" s="212"/>
      <c r="N72" s="212">
        <v>0</v>
      </c>
      <c r="O72" s="212">
        <f t="shared" si="3"/>
        <v>0</v>
      </c>
      <c r="R72" s="234"/>
    </row>
    <row r="73" spans="1:18">
      <c r="A73" s="257">
        <v>630</v>
      </c>
      <c r="B73" s="258">
        <v>100</v>
      </c>
      <c r="C73" s="258">
        <v>100</v>
      </c>
      <c r="D73" s="258">
        <v>800</v>
      </c>
      <c r="E73" s="260">
        <v>0</v>
      </c>
      <c r="F73" s="260">
        <v>0</v>
      </c>
      <c r="G73" s="404" t="s">
        <v>3263</v>
      </c>
      <c r="H73" s="45" t="s">
        <v>242</v>
      </c>
      <c r="I73" s="43" t="s">
        <v>243</v>
      </c>
      <c r="J73" s="43" t="s">
        <v>1528</v>
      </c>
      <c r="K73" s="212">
        <f t="shared" si="4"/>
        <v>0</v>
      </c>
      <c r="L73" s="212">
        <v>0</v>
      </c>
      <c r="M73" s="212"/>
      <c r="N73" s="212">
        <v>0</v>
      </c>
      <c r="O73" s="212">
        <f t="shared" si="3"/>
        <v>0</v>
      </c>
      <c r="R73" s="234"/>
    </row>
    <row r="74" spans="1:18">
      <c r="A74" s="257">
        <v>630</v>
      </c>
      <c r="B74" s="258">
        <v>100</v>
      </c>
      <c r="C74" s="258">
        <v>100</v>
      </c>
      <c r="D74" s="260">
        <v>810</v>
      </c>
      <c r="E74" s="260">
        <v>0</v>
      </c>
      <c r="F74" s="260">
        <v>0</v>
      </c>
      <c r="G74" s="404" t="s">
        <v>3264</v>
      </c>
      <c r="H74" s="45" t="s">
        <v>244</v>
      </c>
      <c r="I74" s="43" t="s">
        <v>245</v>
      </c>
      <c r="J74" s="43" t="s">
        <v>1528</v>
      </c>
      <c r="K74" s="212">
        <f t="shared" si="4"/>
        <v>0</v>
      </c>
      <c r="L74" s="212">
        <v>0</v>
      </c>
      <c r="M74" s="212"/>
      <c r="N74" s="212">
        <v>0</v>
      </c>
      <c r="O74" s="212">
        <f t="shared" si="3"/>
        <v>0</v>
      </c>
      <c r="R74" s="234"/>
    </row>
    <row r="75" spans="1:18">
      <c r="A75" s="257">
        <v>630</v>
      </c>
      <c r="B75" s="258">
        <v>100</v>
      </c>
      <c r="C75" s="258">
        <v>100</v>
      </c>
      <c r="D75" s="260">
        <v>820</v>
      </c>
      <c r="E75" s="260">
        <v>0</v>
      </c>
      <c r="F75" s="260">
        <v>0</v>
      </c>
      <c r="G75" s="404" t="s">
        <v>3265</v>
      </c>
      <c r="H75" s="45" t="s">
        <v>246</v>
      </c>
      <c r="I75" s="43" t="s">
        <v>247</v>
      </c>
      <c r="J75" s="43" t="s">
        <v>1528</v>
      </c>
      <c r="K75" s="212">
        <f t="shared" si="4"/>
        <v>0</v>
      </c>
      <c r="L75" s="212">
        <v>0</v>
      </c>
      <c r="M75" s="212"/>
      <c r="N75" s="212">
        <v>0</v>
      </c>
      <c r="O75" s="212">
        <f t="shared" si="3"/>
        <v>0</v>
      </c>
      <c r="R75" s="234"/>
    </row>
    <row r="76" spans="1:18" ht="25.5">
      <c r="A76" s="257">
        <v>630</v>
      </c>
      <c r="B76" s="258">
        <v>100</v>
      </c>
      <c r="C76" s="258">
        <v>100</v>
      </c>
      <c r="D76" s="260">
        <v>830</v>
      </c>
      <c r="E76" s="260">
        <v>0</v>
      </c>
      <c r="F76" s="260">
        <v>0</v>
      </c>
      <c r="G76" s="404" t="s">
        <v>3266</v>
      </c>
      <c r="H76" s="45" t="s">
        <v>248</v>
      </c>
      <c r="I76" s="43" t="s">
        <v>249</v>
      </c>
      <c r="J76" s="43" t="s">
        <v>1528</v>
      </c>
      <c r="K76" s="212">
        <f t="shared" si="4"/>
        <v>0</v>
      </c>
      <c r="L76" s="212">
        <v>0</v>
      </c>
      <c r="M76" s="212"/>
      <c r="N76" s="212">
        <v>0</v>
      </c>
      <c r="O76" s="212">
        <f t="shared" si="3"/>
        <v>0</v>
      </c>
      <c r="R76" s="234"/>
    </row>
    <row r="77" spans="1:18" ht="25.5">
      <c r="A77" s="257">
        <v>630</v>
      </c>
      <c r="B77" s="258">
        <v>100</v>
      </c>
      <c r="C77" s="258">
        <v>100</v>
      </c>
      <c r="D77" s="260">
        <v>840</v>
      </c>
      <c r="E77" s="260">
        <v>0</v>
      </c>
      <c r="F77" s="260">
        <v>0</v>
      </c>
      <c r="G77" s="404" t="s">
        <v>3267</v>
      </c>
      <c r="H77" s="45" t="s">
        <v>250</v>
      </c>
      <c r="I77" s="43" t="s">
        <v>251</v>
      </c>
      <c r="J77" s="43" t="s">
        <v>1528</v>
      </c>
      <c r="K77" s="212">
        <f t="shared" si="4"/>
        <v>0</v>
      </c>
      <c r="L77" s="212">
        <v>0</v>
      </c>
      <c r="M77" s="212"/>
      <c r="N77" s="212">
        <v>0</v>
      </c>
      <c r="O77" s="212">
        <f t="shared" si="3"/>
        <v>0</v>
      </c>
      <c r="R77" s="234"/>
    </row>
    <row r="78" spans="1:18">
      <c r="A78" s="257">
        <v>630</v>
      </c>
      <c r="B78" s="258">
        <v>100</v>
      </c>
      <c r="C78" s="258">
        <v>100</v>
      </c>
      <c r="D78" s="260">
        <v>850</v>
      </c>
      <c r="E78" s="260">
        <v>0</v>
      </c>
      <c r="F78" s="260">
        <v>0</v>
      </c>
      <c r="G78" s="404" t="s">
        <v>3268</v>
      </c>
      <c r="H78" s="45" t="s">
        <v>252</v>
      </c>
      <c r="I78" s="43" t="s">
        <v>253</v>
      </c>
      <c r="J78" s="43" t="s">
        <v>1528</v>
      </c>
      <c r="K78" s="212">
        <f t="shared" si="4"/>
        <v>0</v>
      </c>
      <c r="L78" s="212">
        <v>0</v>
      </c>
      <c r="M78" s="212"/>
      <c r="N78" s="212">
        <v>0</v>
      </c>
      <c r="O78" s="212">
        <f t="shared" si="3"/>
        <v>0</v>
      </c>
      <c r="R78" s="234"/>
    </row>
    <row r="79" spans="1:18" ht="25.5">
      <c r="A79" s="257">
        <v>630</v>
      </c>
      <c r="B79" s="258">
        <v>100</v>
      </c>
      <c r="C79" s="258">
        <v>100</v>
      </c>
      <c r="D79" s="258">
        <v>900</v>
      </c>
      <c r="E79" s="258">
        <v>0</v>
      </c>
      <c r="F79" s="258">
        <v>0</v>
      </c>
      <c r="G79" s="402" t="s">
        <v>3269</v>
      </c>
      <c r="H79" s="42" t="s">
        <v>254</v>
      </c>
      <c r="I79" s="43" t="s">
        <v>255</v>
      </c>
      <c r="J79" s="43" t="s">
        <v>1528</v>
      </c>
      <c r="K79" s="213">
        <f t="shared" si="4"/>
        <v>0</v>
      </c>
      <c r="L79" s="213">
        <v>0</v>
      </c>
      <c r="M79" s="213"/>
      <c r="N79" s="213">
        <v>0</v>
      </c>
      <c r="O79" s="213"/>
      <c r="R79" s="234"/>
    </row>
    <row r="80" spans="1:18">
      <c r="A80" s="257">
        <v>630</v>
      </c>
      <c r="B80" s="258">
        <v>100</v>
      </c>
      <c r="C80" s="258">
        <v>100</v>
      </c>
      <c r="D80" s="258">
        <v>900</v>
      </c>
      <c r="E80" s="260">
        <v>10</v>
      </c>
      <c r="F80" s="260">
        <v>0</v>
      </c>
      <c r="G80" s="404" t="s">
        <v>3270</v>
      </c>
      <c r="H80" s="45" t="s">
        <v>256</v>
      </c>
      <c r="I80" s="43"/>
      <c r="J80" s="43" t="s">
        <v>1528</v>
      </c>
      <c r="K80" s="212">
        <f t="shared" si="4"/>
        <v>0</v>
      </c>
      <c r="L80" s="212">
        <v>0</v>
      </c>
      <c r="M80" s="212"/>
      <c r="N80" s="212">
        <v>0</v>
      </c>
      <c r="O80" s="212">
        <f>+K80-N80</f>
        <v>0</v>
      </c>
      <c r="R80" s="234"/>
    </row>
    <row r="81" spans="1:18" ht="25.5">
      <c r="A81" s="257">
        <v>630</v>
      </c>
      <c r="B81" s="258">
        <v>100</v>
      </c>
      <c r="C81" s="258">
        <v>100</v>
      </c>
      <c r="D81" s="258">
        <v>900</v>
      </c>
      <c r="E81" s="260">
        <v>90</v>
      </c>
      <c r="F81" s="260">
        <v>0</v>
      </c>
      <c r="G81" s="404" t="s">
        <v>3271</v>
      </c>
      <c r="H81" s="45" t="s">
        <v>254</v>
      </c>
      <c r="I81" s="43"/>
      <c r="J81" s="43" t="s">
        <v>1528</v>
      </c>
      <c r="K81" s="212">
        <f t="shared" si="4"/>
        <v>173770</v>
      </c>
      <c r="L81" s="212">
        <v>173770</v>
      </c>
      <c r="M81" s="212"/>
      <c r="N81" s="212">
        <v>173963</v>
      </c>
      <c r="O81" s="212">
        <f>+K81-N81</f>
        <v>-193</v>
      </c>
      <c r="R81" s="234"/>
    </row>
    <row r="82" spans="1:18" ht="38.25">
      <c r="A82" s="257">
        <v>630</v>
      </c>
      <c r="B82" s="258">
        <v>100</v>
      </c>
      <c r="C82" s="260">
        <v>200</v>
      </c>
      <c r="D82" s="260">
        <v>0</v>
      </c>
      <c r="E82" s="260">
        <v>0</v>
      </c>
      <c r="F82" s="260">
        <v>0</v>
      </c>
      <c r="G82" s="404" t="s">
        <v>3272</v>
      </c>
      <c r="H82" s="45" t="s">
        <v>257</v>
      </c>
      <c r="I82" s="43" t="s">
        <v>258</v>
      </c>
      <c r="J82" s="43"/>
      <c r="K82" s="212">
        <f t="shared" si="4"/>
        <v>0</v>
      </c>
      <c r="L82" s="212">
        <v>0</v>
      </c>
      <c r="M82" s="212"/>
      <c r="N82" s="212">
        <v>0</v>
      </c>
      <c r="O82" s="212">
        <f>+K82-N82</f>
        <v>0</v>
      </c>
      <c r="R82" s="234"/>
    </row>
    <row r="83" spans="1:18" ht="38.25">
      <c r="A83" s="257">
        <v>630</v>
      </c>
      <c r="B83" s="258">
        <v>100</v>
      </c>
      <c r="C83" s="258">
        <v>300</v>
      </c>
      <c r="D83" s="258">
        <v>0</v>
      </c>
      <c r="E83" s="258">
        <v>0</v>
      </c>
      <c r="F83" s="258">
        <v>0</v>
      </c>
      <c r="G83" s="402" t="s">
        <v>3273</v>
      </c>
      <c r="H83" s="42" t="s">
        <v>259</v>
      </c>
      <c r="I83" s="43" t="s">
        <v>260</v>
      </c>
      <c r="J83" s="43"/>
      <c r="K83" s="213">
        <f t="shared" si="4"/>
        <v>0</v>
      </c>
      <c r="L83" s="213">
        <v>0</v>
      </c>
      <c r="M83" s="213"/>
      <c r="N83" s="213">
        <v>0</v>
      </c>
      <c r="O83" s="213"/>
      <c r="R83" s="234"/>
    </row>
    <row r="84" spans="1:18">
      <c r="A84" s="257">
        <v>630</v>
      </c>
      <c r="B84" s="258">
        <v>100</v>
      </c>
      <c r="C84" s="258">
        <v>300</v>
      </c>
      <c r="D84" s="258">
        <v>100</v>
      </c>
      <c r="E84" s="258">
        <v>0</v>
      </c>
      <c r="F84" s="258">
        <v>0</v>
      </c>
      <c r="G84" s="402" t="s">
        <v>3274</v>
      </c>
      <c r="H84" s="42" t="s">
        <v>223</v>
      </c>
      <c r="I84" s="43" t="s">
        <v>261</v>
      </c>
      <c r="J84" s="43" t="s">
        <v>1573</v>
      </c>
      <c r="K84" s="213">
        <f t="shared" si="4"/>
        <v>0</v>
      </c>
      <c r="L84" s="213">
        <v>0</v>
      </c>
      <c r="M84" s="213"/>
      <c r="N84" s="213">
        <v>0</v>
      </c>
      <c r="O84" s="213"/>
      <c r="R84" s="234"/>
    </row>
    <row r="85" spans="1:18" ht="25.5">
      <c r="A85" s="257">
        <v>630</v>
      </c>
      <c r="B85" s="258">
        <v>100</v>
      </c>
      <c r="C85" s="258">
        <v>300</v>
      </c>
      <c r="D85" s="258">
        <v>100</v>
      </c>
      <c r="E85" s="259">
        <v>10</v>
      </c>
      <c r="F85" s="259">
        <v>0</v>
      </c>
      <c r="G85" s="403" t="s">
        <v>3275</v>
      </c>
      <c r="H85" s="45" t="s">
        <v>262</v>
      </c>
      <c r="I85" s="47"/>
      <c r="J85" s="43" t="s">
        <v>1573</v>
      </c>
      <c r="K85" s="212">
        <f t="shared" si="4"/>
        <v>3631354</v>
      </c>
      <c r="L85" s="212">
        <v>3631354</v>
      </c>
      <c r="M85" s="212"/>
      <c r="N85" s="212">
        <v>3631354</v>
      </c>
      <c r="O85" s="212">
        <f>+K85-N85</f>
        <v>0</v>
      </c>
      <c r="R85" s="234"/>
    </row>
    <row r="86" spans="1:18" ht="25.5">
      <c r="A86" s="257">
        <v>630</v>
      </c>
      <c r="B86" s="258">
        <v>100</v>
      </c>
      <c r="C86" s="258">
        <v>300</v>
      </c>
      <c r="D86" s="258">
        <v>100</v>
      </c>
      <c r="E86" s="259">
        <v>20</v>
      </c>
      <c r="F86" s="259">
        <v>0</v>
      </c>
      <c r="G86" s="403" t="s">
        <v>3276</v>
      </c>
      <c r="H86" s="45" t="s">
        <v>226</v>
      </c>
      <c r="I86" s="47" t="s">
        <v>294</v>
      </c>
      <c r="J86" s="43" t="s">
        <v>1573</v>
      </c>
      <c r="K86" s="212">
        <f t="shared" si="4"/>
        <v>0</v>
      </c>
      <c r="L86" s="212">
        <v>0</v>
      </c>
      <c r="M86" s="212"/>
      <c r="N86" s="212">
        <v>0</v>
      </c>
      <c r="O86" s="212">
        <f>+K86-N86</f>
        <v>0</v>
      </c>
      <c r="R86" s="234"/>
    </row>
    <row r="87" spans="1:18">
      <c r="A87" s="257">
        <v>630</v>
      </c>
      <c r="B87" s="258">
        <v>100</v>
      </c>
      <c r="C87" s="258">
        <v>300</v>
      </c>
      <c r="D87" s="258">
        <v>150</v>
      </c>
      <c r="E87" s="258">
        <v>0</v>
      </c>
      <c r="F87" s="258">
        <v>0</v>
      </c>
      <c r="G87" s="402" t="s">
        <v>3277</v>
      </c>
      <c r="H87" s="42" t="s">
        <v>263</v>
      </c>
      <c r="I87" s="43" t="s">
        <v>264</v>
      </c>
      <c r="J87" s="43" t="s">
        <v>1573</v>
      </c>
      <c r="K87" s="213">
        <f t="shared" si="4"/>
        <v>0</v>
      </c>
      <c r="L87" s="213">
        <v>0</v>
      </c>
      <c r="M87" s="213"/>
      <c r="N87" s="213">
        <v>0</v>
      </c>
      <c r="O87" s="213"/>
      <c r="R87" s="234"/>
    </row>
    <row r="88" spans="1:18" ht="25.5">
      <c r="A88" s="257">
        <v>630</v>
      </c>
      <c r="B88" s="258">
        <v>100</v>
      </c>
      <c r="C88" s="258">
        <v>300</v>
      </c>
      <c r="D88" s="258">
        <v>150</v>
      </c>
      <c r="E88" s="259">
        <v>100</v>
      </c>
      <c r="F88" s="259">
        <v>0</v>
      </c>
      <c r="G88" s="403" t="s">
        <v>3278</v>
      </c>
      <c r="H88" s="45" t="s">
        <v>265</v>
      </c>
      <c r="I88" s="47"/>
      <c r="J88" s="43" t="s">
        <v>1573</v>
      </c>
      <c r="K88" s="212">
        <f t="shared" si="4"/>
        <v>1727213</v>
      </c>
      <c r="L88" s="212">
        <v>1727213</v>
      </c>
      <c r="M88" s="212"/>
      <c r="N88" s="212">
        <v>1727213</v>
      </c>
      <c r="O88" s="212">
        <f t="shared" ref="O88:O101" si="5">+K88-N88</f>
        <v>0</v>
      </c>
      <c r="R88" s="234"/>
    </row>
    <row r="89" spans="1:18" ht="25.5">
      <c r="A89" s="257">
        <v>630</v>
      </c>
      <c r="B89" s="258">
        <v>100</v>
      </c>
      <c r="C89" s="258">
        <v>300</v>
      </c>
      <c r="D89" s="258">
        <v>150</v>
      </c>
      <c r="E89" s="259">
        <v>200</v>
      </c>
      <c r="F89" s="259">
        <v>0</v>
      </c>
      <c r="G89" s="403" t="s">
        <v>3279</v>
      </c>
      <c r="H89" s="45" t="s">
        <v>230</v>
      </c>
      <c r="I89" s="47" t="s">
        <v>294</v>
      </c>
      <c r="J89" s="43" t="s">
        <v>1573</v>
      </c>
      <c r="K89" s="212">
        <f t="shared" si="4"/>
        <v>0</v>
      </c>
      <c r="L89" s="212">
        <v>0</v>
      </c>
      <c r="M89" s="212"/>
      <c r="N89" s="212">
        <v>0</v>
      </c>
      <c r="O89" s="212">
        <f t="shared" si="5"/>
        <v>0</v>
      </c>
      <c r="R89" s="234"/>
    </row>
    <row r="90" spans="1:18" ht="25.5">
      <c r="A90" s="257">
        <v>630</v>
      </c>
      <c r="B90" s="258">
        <v>100</v>
      </c>
      <c r="C90" s="258">
        <v>300</v>
      </c>
      <c r="D90" s="260">
        <v>160</v>
      </c>
      <c r="E90" s="259">
        <v>0</v>
      </c>
      <c r="F90" s="259">
        <v>0</v>
      </c>
      <c r="G90" s="403" t="s">
        <v>3280</v>
      </c>
      <c r="H90" s="45" t="s">
        <v>266</v>
      </c>
      <c r="I90" s="43" t="s">
        <v>267</v>
      </c>
      <c r="J90" s="43" t="s">
        <v>1573</v>
      </c>
      <c r="K90" s="212">
        <f t="shared" si="4"/>
        <v>0</v>
      </c>
      <c r="L90" s="212">
        <v>0</v>
      </c>
      <c r="M90" s="212"/>
      <c r="N90" s="212">
        <v>0</v>
      </c>
      <c r="O90" s="212">
        <f t="shared" si="5"/>
        <v>0</v>
      </c>
      <c r="R90" s="234"/>
    </row>
    <row r="91" spans="1:18" ht="25.5">
      <c r="A91" s="257">
        <v>630</v>
      </c>
      <c r="B91" s="258">
        <v>100</v>
      </c>
      <c r="C91" s="258">
        <v>300</v>
      </c>
      <c r="D91" s="260">
        <v>200</v>
      </c>
      <c r="E91" s="260">
        <v>0</v>
      </c>
      <c r="F91" s="260">
        <v>0</v>
      </c>
      <c r="G91" s="404" t="s">
        <v>3281</v>
      </c>
      <c r="H91" s="45" t="s">
        <v>268</v>
      </c>
      <c r="I91" s="43" t="s">
        <v>269</v>
      </c>
      <c r="J91" s="43" t="s">
        <v>1577</v>
      </c>
      <c r="K91" s="212">
        <f t="shared" si="4"/>
        <v>0</v>
      </c>
      <c r="L91" s="212">
        <v>0</v>
      </c>
      <c r="M91" s="212"/>
      <c r="N91" s="212">
        <v>0</v>
      </c>
      <c r="O91" s="212">
        <f t="shared" si="5"/>
        <v>0</v>
      </c>
      <c r="R91" s="234"/>
    </row>
    <row r="92" spans="1:18">
      <c r="A92" s="257">
        <v>630</v>
      </c>
      <c r="B92" s="258">
        <v>100</v>
      </c>
      <c r="C92" s="258">
        <v>300</v>
      </c>
      <c r="D92" s="260">
        <v>250</v>
      </c>
      <c r="E92" s="260">
        <v>0</v>
      </c>
      <c r="F92" s="260">
        <v>0</v>
      </c>
      <c r="G92" s="404" t="s">
        <v>3282</v>
      </c>
      <c r="H92" s="45" t="s">
        <v>234</v>
      </c>
      <c r="I92" s="43" t="s">
        <v>270</v>
      </c>
      <c r="J92" s="43" t="s">
        <v>1573</v>
      </c>
      <c r="K92" s="212">
        <f t="shared" si="4"/>
        <v>218081</v>
      </c>
      <c r="L92" s="212">
        <v>218081</v>
      </c>
      <c r="M92" s="212"/>
      <c r="N92" s="212">
        <v>218081</v>
      </c>
      <c r="O92" s="212">
        <f t="shared" si="5"/>
        <v>0</v>
      </c>
      <c r="R92" s="234"/>
    </row>
    <row r="93" spans="1:18" ht="25.5">
      <c r="A93" s="257">
        <v>630</v>
      </c>
      <c r="B93" s="258">
        <v>100</v>
      </c>
      <c r="C93" s="258">
        <v>300</v>
      </c>
      <c r="D93" s="260">
        <v>300</v>
      </c>
      <c r="E93" s="260">
        <v>0</v>
      </c>
      <c r="F93" s="260">
        <v>0</v>
      </c>
      <c r="G93" s="404" t="s">
        <v>3283</v>
      </c>
      <c r="H93" s="45" t="s">
        <v>271</v>
      </c>
      <c r="I93" s="43" t="s">
        <v>272</v>
      </c>
      <c r="J93" s="43" t="s">
        <v>1573</v>
      </c>
      <c r="K93" s="212">
        <f t="shared" si="4"/>
        <v>0</v>
      </c>
      <c r="L93" s="212">
        <v>0</v>
      </c>
      <c r="M93" s="212"/>
      <c r="N93" s="212">
        <v>0</v>
      </c>
      <c r="O93" s="212">
        <f t="shared" si="5"/>
        <v>0</v>
      </c>
      <c r="R93" s="234"/>
    </row>
    <row r="94" spans="1:18" ht="25.5">
      <c r="A94" s="257">
        <v>630</v>
      </c>
      <c r="B94" s="258">
        <v>100</v>
      </c>
      <c r="C94" s="258">
        <v>300</v>
      </c>
      <c r="D94" s="260">
        <v>350</v>
      </c>
      <c r="E94" s="260">
        <v>0</v>
      </c>
      <c r="F94" s="260">
        <v>0</v>
      </c>
      <c r="G94" s="404" t="s">
        <v>3284</v>
      </c>
      <c r="H94" s="45" t="s">
        <v>273</v>
      </c>
      <c r="I94" s="43" t="s">
        <v>274</v>
      </c>
      <c r="J94" s="43" t="s">
        <v>1573</v>
      </c>
      <c r="K94" s="212">
        <f t="shared" si="4"/>
        <v>0</v>
      </c>
      <c r="L94" s="212">
        <v>0</v>
      </c>
      <c r="M94" s="212"/>
      <c r="N94" s="212">
        <v>0</v>
      </c>
      <c r="O94" s="212">
        <f t="shared" si="5"/>
        <v>0</v>
      </c>
      <c r="R94" s="234"/>
    </row>
    <row r="95" spans="1:18">
      <c r="A95" s="257">
        <v>630</v>
      </c>
      <c r="B95" s="258">
        <v>100</v>
      </c>
      <c r="C95" s="258">
        <v>300</v>
      </c>
      <c r="D95" s="260">
        <v>400</v>
      </c>
      <c r="E95" s="260">
        <v>0</v>
      </c>
      <c r="F95" s="260">
        <v>0</v>
      </c>
      <c r="G95" s="404" t="s">
        <v>3285</v>
      </c>
      <c r="H95" s="45" t="s">
        <v>275</v>
      </c>
      <c r="I95" s="43" t="s">
        <v>276</v>
      </c>
      <c r="J95" s="43" t="s">
        <v>1573</v>
      </c>
      <c r="K95" s="212">
        <f t="shared" si="4"/>
        <v>0</v>
      </c>
      <c r="L95" s="212">
        <v>0</v>
      </c>
      <c r="M95" s="212"/>
      <c r="N95" s="212">
        <v>0</v>
      </c>
      <c r="O95" s="212">
        <f t="shared" si="5"/>
        <v>0</v>
      </c>
      <c r="R95" s="234"/>
    </row>
    <row r="96" spans="1:18" ht="25.5">
      <c r="A96" s="257">
        <v>630</v>
      </c>
      <c r="B96" s="258">
        <v>100</v>
      </c>
      <c r="C96" s="258">
        <v>300</v>
      </c>
      <c r="D96" s="260">
        <v>450</v>
      </c>
      <c r="E96" s="260">
        <v>0</v>
      </c>
      <c r="F96" s="260">
        <v>0</v>
      </c>
      <c r="G96" s="404" t="s">
        <v>3286</v>
      </c>
      <c r="H96" s="45" t="s">
        <v>277</v>
      </c>
      <c r="I96" s="43" t="s">
        <v>278</v>
      </c>
      <c r="J96" s="43" t="s">
        <v>1573</v>
      </c>
      <c r="K96" s="212">
        <f t="shared" si="4"/>
        <v>0</v>
      </c>
      <c r="L96" s="212">
        <v>0</v>
      </c>
      <c r="M96" s="212"/>
      <c r="N96" s="212">
        <v>0</v>
      </c>
      <c r="O96" s="212">
        <f t="shared" si="5"/>
        <v>0</v>
      </c>
      <c r="R96" s="234"/>
    </row>
    <row r="97" spans="1:18" ht="25.5">
      <c r="A97" s="257">
        <v>630</v>
      </c>
      <c r="B97" s="258">
        <v>100</v>
      </c>
      <c r="C97" s="258">
        <v>300</v>
      </c>
      <c r="D97" s="260">
        <v>510</v>
      </c>
      <c r="E97" s="260">
        <v>0</v>
      </c>
      <c r="F97" s="260">
        <v>0</v>
      </c>
      <c r="G97" s="404" t="s">
        <v>3287</v>
      </c>
      <c r="H97" s="45" t="s">
        <v>279</v>
      </c>
      <c r="I97" s="43" t="s">
        <v>280</v>
      </c>
      <c r="J97" s="43" t="s">
        <v>1577</v>
      </c>
      <c r="K97" s="212">
        <f t="shared" si="4"/>
        <v>0</v>
      </c>
      <c r="L97" s="212">
        <v>0</v>
      </c>
      <c r="M97" s="212"/>
      <c r="N97" s="212">
        <v>0</v>
      </c>
      <c r="O97" s="212">
        <f t="shared" si="5"/>
        <v>0</v>
      </c>
      <c r="R97" s="234"/>
    </row>
    <row r="98" spans="1:18" ht="25.5">
      <c r="A98" s="257">
        <v>630</v>
      </c>
      <c r="B98" s="258">
        <v>100</v>
      </c>
      <c r="C98" s="258">
        <v>300</v>
      </c>
      <c r="D98" s="260">
        <v>520</v>
      </c>
      <c r="E98" s="260">
        <v>0</v>
      </c>
      <c r="F98" s="260">
        <v>0</v>
      </c>
      <c r="G98" s="404" t="s">
        <v>3288</v>
      </c>
      <c r="H98" s="45" t="s">
        <v>281</v>
      </c>
      <c r="I98" s="43" t="s">
        <v>282</v>
      </c>
      <c r="J98" s="43" t="s">
        <v>1577</v>
      </c>
      <c r="K98" s="212">
        <f t="shared" si="4"/>
        <v>0</v>
      </c>
      <c r="L98" s="212">
        <v>0</v>
      </c>
      <c r="M98" s="212"/>
      <c r="N98" s="212">
        <v>0</v>
      </c>
      <c r="O98" s="212">
        <f t="shared" si="5"/>
        <v>0</v>
      </c>
      <c r="R98" s="234"/>
    </row>
    <row r="99" spans="1:18" ht="25.5">
      <c r="A99" s="257">
        <v>630</v>
      </c>
      <c r="B99" s="258">
        <v>100</v>
      </c>
      <c r="C99" s="258">
        <v>300</v>
      </c>
      <c r="D99" s="260">
        <v>550</v>
      </c>
      <c r="E99" s="260">
        <v>0</v>
      </c>
      <c r="F99" s="260">
        <v>0</v>
      </c>
      <c r="G99" s="404" t="s">
        <v>3289</v>
      </c>
      <c r="H99" s="45" t="s">
        <v>283</v>
      </c>
      <c r="I99" s="43" t="s">
        <v>284</v>
      </c>
      <c r="J99" s="43" t="s">
        <v>1573</v>
      </c>
      <c r="K99" s="212">
        <f t="shared" si="4"/>
        <v>0</v>
      </c>
      <c r="L99" s="212">
        <v>0</v>
      </c>
      <c r="M99" s="212"/>
      <c r="N99" s="212">
        <v>0</v>
      </c>
      <c r="O99" s="212">
        <f t="shared" si="5"/>
        <v>0</v>
      </c>
      <c r="R99" s="234"/>
    </row>
    <row r="100" spans="1:18" ht="25.5">
      <c r="A100" s="257">
        <v>630</v>
      </c>
      <c r="B100" s="258">
        <v>100</v>
      </c>
      <c r="C100" s="258">
        <v>300</v>
      </c>
      <c r="D100" s="260">
        <v>600</v>
      </c>
      <c r="E100" s="260">
        <v>0</v>
      </c>
      <c r="F100" s="260">
        <v>0</v>
      </c>
      <c r="G100" s="404" t="s">
        <v>3290</v>
      </c>
      <c r="H100" s="45" t="s">
        <v>286</v>
      </c>
      <c r="I100" s="43" t="s">
        <v>285</v>
      </c>
      <c r="J100" s="43" t="s">
        <v>1573</v>
      </c>
      <c r="K100" s="212">
        <f t="shared" si="4"/>
        <v>0</v>
      </c>
      <c r="L100" s="212">
        <v>0</v>
      </c>
      <c r="M100" s="212"/>
      <c r="N100" s="212">
        <v>0</v>
      </c>
      <c r="O100" s="212">
        <f t="shared" si="5"/>
        <v>0</v>
      </c>
      <c r="R100" s="234"/>
    </row>
    <row r="101" spans="1:18" ht="38.25">
      <c r="A101" s="257">
        <v>630</v>
      </c>
      <c r="B101" s="258">
        <v>100</v>
      </c>
      <c r="C101" s="258">
        <v>300</v>
      </c>
      <c r="D101" s="260">
        <v>610</v>
      </c>
      <c r="E101" s="260">
        <v>0</v>
      </c>
      <c r="F101" s="260">
        <v>0</v>
      </c>
      <c r="G101" s="404" t="s">
        <v>3291</v>
      </c>
      <c r="H101" s="45" t="s">
        <v>287</v>
      </c>
      <c r="I101" s="43" t="s">
        <v>288</v>
      </c>
      <c r="J101" s="43" t="s">
        <v>1573</v>
      </c>
      <c r="K101" s="212">
        <f t="shared" si="4"/>
        <v>0</v>
      </c>
      <c r="L101" s="212">
        <v>0</v>
      </c>
      <c r="M101" s="212"/>
      <c r="N101" s="212">
        <v>0</v>
      </c>
      <c r="O101" s="212">
        <f t="shared" si="5"/>
        <v>0</v>
      </c>
      <c r="R101" s="234"/>
    </row>
    <row r="102" spans="1:18" ht="25.5">
      <c r="A102" s="257">
        <v>630</v>
      </c>
      <c r="B102" s="258">
        <v>100</v>
      </c>
      <c r="C102" s="258">
        <v>300</v>
      </c>
      <c r="D102" s="258">
        <v>650</v>
      </c>
      <c r="E102" s="258">
        <v>0</v>
      </c>
      <c r="F102" s="258">
        <v>0</v>
      </c>
      <c r="G102" s="402" t="s">
        <v>3292</v>
      </c>
      <c r="H102" s="42" t="s">
        <v>289</v>
      </c>
      <c r="I102" s="43" t="s">
        <v>290</v>
      </c>
      <c r="J102" s="43" t="s">
        <v>1577</v>
      </c>
      <c r="K102" s="213">
        <f t="shared" si="4"/>
        <v>0</v>
      </c>
      <c r="L102" s="213">
        <v>0</v>
      </c>
      <c r="M102" s="213"/>
      <c r="N102" s="213">
        <v>0</v>
      </c>
      <c r="O102" s="213"/>
      <c r="R102" s="234"/>
    </row>
    <row r="103" spans="1:18" ht="25.5">
      <c r="A103" s="257">
        <v>630</v>
      </c>
      <c r="B103" s="258">
        <v>100</v>
      </c>
      <c r="C103" s="258">
        <v>300</v>
      </c>
      <c r="D103" s="258">
        <v>650</v>
      </c>
      <c r="E103" s="260">
        <v>10</v>
      </c>
      <c r="F103" s="260">
        <v>0</v>
      </c>
      <c r="G103" s="404" t="s">
        <v>3293</v>
      </c>
      <c r="H103" s="45" t="s">
        <v>291</v>
      </c>
      <c r="I103" s="43" t="s">
        <v>292</v>
      </c>
      <c r="J103" s="43" t="s">
        <v>1577</v>
      </c>
      <c r="K103" s="212">
        <f t="shared" si="4"/>
        <v>0</v>
      </c>
      <c r="L103" s="212">
        <v>0</v>
      </c>
      <c r="M103" s="212"/>
      <c r="N103" s="212">
        <v>0</v>
      </c>
      <c r="O103" s="212">
        <f>+K103-N103</f>
        <v>0</v>
      </c>
      <c r="R103" s="234"/>
    </row>
    <row r="104" spans="1:18" ht="25.5">
      <c r="A104" s="257">
        <v>630</v>
      </c>
      <c r="B104" s="258">
        <v>100</v>
      </c>
      <c r="C104" s="258">
        <v>300</v>
      </c>
      <c r="D104" s="258">
        <v>650</v>
      </c>
      <c r="E104" s="258">
        <v>20</v>
      </c>
      <c r="F104" s="258">
        <v>0</v>
      </c>
      <c r="G104" s="402" t="s">
        <v>3294</v>
      </c>
      <c r="H104" s="42" t="s">
        <v>293</v>
      </c>
      <c r="I104" s="43" t="s">
        <v>294</v>
      </c>
      <c r="J104" s="43" t="s">
        <v>1577</v>
      </c>
      <c r="K104" s="213">
        <f t="shared" si="4"/>
        <v>0</v>
      </c>
      <c r="L104" s="213">
        <v>0</v>
      </c>
      <c r="M104" s="213"/>
      <c r="N104" s="213">
        <v>0</v>
      </c>
      <c r="O104" s="213"/>
      <c r="R104" s="234"/>
    </row>
    <row r="105" spans="1:18">
      <c r="A105" s="257">
        <v>630</v>
      </c>
      <c r="B105" s="258">
        <v>100</v>
      </c>
      <c r="C105" s="258">
        <v>300</v>
      </c>
      <c r="D105" s="258">
        <v>650</v>
      </c>
      <c r="E105" s="258">
        <v>20</v>
      </c>
      <c r="F105" s="259">
        <v>10</v>
      </c>
      <c r="G105" s="403" t="s">
        <v>3295</v>
      </c>
      <c r="H105" s="45" t="s">
        <v>256</v>
      </c>
      <c r="I105" s="47"/>
      <c r="J105" s="43" t="s">
        <v>1577</v>
      </c>
      <c r="K105" s="212">
        <f t="shared" si="4"/>
        <v>0</v>
      </c>
      <c r="L105" s="212">
        <v>0</v>
      </c>
      <c r="M105" s="212"/>
      <c r="N105" s="212">
        <v>0</v>
      </c>
      <c r="O105" s="212">
        <f>+K105-N105</f>
        <v>0</v>
      </c>
      <c r="R105" s="234"/>
    </row>
    <row r="106" spans="1:18" ht="38.25">
      <c r="A106" s="257">
        <v>630</v>
      </c>
      <c r="B106" s="258">
        <v>100</v>
      </c>
      <c r="C106" s="258">
        <v>300</v>
      </c>
      <c r="D106" s="258">
        <v>650</v>
      </c>
      <c r="E106" s="258">
        <v>20</v>
      </c>
      <c r="F106" s="259">
        <v>20</v>
      </c>
      <c r="G106" s="403" t="s">
        <v>3296</v>
      </c>
      <c r="H106" s="45" t="s">
        <v>293</v>
      </c>
      <c r="I106" s="47"/>
      <c r="J106" s="43" t="s">
        <v>1577</v>
      </c>
      <c r="K106" s="212">
        <f t="shared" si="4"/>
        <v>190000</v>
      </c>
      <c r="L106" s="212">
        <v>190000</v>
      </c>
      <c r="M106" s="212"/>
      <c r="N106" s="212">
        <v>207382</v>
      </c>
      <c r="O106" s="212">
        <f>+K106-N106</f>
        <v>-17382</v>
      </c>
      <c r="R106" s="234"/>
    </row>
    <row r="107" spans="1:18" ht="25.5">
      <c r="A107" s="257">
        <v>630</v>
      </c>
      <c r="B107" s="258">
        <v>100</v>
      </c>
      <c r="C107" s="258">
        <v>300</v>
      </c>
      <c r="D107" s="260">
        <v>700</v>
      </c>
      <c r="E107" s="260">
        <v>0</v>
      </c>
      <c r="F107" s="260">
        <v>0</v>
      </c>
      <c r="G107" s="404" t="s">
        <v>3297</v>
      </c>
      <c r="H107" s="45" t="s">
        <v>295</v>
      </c>
      <c r="I107" s="43" t="s">
        <v>296</v>
      </c>
      <c r="J107" s="43"/>
      <c r="K107" s="212">
        <f t="shared" si="4"/>
        <v>62942.97</v>
      </c>
      <c r="L107" s="212">
        <v>62942.97</v>
      </c>
      <c r="M107" s="212"/>
      <c r="N107" s="212">
        <v>62942.97</v>
      </c>
      <c r="O107" s="212">
        <f>+K107-N107</f>
        <v>0</v>
      </c>
      <c r="R107" s="234"/>
    </row>
    <row r="108" spans="1:18" ht="38.25">
      <c r="A108" s="257">
        <v>630</v>
      </c>
      <c r="B108" s="258">
        <v>100</v>
      </c>
      <c r="C108" s="258">
        <v>300</v>
      </c>
      <c r="D108" s="260">
        <v>800</v>
      </c>
      <c r="E108" s="260">
        <v>0</v>
      </c>
      <c r="F108" s="260">
        <v>0</v>
      </c>
      <c r="G108" s="404" t="s">
        <v>3298</v>
      </c>
      <c r="H108" s="45" t="s">
        <v>297</v>
      </c>
      <c r="I108" s="43" t="s">
        <v>298</v>
      </c>
      <c r="J108" s="43" t="s">
        <v>1528</v>
      </c>
      <c r="K108" s="212">
        <f t="shared" si="4"/>
        <v>0</v>
      </c>
      <c r="L108" s="212">
        <v>0</v>
      </c>
      <c r="M108" s="212"/>
      <c r="N108" s="212">
        <v>0</v>
      </c>
      <c r="O108" s="212">
        <f>+K108-N108</f>
        <v>0</v>
      </c>
      <c r="R108" s="234"/>
    </row>
    <row r="109" spans="1:18" ht="38.25">
      <c r="A109" s="257">
        <v>630</v>
      </c>
      <c r="B109" s="258">
        <v>100</v>
      </c>
      <c r="C109" s="258">
        <v>300</v>
      </c>
      <c r="D109" s="260">
        <v>900</v>
      </c>
      <c r="E109" s="260">
        <v>0</v>
      </c>
      <c r="F109" s="260">
        <v>0</v>
      </c>
      <c r="G109" s="404" t="s">
        <v>3299</v>
      </c>
      <c r="H109" s="45" t="s">
        <v>299</v>
      </c>
      <c r="I109" s="43" t="s">
        <v>300</v>
      </c>
      <c r="J109" s="43" t="s">
        <v>1577</v>
      </c>
      <c r="K109" s="212">
        <f t="shared" si="4"/>
        <v>0</v>
      </c>
      <c r="L109" s="212">
        <v>0</v>
      </c>
      <c r="M109" s="212"/>
      <c r="N109" s="212">
        <v>0</v>
      </c>
      <c r="O109" s="212">
        <f>+K109-N109</f>
        <v>0</v>
      </c>
      <c r="R109" s="234"/>
    </row>
    <row r="110" spans="1:18" ht="38.25">
      <c r="A110" s="257">
        <v>630</v>
      </c>
      <c r="B110" s="258">
        <v>200</v>
      </c>
      <c r="C110" s="258">
        <v>0</v>
      </c>
      <c r="D110" s="258">
        <v>0</v>
      </c>
      <c r="E110" s="258">
        <v>0</v>
      </c>
      <c r="F110" s="258">
        <v>0</v>
      </c>
      <c r="G110" s="402" t="s">
        <v>3300</v>
      </c>
      <c r="H110" s="42" t="s">
        <v>301</v>
      </c>
      <c r="I110" s="43" t="s">
        <v>302</v>
      </c>
      <c r="J110" s="43" t="s">
        <v>1573</v>
      </c>
      <c r="K110" s="213">
        <f t="shared" si="4"/>
        <v>0</v>
      </c>
      <c r="L110" s="213">
        <v>0</v>
      </c>
      <c r="M110" s="213"/>
      <c r="N110" s="213">
        <v>0</v>
      </c>
      <c r="O110" s="213"/>
      <c r="R110" s="234"/>
    </row>
    <row r="111" spans="1:18" ht="25.5">
      <c r="A111" s="257">
        <v>630</v>
      </c>
      <c r="B111" s="258">
        <v>200</v>
      </c>
      <c r="C111" s="260">
        <v>100</v>
      </c>
      <c r="D111" s="260">
        <v>0</v>
      </c>
      <c r="E111" s="260">
        <v>0</v>
      </c>
      <c r="F111" s="260">
        <v>0</v>
      </c>
      <c r="G111" s="404" t="s">
        <v>3301</v>
      </c>
      <c r="H111" s="45" t="s">
        <v>303</v>
      </c>
      <c r="I111" s="43" t="s">
        <v>304</v>
      </c>
      <c r="J111" s="43" t="s">
        <v>1573</v>
      </c>
      <c r="K111" s="212">
        <f t="shared" si="4"/>
        <v>0</v>
      </c>
      <c r="L111" s="212">
        <v>0</v>
      </c>
      <c r="M111" s="212"/>
      <c r="N111" s="212">
        <v>0</v>
      </c>
      <c r="O111" s="212">
        <f>+K111-N111</f>
        <v>0</v>
      </c>
      <c r="R111" s="234"/>
    </row>
    <row r="112" spans="1:18" ht="25.5">
      <c r="A112" s="257">
        <v>630</v>
      </c>
      <c r="B112" s="258">
        <v>200</v>
      </c>
      <c r="C112" s="260">
        <v>200</v>
      </c>
      <c r="D112" s="260">
        <v>0</v>
      </c>
      <c r="E112" s="260">
        <v>0</v>
      </c>
      <c r="F112" s="260">
        <v>0</v>
      </c>
      <c r="G112" s="404" t="s">
        <v>3302</v>
      </c>
      <c r="H112" s="45" t="s">
        <v>305</v>
      </c>
      <c r="I112" s="43" t="s">
        <v>306</v>
      </c>
      <c r="J112" s="43" t="s">
        <v>1573</v>
      </c>
      <c r="K112" s="212">
        <f t="shared" si="4"/>
        <v>0</v>
      </c>
      <c r="L112" s="212">
        <v>0</v>
      </c>
      <c r="M112" s="212"/>
      <c r="N112" s="212">
        <v>0</v>
      </c>
      <c r="O112" s="212">
        <f>+K112-N112</f>
        <v>0</v>
      </c>
      <c r="R112" s="234"/>
    </row>
    <row r="113" spans="1:18" ht="38.25">
      <c r="A113" s="257">
        <v>630</v>
      </c>
      <c r="B113" s="258">
        <v>200</v>
      </c>
      <c r="C113" s="260">
        <v>250</v>
      </c>
      <c r="D113" s="260">
        <v>0</v>
      </c>
      <c r="E113" s="260">
        <v>0</v>
      </c>
      <c r="F113" s="260">
        <v>0</v>
      </c>
      <c r="G113" s="404" t="s">
        <v>3303</v>
      </c>
      <c r="H113" s="45" t="s">
        <v>307</v>
      </c>
      <c r="I113" s="43" t="s">
        <v>308</v>
      </c>
      <c r="J113" s="43" t="s">
        <v>1573</v>
      </c>
      <c r="K113" s="212">
        <f t="shared" si="4"/>
        <v>0</v>
      </c>
      <c r="L113" s="212">
        <v>0</v>
      </c>
      <c r="M113" s="212"/>
      <c r="N113" s="212">
        <v>0</v>
      </c>
      <c r="O113" s="212">
        <f>+K113-N113</f>
        <v>0</v>
      </c>
      <c r="R113" s="234"/>
    </row>
    <row r="114" spans="1:18" ht="25.5">
      <c r="A114" s="257">
        <v>630</v>
      </c>
      <c r="B114" s="258">
        <v>200</v>
      </c>
      <c r="C114" s="260">
        <v>300</v>
      </c>
      <c r="D114" s="260">
        <v>0</v>
      </c>
      <c r="E114" s="260">
        <v>0</v>
      </c>
      <c r="F114" s="260">
        <v>0</v>
      </c>
      <c r="G114" s="404" t="s">
        <v>3304</v>
      </c>
      <c r="H114" s="45" t="s">
        <v>309</v>
      </c>
      <c r="I114" s="43" t="s">
        <v>310</v>
      </c>
      <c r="J114" s="43" t="s">
        <v>1573</v>
      </c>
      <c r="K114" s="212">
        <f t="shared" si="4"/>
        <v>0</v>
      </c>
      <c r="L114" s="212">
        <v>0</v>
      </c>
      <c r="M114" s="212"/>
      <c r="N114" s="212">
        <v>0</v>
      </c>
      <c r="O114" s="212">
        <f>+K114-N114</f>
        <v>0</v>
      </c>
      <c r="R114" s="234"/>
    </row>
    <row r="115" spans="1:18" ht="38.25">
      <c r="A115" s="257">
        <v>630</v>
      </c>
      <c r="B115" s="258">
        <v>200</v>
      </c>
      <c r="C115" s="260">
        <v>400</v>
      </c>
      <c r="D115" s="260">
        <v>0</v>
      </c>
      <c r="E115" s="260">
        <v>0</v>
      </c>
      <c r="F115" s="260">
        <v>0</v>
      </c>
      <c r="G115" s="404" t="s">
        <v>3305</v>
      </c>
      <c r="H115" s="45" t="s">
        <v>311</v>
      </c>
      <c r="I115" s="43" t="s">
        <v>312</v>
      </c>
      <c r="J115" s="43" t="s">
        <v>1573</v>
      </c>
      <c r="K115" s="212">
        <f t="shared" si="4"/>
        <v>0</v>
      </c>
      <c r="L115" s="212">
        <v>0</v>
      </c>
      <c r="M115" s="212"/>
      <c r="N115" s="212">
        <v>0</v>
      </c>
      <c r="O115" s="212">
        <f>+K115-N115</f>
        <v>0</v>
      </c>
      <c r="R115" s="234"/>
    </row>
    <row r="116" spans="1:18" ht="25.5">
      <c r="A116" s="257">
        <v>630</v>
      </c>
      <c r="B116" s="258">
        <v>300</v>
      </c>
      <c r="C116" s="258">
        <v>0</v>
      </c>
      <c r="D116" s="258">
        <v>0</v>
      </c>
      <c r="E116" s="258">
        <v>0</v>
      </c>
      <c r="F116" s="258">
        <v>0</v>
      </c>
      <c r="G116" s="402" t="s">
        <v>3306</v>
      </c>
      <c r="H116" s="42" t="s">
        <v>313</v>
      </c>
      <c r="I116" s="43" t="s">
        <v>314</v>
      </c>
      <c r="J116" s="43"/>
      <c r="K116" s="213">
        <f t="shared" si="4"/>
        <v>0</v>
      </c>
      <c r="L116" s="213">
        <v>0</v>
      </c>
      <c r="M116" s="213"/>
      <c r="N116" s="213">
        <v>0</v>
      </c>
      <c r="O116" s="213"/>
      <c r="R116" s="234"/>
    </row>
    <row r="117" spans="1:18">
      <c r="A117" s="257">
        <v>630</v>
      </c>
      <c r="B117" s="258">
        <v>300</v>
      </c>
      <c r="C117" s="262">
        <v>100</v>
      </c>
      <c r="D117" s="262">
        <v>0</v>
      </c>
      <c r="E117" s="262">
        <v>0</v>
      </c>
      <c r="F117" s="262">
        <v>0</v>
      </c>
      <c r="G117" s="405" t="s">
        <v>3307</v>
      </c>
      <c r="H117" s="42" t="s">
        <v>315</v>
      </c>
      <c r="I117" s="47"/>
      <c r="J117" s="43"/>
      <c r="K117" s="213">
        <f t="shared" si="4"/>
        <v>0</v>
      </c>
      <c r="L117" s="213">
        <v>0</v>
      </c>
      <c r="M117" s="213"/>
      <c r="N117" s="213">
        <v>0</v>
      </c>
      <c r="O117" s="213"/>
      <c r="R117" s="234"/>
    </row>
    <row r="118" spans="1:18">
      <c r="A118" s="257">
        <v>630</v>
      </c>
      <c r="B118" s="258">
        <v>300</v>
      </c>
      <c r="C118" s="262">
        <v>100</v>
      </c>
      <c r="D118" s="259">
        <v>100</v>
      </c>
      <c r="E118" s="259">
        <v>0</v>
      </c>
      <c r="F118" s="259">
        <v>0</v>
      </c>
      <c r="G118" s="403" t="s">
        <v>3308</v>
      </c>
      <c r="H118" s="45" t="s">
        <v>223</v>
      </c>
      <c r="I118" s="47"/>
      <c r="J118" s="43"/>
      <c r="K118" s="212">
        <f t="shared" si="4"/>
        <v>433348.52</v>
      </c>
      <c r="L118" s="212">
        <v>433348.52</v>
      </c>
      <c r="M118" s="212"/>
      <c r="N118" s="212">
        <v>433348.52</v>
      </c>
      <c r="O118" s="212">
        <f t="shared" ref="O118:O124" si="6">+K118-N118</f>
        <v>0</v>
      </c>
      <c r="R118" s="234"/>
    </row>
    <row r="119" spans="1:18">
      <c r="A119" s="257">
        <v>630</v>
      </c>
      <c r="B119" s="258">
        <v>300</v>
      </c>
      <c r="C119" s="262">
        <v>100</v>
      </c>
      <c r="D119" s="259">
        <v>200</v>
      </c>
      <c r="E119" s="259">
        <v>0</v>
      </c>
      <c r="F119" s="259">
        <v>0</v>
      </c>
      <c r="G119" s="403" t="s">
        <v>3309</v>
      </c>
      <c r="H119" s="45" t="s">
        <v>316</v>
      </c>
      <c r="I119" s="47"/>
      <c r="J119" s="43"/>
      <c r="K119" s="212">
        <f t="shared" si="4"/>
        <v>0</v>
      </c>
      <c r="L119" s="212">
        <v>0</v>
      </c>
      <c r="M119" s="212"/>
      <c r="N119" s="212">
        <v>0</v>
      </c>
      <c r="O119" s="212">
        <f t="shared" si="6"/>
        <v>0</v>
      </c>
      <c r="R119" s="234"/>
    </row>
    <row r="120" spans="1:18">
      <c r="A120" s="257">
        <v>630</v>
      </c>
      <c r="B120" s="258">
        <v>300</v>
      </c>
      <c r="C120" s="262">
        <v>100</v>
      </c>
      <c r="D120" s="259">
        <v>300</v>
      </c>
      <c r="E120" s="259">
        <v>0</v>
      </c>
      <c r="F120" s="259">
        <v>0</v>
      </c>
      <c r="G120" s="403" t="s">
        <v>3310</v>
      </c>
      <c r="H120" s="45" t="s">
        <v>317</v>
      </c>
      <c r="I120" s="47"/>
      <c r="J120" s="43"/>
      <c r="K120" s="212">
        <f t="shared" si="4"/>
        <v>0</v>
      </c>
      <c r="L120" s="212">
        <v>0</v>
      </c>
      <c r="M120" s="212"/>
      <c r="N120" s="212">
        <v>0</v>
      </c>
      <c r="O120" s="212">
        <f t="shared" si="6"/>
        <v>0</v>
      </c>
      <c r="R120" s="234"/>
    </row>
    <row r="121" spans="1:18">
      <c r="A121" s="257">
        <v>630</v>
      </c>
      <c r="B121" s="258">
        <v>300</v>
      </c>
      <c r="C121" s="262">
        <v>100</v>
      </c>
      <c r="D121" s="259">
        <v>400</v>
      </c>
      <c r="E121" s="259">
        <v>0</v>
      </c>
      <c r="F121" s="259">
        <v>0</v>
      </c>
      <c r="G121" s="403" t="s">
        <v>3311</v>
      </c>
      <c r="H121" s="45" t="s">
        <v>263</v>
      </c>
      <c r="I121" s="47"/>
      <c r="J121" s="43"/>
      <c r="K121" s="212">
        <f t="shared" si="4"/>
        <v>339775.99</v>
      </c>
      <c r="L121" s="212">
        <v>339775.99</v>
      </c>
      <c r="M121" s="212"/>
      <c r="N121" s="212">
        <v>339775.99</v>
      </c>
      <c r="O121" s="212">
        <f t="shared" si="6"/>
        <v>0</v>
      </c>
      <c r="R121" s="234"/>
    </row>
    <row r="122" spans="1:18">
      <c r="A122" s="257">
        <v>630</v>
      </c>
      <c r="B122" s="258">
        <v>300</v>
      </c>
      <c r="C122" s="262">
        <v>100</v>
      </c>
      <c r="D122" s="259">
        <v>500</v>
      </c>
      <c r="E122" s="259">
        <v>0</v>
      </c>
      <c r="F122" s="259">
        <v>0</v>
      </c>
      <c r="G122" s="403" t="s">
        <v>3312</v>
      </c>
      <c r="H122" s="45" t="s">
        <v>318</v>
      </c>
      <c r="I122" s="47"/>
      <c r="J122" s="43"/>
      <c r="K122" s="212">
        <f t="shared" si="4"/>
        <v>0</v>
      </c>
      <c r="L122" s="212">
        <v>0</v>
      </c>
      <c r="M122" s="212"/>
      <c r="N122" s="212">
        <v>0</v>
      </c>
      <c r="O122" s="212">
        <f t="shared" si="6"/>
        <v>0</v>
      </c>
      <c r="R122" s="234"/>
    </row>
    <row r="123" spans="1:18">
      <c r="A123" s="257">
        <v>630</v>
      </c>
      <c r="B123" s="258">
        <v>300</v>
      </c>
      <c r="C123" s="262">
        <v>100</v>
      </c>
      <c r="D123" s="259">
        <v>600</v>
      </c>
      <c r="E123" s="259">
        <v>0</v>
      </c>
      <c r="F123" s="259">
        <v>0</v>
      </c>
      <c r="G123" s="403" t="s">
        <v>3313</v>
      </c>
      <c r="H123" s="45" t="s">
        <v>319</v>
      </c>
      <c r="I123" s="47"/>
      <c r="J123" s="43"/>
      <c r="K123" s="212">
        <f t="shared" si="4"/>
        <v>0</v>
      </c>
      <c r="L123" s="212">
        <v>0</v>
      </c>
      <c r="M123" s="212"/>
      <c r="N123" s="212">
        <v>0</v>
      </c>
      <c r="O123" s="212">
        <f t="shared" si="6"/>
        <v>0</v>
      </c>
      <c r="R123" s="234"/>
    </row>
    <row r="124" spans="1:18">
      <c r="A124" s="257">
        <v>630</v>
      </c>
      <c r="B124" s="258">
        <v>300</v>
      </c>
      <c r="C124" s="262">
        <v>100</v>
      </c>
      <c r="D124" s="259">
        <v>900</v>
      </c>
      <c r="E124" s="259">
        <v>0</v>
      </c>
      <c r="F124" s="259">
        <v>0</v>
      </c>
      <c r="G124" s="403" t="s">
        <v>3314</v>
      </c>
      <c r="H124" s="45" t="s">
        <v>320</v>
      </c>
      <c r="I124" s="47"/>
      <c r="J124" s="43"/>
      <c r="K124" s="212">
        <f t="shared" si="4"/>
        <v>0</v>
      </c>
      <c r="L124" s="212">
        <v>0</v>
      </c>
      <c r="M124" s="212"/>
      <c r="N124" s="212">
        <v>0</v>
      </c>
      <c r="O124" s="212">
        <f t="shared" si="6"/>
        <v>0</v>
      </c>
      <c r="R124" s="234"/>
    </row>
    <row r="125" spans="1:18">
      <c r="A125" s="257">
        <v>630</v>
      </c>
      <c r="B125" s="258">
        <v>300</v>
      </c>
      <c r="C125" s="262">
        <v>200</v>
      </c>
      <c r="D125" s="262">
        <v>0</v>
      </c>
      <c r="E125" s="262">
        <v>0</v>
      </c>
      <c r="F125" s="262">
        <v>0</v>
      </c>
      <c r="G125" s="405" t="s">
        <v>3315</v>
      </c>
      <c r="H125" s="42" t="s">
        <v>321</v>
      </c>
      <c r="I125" s="47"/>
      <c r="J125" s="43"/>
      <c r="K125" s="213">
        <f t="shared" si="4"/>
        <v>0</v>
      </c>
      <c r="L125" s="213">
        <v>0</v>
      </c>
      <c r="M125" s="213"/>
      <c r="N125" s="213">
        <v>0</v>
      </c>
      <c r="O125" s="213"/>
      <c r="R125" s="234"/>
    </row>
    <row r="126" spans="1:18">
      <c r="A126" s="257">
        <v>630</v>
      </c>
      <c r="B126" s="258">
        <v>300</v>
      </c>
      <c r="C126" s="262">
        <v>200</v>
      </c>
      <c r="D126" s="259">
        <v>50</v>
      </c>
      <c r="E126" s="259">
        <v>0</v>
      </c>
      <c r="F126" s="259">
        <v>0</v>
      </c>
      <c r="G126" s="403" t="s">
        <v>3316</v>
      </c>
      <c r="H126" s="45" t="s">
        <v>322</v>
      </c>
      <c r="I126" s="47"/>
      <c r="J126" s="43"/>
      <c r="K126" s="212">
        <f t="shared" si="4"/>
        <v>0</v>
      </c>
      <c r="L126" s="212">
        <v>0</v>
      </c>
      <c r="M126" s="212"/>
      <c r="N126" s="212">
        <v>0</v>
      </c>
      <c r="O126" s="212">
        <f t="shared" ref="O126:O139" si="7">+K126-N126</f>
        <v>0</v>
      </c>
      <c r="R126" s="234"/>
    </row>
    <row r="127" spans="1:18">
      <c r="A127" s="257">
        <v>630</v>
      </c>
      <c r="B127" s="258">
        <v>300</v>
      </c>
      <c r="C127" s="262">
        <v>200</v>
      </c>
      <c r="D127" s="259">
        <v>100</v>
      </c>
      <c r="E127" s="259">
        <v>0</v>
      </c>
      <c r="F127" s="259">
        <v>0</v>
      </c>
      <c r="G127" s="403" t="s">
        <v>3317</v>
      </c>
      <c r="H127" s="45" t="s">
        <v>323</v>
      </c>
      <c r="I127" s="47"/>
      <c r="J127" s="43"/>
      <c r="K127" s="212">
        <f t="shared" si="4"/>
        <v>0</v>
      </c>
      <c r="L127" s="212">
        <v>0</v>
      </c>
      <c r="M127" s="212"/>
      <c r="N127" s="212">
        <v>0</v>
      </c>
      <c r="O127" s="212">
        <f t="shared" si="7"/>
        <v>0</v>
      </c>
      <c r="R127" s="234"/>
    </row>
    <row r="128" spans="1:18">
      <c r="A128" s="257">
        <v>630</v>
      </c>
      <c r="B128" s="258">
        <v>300</v>
      </c>
      <c r="C128" s="262">
        <v>200</v>
      </c>
      <c r="D128" s="259">
        <v>150</v>
      </c>
      <c r="E128" s="259">
        <v>0</v>
      </c>
      <c r="F128" s="259">
        <v>0</v>
      </c>
      <c r="G128" s="403" t="s">
        <v>3318</v>
      </c>
      <c r="H128" s="45" t="s">
        <v>324</v>
      </c>
      <c r="I128" s="47"/>
      <c r="J128" s="43"/>
      <c r="K128" s="212">
        <f t="shared" si="4"/>
        <v>0</v>
      </c>
      <c r="L128" s="212">
        <v>0</v>
      </c>
      <c r="M128" s="212"/>
      <c r="N128" s="212">
        <v>0</v>
      </c>
      <c r="O128" s="212">
        <f t="shared" si="7"/>
        <v>0</v>
      </c>
      <c r="R128" s="234"/>
    </row>
    <row r="129" spans="1:18" ht="25.5">
      <c r="A129" s="257">
        <v>630</v>
      </c>
      <c r="B129" s="258">
        <v>300</v>
      </c>
      <c r="C129" s="262">
        <v>200</v>
      </c>
      <c r="D129" s="259">
        <v>200</v>
      </c>
      <c r="E129" s="259">
        <v>0</v>
      </c>
      <c r="F129" s="259">
        <v>0</v>
      </c>
      <c r="G129" s="403" t="s">
        <v>3319</v>
      </c>
      <c r="H129" s="45" t="s">
        <v>325</v>
      </c>
      <c r="I129" s="47"/>
      <c r="J129" s="43"/>
      <c r="K129" s="212">
        <f t="shared" si="4"/>
        <v>0</v>
      </c>
      <c r="L129" s="212">
        <v>0</v>
      </c>
      <c r="M129" s="212"/>
      <c r="N129" s="212">
        <v>0</v>
      </c>
      <c r="O129" s="212">
        <f t="shared" si="7"/>
        <v>0</v>
      </c>
      <c r="R129" s="234"/>
    </row>
    <row r="130" spans="1:18">
      <c r="A130" s="257">
        <v>630</v>
      </c>
      <c r="B130" s="258">
        <v>300</v>
      </c>
      <c r="C130" s="262">
        <v>200</v>
      </c>
      <c r="D130" s="259">
        <v>250</v>
      </c>
      <c r="E130" s="259">
        <v>0</v>
      </c>
      <c r="F130" s="259">
        <v>0</v>
      </c>
      <c r="G130" s="403" t="s">
        <v>3320</v>
      </c>
      <c r="H130" s="45" t="s">
        <v>326</v>
      </c>
      <c r="I130" s="47"/>
      <c r="J130" s="43"/>
      <c r="K130" s="212">
        <f t="shared" si="4"/>
        <v>0</v>
      </c>
      <c r="L130" s="212">
        <v>0</v>
      </c>
      <c r="M130" s="212"/>
      <c r="N130" s="212">
        <v>0</v>
      </c>
      <c r="O130" s="212">
        <f t="shared" si="7"/>
        <v>0</v>
      </c>
      <c r="R130" s="234"/>
    </row>
    <row r="131" spans="1:18">
      <c r="A131" s="257">
        <v>630</v>
      </c>
      <c r="B131" s="258">
        <v>300</v>
      </c>
      <c r="C131" s="262">
        <v>200</v>
      </c>
      <c r="D131" s="259">
        <v>300</v>
      </c>
      <c r="E131" s="259">
        <v>0</v>
      </c>
      <c r="F131" s="259">
        <v>0</v>
      </c>
      <c r="G131" s="403" t="s">
        <v>3321</v>
      </c>
      <c r="H131" s="45" t="s">
        <v>327</v>
      </c>
      <c r="I131" s="47"/>
      <c r="J131" s="43"/>
      <c r="K131" s="212">
        <f t="shared" si="4"/>
        <v>0</v>
      </c>
      <c r="L131" s="212">
        <v>0</v>
      </c>
      <c r="M131" s="212"/>
      <c r="N131" s="212">
        <v>0</v>
      </c>
      <c r="O131" s="212">
        <f t="shared" si="7"/>
        <v>0</v>
      </c>
      <c r="R131" s="234"/>
    </row>
    <row r="132" spans="1:18">
      <c r="A132" s="257">
        <v>630</v>
      </c>
      <c r="B132" s="258">
        <v>300</v>
      </c>
      <c r="C132" s="262">
        <v>200</v>
      </c>
      <c r="D132" s="259">
        <v>350</v>
      </c>
      <c r="E132" s="259">
        <v>0</v>
      </c>
      <c r="F132" s="259">
        <v>0</v>
      </c>
      <c r="G132" s="403" t="s">
        <v>3322</v>
      </c>
      <c r="H132" s="45" t="s">
        <v>328</v>
      </c>
      <c r="I132" s="47"/>
      <c r="J132" s="43"/>
      <c r="K132" s="212">
        <f t="shared" si="4"/>
        <v>0</v>
      </c>
      <c r="L132" s="212">
        <v>0</v>
      </c>
      <c r="M132" s="212"/>
      <c r="N132" s="212">
        <v>0</v>
      </c>
      <c r="O132" s="212">
        <f t="shared" si="7"/>
        <v>0</v>
      </c>
      <c r="R132" s="234"/>
    </row>
    <row r="133" spans="1:18" ht="25.5">
      <c r="A133" s="257">
        <v>630</v>
      </c>
      <c r="B133" s="258">
        <v>300</v>
      </c>
      <c r="C133" s="262">
        <v>200</v>
      </c>
      <c r="D133" s="259">
        <v>400</v>
      </c>
      <c r="E133" s="259">
        <v>0</v>
      </c>
      <c r="F133" s="259">
        <v>0</v>
      </c>
      <c r="G133" s="403" t="s">
        <v>3323</v>
      </c>
      <c r="H133" s="45" t="s">
        <v>329</v>
      </c>
      <c r="I133" s="47"/>
      <c r="J133" s="43"/>
      <c r="K133" s="212">
        <f t="shared" si="4"/>
        <v>0</v>
      </c>
      <c r="L133" s="212">
        <v>0</v>
      </c>
      <c r="M133" s="212"/>
      <c r="N133" s="212">
        <v>0</v>
      </c>
      <c r="O133" s="212">
        <f t="shared" si="7"/>
        <v>0</v>
      </c>
      <c r="R133" s="234"/>
    </row>
    <row r="134" spans="1:18">
      <c r="A134" s="257">
        <v>630</v>
      </c>
      <c r="B134" s="258">
        <v>300</v>
      </c>
      <c r="C134" s="262">
        <v>200</v>
      </c>
      <c r="D134" s="259">
        <v>450</v>
      </c>
      <c r="E134" s="259">
        <v>0</v>
      </c>
      <c r="F134" s="259">
        <v>0</v>
      </c>
      <c r="G134" s="403" t="s">
        <v>3324</v>
      </c>
      <c r="H134" s="45" t="s">
        <v>330</v>
      </c>
      <c r="I134" s="47"/>
      <c r="J134" s="43"/>
      <c r="K134" s="212">
        <f t="shared" si="4"/>
        <v>0</v>
      </c>
      <c r="L134" s="212">
        <v>0</v>
      </c>
      <c r="M134" s="212"/>
      <c r="N134" s="212">
        <v>0</v>
      </c>
      <c r="O134" s="212">
        <f t="shared" si="7"/>
        <v>0</v>
      </c>
      <c r="R134" s="234"/>
    </row>
    <row r="135" spans="1:18">
      <c r="A135" s="257">
        <v>630</v>
      </c>
      <c r="B135" s="258">
        <v>300</v>
      </c>
      <c r="C135" s="262">
        <v>200</v>
      </c>
      <c r="D135" s="259">
        <v>500</v>
      </c>
      <c r="E135" s="259">
        <v>0</v>
      </c>
      <c r="F135" s="259">
        <v>0</v>
      </c>
      <c r="G135" s="403" t="s">
        <v>3325</v>
      </c>
      <c r="H135" s="45" t="s">
        <v>331</v>
      </c>
      <c r="I135" s="47"/>
      <c r="J135" s="43"/>
      <c r="K135" s="212">
        <f t="shared" ref="K135:K198" si="8">+L135+M135</f>
        <v>0</v>
      </c>
      <c r="L135" s="212">
        <v>0</v>
      </c>
      <c r="M135" s="212"/>
      <c r="N135" s="212">
        <v>0</v>
      </c>
      <c r="O135" s="212">
        <f t="shared" si="7"/>
        <v>0</v>
      </c>
      <c r="R135" s="234"/>
    </row>
    <row r="136" spans="1:18">
      <c r="A136" s="257">
        <v>630</v>
      </c>
      <c r="B136" s="258">
        <v>300</v>
      </c>
      <c r="C136" s="262">
        <v>200</v>
      </c>
      <c r="D136" s="259">
        <v>550</v>
      </c>
      <c r="E136" s="259">
        <v>0</v>
      </c>
      <c r="F136" s="259">
        <v>0</v>
      </c>
      <c r="G136" s="403" t="s">
        <v>3326</v>
      </c>
      <c r="H136" s="45" t="s">
        <v>332</v>
      </c>
      <c r="I136" s="47"/>
      <c r="J136" s="43"/>
      <c r="K136" s="212">
        <f t="shared" si="8"/>
        <v>0</v>
      </c>
      <c r="L136" s="212">
        <v>0</v>
      </c>
      <c r="M136" s="212"/>
      <c r="N136" s="212">
        <v>0</v>
      </c>
      <c r="O136" s="212">
        <f t="shared" si="7"/>
        <v>0</v>
      </c>
      <c r="R136" s="234"/>
    </row>
    <row r="137" spans="1:18">
      <c r="A137" s="257">
        <v>630</v>
      </c>
      <c r="B137" s="258">
        <v>300</v>
      </c>
      <c r="C137" s="262">
        <v>200</v>
      </c>
      <c r="D137" s="259">
        <v>600</v>
      </c>
      <c r="E137" s="259">
        <v>0</v>
      </c>
      <c r="F137" s="259">
        <v>0</v>
      </c>
      <c r="G137" s="403" t="s">
        <v>3327</v>
      </c>
      <c r="H137" s="45" t="s">
        <v>333</v>
      </c>
      <c r="I137" s="47"/>
      <c r="J137" s="43"/>
      <c r="K137" s="212">
        <f t="shared" si="8"/>
        <v>0</v>
      </c>
      <c r="L137" s="212">
        <v>0</v>
      </c>
      <c r="M137" s="212"/>
      <c r="N137" s="212">
        <v>0</v>
      </c>
      <c r="O137" s="212">
        <f t="shared" si="7"/>
        <v>0</v>
      </c>
      <c r="R137" s="234"/>
    </row>
    <row r="138" spans="1:18">
      <c r="A138" s="257">
        <v>630</v>
      </c>
      <c r="B138" s="258">
        <v>300</v>
      </c>
      <c r="C138" s="262">
        <v>200</v>
      </c>
      <c r="D138" s="259">
        <v>650</v>
      </c>
      <c r="E138" s="259">
        <v>0</v>
      </c>
      <c r="F138" s="259">
        <v>0</v>
      </c>
      <c r="G138" s="403" t="s">
        <v>3328</v>
      </c>
      <c r="H138" s="45" t="s">
        <v>334</v>
      </c>
      <c r="I138" s="47"/>
      <c r="J138" s="43"/>
      <c r="K138" s="212">
        <f t="shared" si="8"/>
        <v>0</v>
      </c>
      <c r="L138" s="212">
        <v>0</v>
      </c>
      <c r="M138" s="212"/>
      <c r="N138" s="212">
        <v>0</v>
      </c>
      <c r="O138" s="212">
        <f t="shared" si="7"/>
        <v>0</v>
      </c>
      <c r="R138" s="234"/>
    </row>
    <row r="139" spans="1:18" ht="25.5">
      <c r="A139" s="257">
        <v>630</v>
      </c>
      <c r="B139" s="258">
        <v>300</v>
      </c>
      <c r="C139" s="262">
        <v>200</v>
      </c>
      <c r="D139" s="259">
        <v>700</v>
      </c>
      <c r="E139" s="259">
        <v>0</v>
      </c>
      <c r="F139" s="259">
        <v>0</v>
      </c>
      <c r="G139" s="403" t="s">
        <v>3329</v>
      </c>
      <c r="H139" s="45" t="s">
        <v>335</v>
      </c>
      <c r="I139" s="47"/>
      <c r="J139" s="43"/>
      <c r="K139" s="212">
        <f t="shared" si="8"/>
        <v>0</v>
      </c>
      <c r="L139" s="212">
        <v>0</v>
      </c>
      <c r="M139" s="212"/>
      <c r="N139" s="212">
        <v>0</v>
      </c>
      <c r="O139" s="212">
        <f t="shared" si="7"/>
        <v>0</v>
      </c>
      <c r="R139" s="234"/>
    </row>
    <row r="140" spans="1:18" ht="25.5">
      <c r="A140" s="257">
        <v>630</v>
      </c>
      <c r="B140" s="258">
        <v>300</v>
      </c>
      <c r="C140" s="262">
        <v>200</v>
      </c>
      <c r="D140" s="262">
        <v>750</v>
      </c>
      <c r="E140" s="262">
        <v>0</v>
      </c>
      <c r="F140" s="262">
        <v>0</v>
      </c>
      <c r="G140" s="405" t="s">
        <v>3330</v>
      </c>
      <c r="H140" s="42" t="s">
        <v>336</v>
      </c>
      <c r="I140" s="47"/>
      <c r="J140" s="43"/>
      <c r="K140" s="213">
        <f t="shared" si="8"/>
        <v>0</v>
      </c>
      <c r="L140" s="213">
        <v>0</v>
      </c>
      <c r="M140" s="213"/>
      <c r="N140" s="213">
        <v>0</v>
      </c>
      <c r="O140" s="213"/>
      <c r="R140" s="234"/>
    </row>
    <row r="141" spans="1:18">
      <c r="A141" s="257">
        <v>630</v>
      </c>
      <c r="B141" s="258">
        <v>300</v>
      </c>
      <c r="C141" s="262">
        <v>200</v>
      </c>
      <c r="D141" s="262">
        <v>750</v>
      </c>
      <c r="E141" s="259">
        <v>10</v>
      </c>
      <c r="F141" s="259">
        <v>0</v>
      </c>
      <c r="G141" s="403" t="s">
        <v>3331</v>
      </c>
      <c r="H141" s="45" t="s">
        <v>337</v>
      </c>
      <c r="I141" s="47"/>
      <c r="J141" s="43"/>
      <c r="K141" s="212">
        <f t="shared" si="8"/>
        <v>0</v>
      </c>
      <c r="L141" s="212">
        <v>0</v>
      </c>
      <c r="M141" s="212"/>
      <c r="N141" s="212">
        <v>0</v>
      </c>
      <c r="O141" s="212">
        <f t="shared" ref="O141:O149" si="9">+K141-N141</f>
        <v>0</v>
      </c>
      <c r="R141" s="234"/>
    </row>
    <row r="142" spans="1:18">
      <c r="A142" s="257">
        <v>630</v>
      </c>
      <c r="B142" s="258">
        <v>300</v>
      </c>
      <c r="C142" s="262">
        <v>200</v>
      </c>
      <c r="D142" s="262">
        <v>750</v>
      </c>
      <c r="E142" s="259">
        <v>20</v>
      </c>
      <c r="F142" s="259">
        <v>0</v>
      </c>
      <c r="G142" s="403" t="s">
        <v>3332</v>
      </c>
      <c r="H142" s="45" t="s">
        <v>338</v>
      </c>
      <c r="I142" s="47"/>
      <c r="J142" s="43"/>
      <c r="K142" s="212">
        <f t="shared" si="8"/>
        <v>0</v>
      </c>
      <c r="L142" s="212">
        <v>0</v>
      </c>
      <c r="M142" s="212"/>
      <c r="N142" s="212">
        <v>0</v>
      </c>
      <c r="O142" s="212">
        <f t="shared" si="9"/>
        <v>0</v>
      </c>
      <c r="R142" s="234"/>
    </row>
    <row r="143" spans="1:18">
      <c r="A143" s="257">
        <v>630</v>
      </c>
      <c r="B143" s="258">
        <v>300</v>
      </c>
      <c r="C143" s="262">
        <v>200</v>
      </c>
      <c r="D143" s="259">
        <v>900</v>
      </c>
      <c r="E143" s="259">
        <v>0</v>
      </c>
      <c r="F143" s="259">
        <v>0</v>
      </c>
      <c r="G143" s="403" t="s">
        <v>3333</v>
      </c>
      <c r="H143" s="45" t="s">
        <v>339</v>
      </c>
      <c r="I143" s="47"/>
      <c r="J143" s="43"/>
      <c r="K143" s="212">
        <f t="shared" si="8"/>
        <v>0</v>
      </c>
      <c r="L143" s="212">
        <v>0</v>
      </c>
      <c r="M143" s="212"/>
      <c r="N143" s="212">
        <v>0</v>
      </c>
      <c r="O143" s="212">
        <f t="shared" si="9"/>
        <v>0</v>
      </c>
      <c r="R143" s="234"/>
    </row>
    <row r="144" spans="1:18">
      <c r="A144" s="257">
        <v>630</v>
      </c>
      <c r="B144" s="258">
        <v>300</v>
      </c>
      <c r="C144" s="259">
        <v>300</v>
      </c>
      <c r="D144" s="259">
        <v>0</v>
      </c>
      <c r="E144" s="259">
        <v>0</v>
      </c>
      <c r="F144" s="259">
        <v>0</v>
      </c>
      <c r="G144" s="403" t="s">
        <v>3334</v>
      </c>
      <c r="H144" s="45" t="s">
        <v>340</v>
      </c>
      <c r="I144" s="47"/>
      <c r="J144" s="43"/>
      <c r="K144" s="212">
        <f t="shared" si="8"/>
        <v>0</v>
      </c>
      <c r="L144" s="212">
        <v>0</v>
      </c>
      <c r="M144" s="212"/>
      <c r="N144" s="212">
        <v>0</v>
      </c>
      <c r="O144" s="212">
        <f t="shared" si="9"/>
        <v>0</v>
      </c>
      <c r="R144" s="234"/>
    </row>
    <row r="145" spans="1:18">
      <c r="A145" s="257">
        <v>630</v>
      </c>
      <c r="B145" s="258">
        <v>300</v>
      </c>
      <c r="C145" s="259">
        <v>400</v>
      </c>
      <c r="D145" s="259">
        <v>0</v>
      </c>
      <c r="E145" s="259">
        <v>0</v>
      </c>
      <c r="F145" s="259">
        <v>0</v>
      </c>
      <c r="G145" s="403" t="s">
        <v>3335</v>
      </c>
      <c r="H145" s="45" t="s">
        <v>341</v>
      </c>
      <c r="I145" s="47"/>
      <c r="J145" s="43"/>
      <c r="K145" s="212">
        <f t="shared" si="8"/>
        <v>0</v>
      </c>
      <c r="L145" s="212">
        <v>0</v>
      </c>
      <c r="M145" s="212"/>
      <c r="N145" s="212">
        <v>0</v>
      </c>
      <c r="O145" s="212">
        <f t="shared" si="9"/>
        <v>0</v>
      </c>
      <c r="R145" s="234"/>
    </row>
    <row r="146" spans="1:18" ht="25.5">
      <c r="A146" s="257">
        <v>630</v>
      </c>
      <c r="B146" s="258">
        <v>300</v>
      </c>
      <c r="C146" s="259">
        <v>500</v>
      </c>
      <c r="D146" s="259">
        <v>0</v>
      </c>
      <c r="E146" s="259">
        <v>0</v>
      </c>
      <c r="F146" s="259">
        <v>0</v>
      </c>
      <c r="G146" s="403" t="s">
        <v>3336</v>
      </c>
      <c r="H146" s="45" t="s">
        <v>342</v>
      </c>
      <c r="I146" s="47"/>
      <c r="J146" s="43"/>
      <c r="K146" s="212">
        <f t="shared" si="8"/>
        <v>12000</v>
      </c>
      <c r="L146" s="212">
        <v>12000</v>
      </c>
      <c r="M146" s="212"/>
      <c r="N146" s="212">
        <v>13226.82</v>
      </c>
      <c r="O146" s="212">
        <f t="shared" si="9"/>
        <v>-1226.8199999999997</v>
      </c>
      <c r="R146" s="234"/>
    </row>
    <row r="147" spans="1:18">
      <c r="A147" s="257">
        <v>630</v>
      </c>
      <c r="B147" s="258">
        <v>300</v>
      </c>
      <c r="C147" s="259">
        <v>600</v>
      </c>
      <c r="D147" s="259">
        <v>0</v>
      </c>
      <c r="E147" s="259">
        <v>0</v>
      </c>
      <c r="F147" s="259">
        <v>0</v>
      </c>
      <c r="G147" s="403" t="s">
        <v>3337</v>
      </c>
      <c r="H147" s="45" t="s">
        <v>343</v>
      </c>
      <c r="I147" s="47"/>
      <c r="J147" s="43"/>
      <c r="K147" s="212">
        <f t="shared" si="8"/>
        <v>0</v>
      </c>
      <c r="L147" s="212">
        <v>0</v>
      </c>
      <c r="M147" s="212"/>
      <c r="N147" s="212">
        <v>0</v>
      </c>
      <c r="O147" s="212">
        <f t="shared" si="9"/>
        <v>0</v>
      </c>
      <c r="R147" s="234"/>
    </row>
    <row r="148" spans="1:18">
      <c r="A148" s="257">
        <v>630</v>
      </c>
      <c r="B148" s="258">
        <v>300</v>
      </c>
      <c r="C148" s="259">
        <v>700</v>
      </c>
      <c r="D148" s="259">
        <v>0</v>
      </c>
      <c r="E148" s="259">
        <v>0</v>
      </c>
      <c r="F148" s="259">
        <v>0</v>
      </c>
      <c r="G148" s="403" t="s">
        <v>3338</v>
      </c>
      <c r="H148" s="45" t="s">
        <v>344</v>
      </c>
      <c r="I148" s="47"/>
      <c r="J148" s="43"/>
      <c r="K148" s="212">
        <f t="shared" si="8"/>
        <v>40000</v>
      </c>
      <c r="L148" s="212">
        <v>40000</v>
      </c>
      <c r="M148" s="212"/>
      <c r="N148" s="212">
        <v>40000</v>
      </c>
      <c r="O148" s="212">
        <f t="shared" si="9"/>
        <v>0</v>
      </c>
      <c r="R148" s="234"/>
    </row>
    <row r="149" spans="1:18">
      <c r="A149" s="257">
        <v>630</v>
      </c>
      <c r="B149" s="258">
        <v>300</v>
      </c>
      <c r="C149" s="259">
        <v>800</v>
      </c>
      <c r="D149" s="259">
        <v>0</v>
      </c>
      <c r="E149" s="259">
        <v>0</v>
      </c>
      <c r="F149" s="259">
        <v>0</v>
      </c>
      <c r="G149" s="403" t="s">
        <v>3339</v>
      </c>
      <c r="H149" s="45" t="s">
        <v>345</v>
      </c>
      <c r="I149" s="47"/>
      <c r="J149" s="43"/>
      <c r="K149" s="212">
        <f t="shared" si="8"/>
        <v>0</v>
      </c>
      <c r="L149" s="212">
        <v>0</v>
      </c>
      <c r="M149" s="212"/>
      <c r="N149" s="212">
        <v>0</v>
      </c>
      <c r="O149" s="212">
        <f t="shared" si="9"/>
        <v>0</v>
      </c>
      <c r="R149" s="234"/>
    </row>
    <row r="150" spans="1:18">
      <c r="A150" s="257">
        <v>630</v>
      </c>
      <c r="B150" s="258">
        <v>300</v>
      </c>
      <c r="C150" s="262">
        <v>900</v>
      </c>
      <c r="D150" s="262">
        <v>0</v>
      </c>
      <c r="E150" s="262">
        <v>0</v>
      </c>
      <c r="F150" s="262">
        <v>0</v>
      </c>
      <c r="G150" s="405" t="s">
        <v>3340</v>
      </c>
      <c r="H150" s="42" t="s">
        <v>346</v>
      </c>
      <c r="I150" s="47"/>
      <c r="J150" s="43"/>
      <c r="K150" s="213">
        <f t="shared" si="8"/>
        <v>0</v>
      </c>
      <c r="L150" s="213">
        <v>0</v>
      </c>
      <c r="M150" s="213"/>
      <c r="N150" s="213">
        <v>0</v>
      </c>
      <c r="O150" s="213"/>
      <c r="R150" s="234"/>
    </row>
    <row r="151" spans="1:18">
      <c r="A151" s="257">
        <v>630</v>
      </c>
      <c r="B151" s="258">
        <v>300</v>
      </c>
      <c r="C151" s="262">
        <v>900</v>
      </c>
      <c r="D151" s="259">
        <v>100</v>
      </c>
      <c r="E151" s="259">
        <v>0</v>
      </c>
      <c r="F151" s="259">
        <v>0</v>
      </c>
      <c r="G151" s="403" t="s">
        <v>3341</v>
      </c>
      <c r="H151" s="45" t="s">
        <v>347</v>
      </c>
      <c r="I151" s="47"/>
      <c r="J151" s="43"/>
      <c r="K151" s="212">
        <f t="shared" si="8"/>
        <v>0</v>
      </c>
      <c r="L151" s="212">
        <v>0</v>
      </c>
      <c r="M151" s="212"/>
      <c r="N151" s="212">
        <v>0</v>
      </c>
      <c r="O151" s="212">
        <f>+K151-N151</f>
        <v>0</v>
      </c>
      <c r="R151" s="234"/>
    </row>
    <row r="152" spans="1:18">
      <c r="A152" s="257">
        <v>630</v>
      </c>
      <c r="B152" s="258">
        <v>300</v>
      </c>
      <c r="C152" s="262">
        <v>900</v>
      </c>
      <c r="D152" s="259">
        <v>900</v>
      </c>
      <c r="E152" s="259">
        <v>0</v>
      </c>
      <c r="F152" s="259">
        <v>0</v>
      </c>
      <c r="G152" s="403" t="s">
        <v>3342</v>
      </c>
      <c r="H152" s="45" t="s">
        <v>348</v>
      </c>
      <c r="I152" s="47"/>
      <c r="J152" s="43"/>
      <c r="K152" s="212">
        <f t="shared" si="8"/>
        <v>0</v>
      </c>
      <c r="L152" s="212">
        <v>0</v>
      </c>
      <c r="M152" s="212"/>
      <c r="N152" s="212">
        <v>0</v>
      </c>
      <c r="O152" s="212">
        <f>+K152-N152</f>
        <v>0</v>
      </c>
      <c r="R152" s="234"/>
    </row>
    <row r="153" spans="1:18" ht="25.5">
      <c r="A153" s="257">
        <v>630</v>
      </c>
      <c r="B153" s="258">
        <v>400</v>
      </c>
      <c r="C153" s="262">
        <v>0</v>
      </c>
      <c r="D153" s="258">
        <v>0</v>
      </c>
      <c r="E153" s="258">
        <v>0</v>
      </c>
      <c r="F153" s="258">
        <v>0</v>
      </c>
      <c r="G153" s="402" t="s">
        <v>3343</v>
      </c>
      <c r="H153" s="42" t="s">
        <v>349</v>
      </c>
      <c r="I153" s="43"/>
      <c r="J153" s="43"/>
      <c r="K153" s="213">
        <f t="shared" si="8"/>
        <v>0</v>
      </c>
      <c r="L153" s="213">
        <v>0</v>
      </c>
      <c r="M153" s="213"/>
      <c r="N153" s="213">
        <v>0</v>
      </c>
      <c r="O153" s="213"/>
      <c r="R153" s="234"/>
    </row>
    <row r="154" spans="1:18" ht="25.5">
      <c r="A154" s="257">
        <v>630</v>
      </c>
      <c r="B154" s="258">
        <v>400</v>
      </c>
      <c r="C154" s="260">
        <v>100</v>
      </c>
      <c r="D154" s="260">
        <v>0</v>
      </c>
      <c r="E154" s="260">
        <v>0</v>
      </c>
      <c r="F154" s="260">
        <v>0</v>
      </c>
      <c r="G154" s="404" t="s">
        <v>3344</v>
      </c>
      <c r="H154" s="45" t="s">
        <v>350</v>
      </c>
      <c r="I154" s="43" t="s">
        <v>351</v>
      </c>
      <c r="J154" s="43"/>
      <c r="K154" s="212">
        <f t="shared" si="8"/>
        <v>35468</v>
      </c>
      <c r="L154" s="212">
        <v>35468</v>
      </c>
      <c r="M154" s="212"/>
      <c r="N154" s="212">
        <v>35468</v>
      </c>
      <c r="O154" s="212">
        <f t="shared" ref="O154:O160" si="10">+K154-N154</f>
        <v>0</v>
      </c>
      <c r="R154" s="234"/>
    </row>
    <row r="155" spans="1:18" ht="25.5">
      <c r="A155" s="257">
        <v>630</v>
      </c>
      <c r="B155" s="258">
        <v>400</v>
      </c>
      <c r="C155" s="260">
        <v>200</v>
      </c>
      <c r="D155" s="260">
        <v>0</v>
      </c>
      <c r="E155" s="260">
        <v>0</v>
      </c>
      <c r="F155" s="260">
        <v>0</v>
      </c>
      <c r="G155" s="404" t="s">
        <v>3345</v>
      </c>
      <c r="H155" s="45" t="s">
        <v>352</v>
      </c>
      <c r="I155" s="43" t="s">
        <v>353</v>
      </c>
      <c r="J155" s="43"/>
      <c r="K155" s="212">
        <f t="shared" si="8"/>
        <v>609924</v>
      </c>
      <c r="L155" s="212">
        <v>609924</v>
      </c>
      <c r="M155" s="212"/>
      <c r="N155" s="212">
        <v>609924</v>
      </c>
      <c r="O155" s="212">
        <f t="shared" si="10"/>
        <v>0</v>
      </c>
      <c r="R155" s="234"/>
    </row>
    <row r="156" spans="1:18" ht="25.5">
      <c r="A156" s="257">
        <v>630</v>
      </c>
      <c r="B156" s="258">
        <v>400</v>
      </c>
      <c r="C156" s="260">
        <v>300</v>
      </c>
      <c r="D156" s="260">
        <v>0</v>
      </c>
      <c r="E156" s="260">
        <v>0</v>
      </c>
      <c r="F156" s="260">
        <v>0</v>
      </c>
      <c r="G156" s="404" t="s">
        <v>3346</v>
      </c>
      <c r="H156" s="45" t="s">
        <v>354</v>
      </c>
      <c r="I156" s="43" t="s">
        <v>355</v>
      </c>
      <c r="J156" s="43"/>
      <c r="K156" s="212">
        <f t="shared" si="8"/>
        <v>0</v>
      </c>
      <c r="L156" s="212">
        <v>0</v>
      </c>
      <c r="M156" s="212"/>
      <c r="N156" s="212">
        <v>0</v>
      </c>
      <c r="O156" s="212">
        <f t="shared" si="10"/>
        <v>0</v>
      </c>
      <c r="R156" s="234"/>
    </row>
    <row r="157" spans="1:18" ht="38.25">
      <c r="A157" s="257">
        <v>630</v>
      </c>
      <c r="B157" s="258">
        <v>400</v>
      </c>
      <c r="C157" s="260">
        <v>400</v>
      </c>
      <c r="D157" s="260">
        <v>0</v>
      </c>
      <c r="E157" s="260">
        <v>0</v>
      </c>
      <c r="F157" s="260">
        <v>0</v>
      </c>
      <c r="G157" s="404" t="s">
        <v>3347</v>
      </c>
      <c r="H157" s="45" t="s">
        <v>356</v>
      </c>
      <c r="I157" s="43" t="s">
        <v>357</v>
      </c>
      <c r="J157" s="43"/>
      <c r="K157" s="212">
        <f t="shared" si="8"/>
        <v>110101</v>
      </c>
      <c r="L157" s="212">
        <v>110101</v>
      </c>
      <c r="M157" s="212"/>
      <c r="N157" s="212">
        <v>110101</v>
      </c>
      <c r="O157" s="212">
        <f t="shared" si="10"/>
        <v>0</v>
      </c>
      <c r="R157" s="234"/>
    </row>
    <row r="158" spans="1:18" ht="38.25">
      <c r="A158" s="257">
        <v>630</v>
      </c>
      <c r="B158" s="258">
        <v>400</v>
      </c>
      <c r="C158" s="258">
        <v>500</v>
      </c>
      <c r="D158" s="260">
        <v>0</v>
      </c>
      <c r="E158" s="260">
        <v>0</v>
      </c>
      <c r="F158" s="260">
        <v>0</v>
      </c>
      <c r="G158" s="404" t="s">
        <v>3348</v>
      </c>
      <c r="H158" s="45" t="s">
        <v>358</v>
      </c>
      <c r="I158" s="43" t="s">
        <v>359</v>
      </c>
      <c r="J158" s="43" t="s">
        <v>1528</v>
      </c>
      <c r="K158" s="212">
        <f t="shared" si="8"/>
        <v>123357</v>
      </c>
      <c r="L158" s="212">
        <v>123357</v>
      </c>
      <c r="M158" s="212"/>
      <c r="N158" s="212">
        <v>123737</v>
      </c>
      <c r="O158" s="212">
        <f t="shared" si="10"/>
        <v>-380</v>
      </c>
      <c r="R158" s="234"/>
    </row>
    <row r="159" spans="1:18" ht="25.5">
      <c r="A159" s="257">
        <v>630</v>
      </c>
      <c r="B159" s="258">
        <v>400</v>
      </c>
      <c r="C159" s="260">
        <v>600</v>
      </c>
      <c r="D159" s="260">
        <v>0</v>
      </c>
      <c r="E159" s="260">
        <v>0</v>
      </c>
      <c r="F159" s="260">
        <v>0</v>
      </c>
      <c r="G159" s="404" t="s">
        <v>3349</v>
      </c>
      <c r="H159" s="45" t="s">
        <v>360</v>
      </c>
      <c r="I159" s="43" t="s">
        <v>361</v>
      </c>
      <c r="J159" s="43"/>
      <c r="K159" s="212">
        <f t="shared" si="8"/>
        <v>1265</v>
      </c>
      <c r="L159" s="212">
        <v>1265</v>
      </c>
      <c r="M159" s="212"/>
      <c r="N159" s="212">
        <v>1265</v>
      </c>
      <c r="O159" s="212">
        <f t="shared" si="10"/>
        <v>0</v>
      </c>
      <c r="R159" s="234"/>
    </row>
    <row r="160" spans="1:18" ht="25.5">
      <c r="A160" s="257">
        <v>630</v>
      </c>
      <c r="B160" s="258">
        <v>400</v>
      </c>
      <c r="C160" s="258">
        <v>700</v>
      </c>
      <c r="D160" s="260">
        <v>0</v>
      </c>
      <c r="E160" s="260">
        <v>0</v>
      </c>
      <c r="F160" s="260">
        <v>0</v>
      </c>
      <c r="G160" s="404" t="s">
        <v>3350</v>
      </c>
      <c r="H160" s="45" t="s">
        <v>362</v>
      </c>
      <c r="I160" s="43" t="s">
        <v>363</v>
      </c>
      <c r="J160" s="43" t="s">
        <v>1528</v>
      </c>
      <c r="K160" s="212">
        <f t="shared" si="8"/>
        <v>0</v>
      </c>
      <c r="L160" s="212">
        <v>0</v>
      </c>
      <c r="M160" s="212"/>
      <c r="N160" s="212">
        <v>0</v>
      </c>
      <c r="O160" s="212">
        <f t="shared" si="10"/>
        <v>0</v>
      </c>
      <c r="R160" s="234"/>
    </row>
    <row r="161" spans="1:18">
      <c r="A161" s="255">
        <v>640</v>
      </c>
      <c r="B161" s="256">
        <v>0</v>
      </c>
      <c r="C161" s="256">
        <v>0</v>
      </c>
      <c r="D161" s="256">
        <v>0</v>
      </c>
      <c r="E161" s="256">
        <v>0</v>
      </c>
      <c r="F161" s="256">
        <v>0</v>
      </c>
      <c r="G161" s="401">
        <v>640</v>
      </c>
      <c r="H161" s="40" t="s">
        <v>364</v>
      </c>
      <c r="I161" s="41"/>
      <c r="J161" s="43"/>
      <c r="K161" s="215">
        <f t="shared" si="8"/>
        <v>0</v>
      </c>
      <c r="L161" s="215">
        <v>0</v>
      </c>
      <c r="M161" s="215"/>
      <c r="N161" s="215">
        <v>0</v>
      </c>
      <c r="O161" s="215"/>
      <c r="R161" s="234"/>
    </row>
    <row r="162" spans="1:18">
      <c r="A162" s="257">
        <v>640</v>
      </c>
      <c r="B162" s="260">
        <v>100</v>
      </c>
      <c r="C162" s="260">
        <v>0</v>
      </c>
      <c r="D162" s="260">
        <v>0</v>
      </c>
      <c r="E162" s="260">
        <v>0</v>
      </c>
      <c r="F162" s="260">
        <v>0</v>
      </c>
      <c r="G162" s="404" t="s">
        <v>3351</v>
      </c>
      <c r="H162" s="45" t="s">
        <v>365</v>
      </c>
      <c r="I162" s="43" t="s">
        <v>366</v>
      </c>
      <c r="J162" s="43"/>
      <c r="K162" s="212">
        <f t="shared" si="8"/>
        <v>0</v>
      </c>
      <c r="L162" s="212">
        <v>0</v>
      </c>
      <c r="M162" s="212"/>
      <c r="N162" s="212">
        <v>3769</v>
      </c>
      <c r="O162" s="212">
        <f>+K162-N162</f>
        <v>-3769</v>
      </c>
      <c r="R162" s="234"/>
    </row>
    <row r="163" spans="1:18">
      <c r="A163" s="257">
        <v>640</v>
      </c>
      <c r="B163" s="258">
        <v>200</v>
      </c>
      <c r="C163" s="258">
        <v>0</v>
      </c>
      <c r="D163" s="258">
        <v>0</v>
      </c>
      <c r="E163" s="258">
        <v>0</v>
      </c>
      <c r="F163" s="258">
        <v>0</v>
      </c>
      <c r="G163" s="402" t="s">
        <v>3352</v>
      </c>
      <c r="H163" s="42" t="s">
        <v>367</v>
      </c>
      <c r="I163" s="43"/>
      <c r="J163" s="43"/>
      <c r="K163" s="213">
        <f t="shared" si="8"/>
        <v>0</v>
      </c>
      <c r="L163" s="213">
        <v>0</v>
      </c>
      <c r="M163" s="213"/>
      <c r="N163" s="213">
        <v>0</v>
      </c>
      <c r="O163" s="213"/>
      <c r="R163" s="234"/>
    </row>
    <row r="164" spans="1:18" ht="38.25">
      <c r="A164" s="257">
        <v>640</v>
      </c>
      <c r="B164" s="258">
        <v>200</v>
      </c>
      <c r="C164" s="260">
        <v>100</v>
      </c>
      <c r="D164" s="260">
        <v>0</v>
      </c>
      <c r="E164" s="260">
        <v>0</v>
      </c>
      <c r="F164" s="260">
        <v>0</v>
      </c>
      <c r="G164" s="404" t="s">
        <v>3353</v>
      </c>
      <c r="H164" s="45" t="s">
        <v>368</v>
      </c>
      <c r="I164" s="43" t="s">
        <v>369</v>
      </c>
      <c r="J164" s="43"/>
      <c r="K164" s="212">
        <f t="shared" si="8"/>
        <v>0</v>
      </c>
      <c r="L164" s="212">
        <v>0</v>
      </c>
      <c r="M164" s="212"/>
      <c r="N164" s="212">
        <v>0</v>
      </c>
      <c r="O164" s="212">
        <f>+K164-N164</f>
        <v>0</v>
      </c>
      <c r="R164" s="234"/>
    </row>
    <row r="165" spans="1:18" ht="25.5">
      <c r="A165" s="257">
        <v>640</v>
      </c>
      <c r="B165" s="258">
        <v>200</v>
      </c>
      <c r="C165" s="260">
        <v>200</v>
      </c>
      <c r="D165" s="260">
        <v>0</v>
      </c>
      <c r="E165" s="260">
        <v>0</v>
      </c>
      <c r="F165" s="260">
        <v>0</v>
      </c>
      <c r="G165" s="404" t="s">
        <v>3354</v>
      </c>
      <c r="H165" s="45" t="s">
        <v>370</v>
      </c>
      <c r="I165" s="43" t="s">
        <v>371</v>
      </c>
      <c r="J165" s="43"/>
      <c r="K165" s="212">
        <f t="shared" si="8"/>
        <v>0</v>
      </c>
      <c r="L165" s="212">
        <v>0</v>
      </c>
      <c r="M165" s="212"/>
      <c r="N165" s="212">
        <v>0</v>
      </c>
      <c r="O165" s="212">
        <f>+K165-N165</f>
        <v>0</v>
      </c>
      <c r="R165" s="234"/>
    </row>
    <row r="166" spans="1:18" ht="25.5">
      <c r="A166" s="257">
        <v>640</v>
      </c>
      <c r="B166" s="258">
        <v>300</v>
      </c>
      <c r="C166" s="258">
        <v>0</v>
      </c>
      <c r="D166" s="258">
        <v>0</v>
      </c>
      <c r="E166" s="258">
        <v>0</v>
      </c>
      <c r="F166" s="258">
        <v>0</v>
      </c>
      <c r="G166" s="402" t="s">
        <v>3355</v>
      </c>
      <c r="H166" s="42" t="s">
        <v>372</v>
      </c>
      <c r="I166" s="43"/>
      <c r="J166" s="43"/>
      <c r="K166" s="213">
        <f t="shared" si="8"/>
        <v>0</v>
      </c>
      <c r="L166" s="213">
        <v>0</v>
      </c>
      <c r="M166" s="213"/>
      <c r="N166" s="213">
        <v>0</v>
      </c>
      <c r="O166" s="213"/>
      <c r="R166" s="234"/>
    </row>
    <row r="167" spans="1:18" ht="38.25">
      <c r="A167" s="257">
        <v>640</v>
      </c>
      <c r="B167" s="258">
        <v>300</v>
      </c>
      <c r="C167" s="258">
        <v>100</v>
      </c>
      <c r="D167" s="260">
        <v>0</v>
      </c>
      <c r="E167" s="260">
        <v>0</v>
      </c>
      <c r="F167" s="260">
        <v>0</v>
      </c>
      <c r="G167" s="404" t="s">
        <v>3356</v>
      </c>
      <c r="H167" s="45" t="s">
        <v>373</v>
      </c>
      <c r="I167" s="43" t="s">
        <v>374</v>
      </c>
      <c r="J167" s="43" t="s">
        <v>1528</v>
      </c>
      <c r="K167" s="212">
        <f t="shared" si="8"/>
        <v>0</v>
      </c>
      <c r="L167" s="212">
        <v>0</v>
      </c>
      <c r="M167" s="212"/>
      <c r="N167" s="212">
        <v>0</v>
      </c>
      <c r="O167" s="212">
        <f>+K167-N167</f>
        <v>0</v>
      </c>
      <c r="R167" s="234"/>
    </row>
    <row r="168" spans="1:18" ht="25.5">
      <c r="A168" s="257">
        <v>640</v>
      </c>
      <c r="B168" s="258">
        <v>300</v>
      </c>
      <c r="C168" s="258">
        <v>200</v>
      </c>
      <c r="D168" s="260">
        <v>0</v>
      </c>
      <c r="E168" s="260">
        <v>0</v>
      </c>
      <c r="F168" s="260">
        <v>0</v>
      </c>
      <c r="G168" s="404" t="s">
        <v>3357</v>
      </c>
      <c r="H168" s="45" t="s">
        <v>375</v>
      </c>
      <c r="I168" s="43" t="s">
        <v>376</v>
      </c>
      <c r="J168" s="43" t="s">
        <v>1528</v>
      </c>
      <c r="K168" s="212">
        <f t="shared" si="8"/>
        <v>0</v>
      </c>
      <c r="L168" s="212">
        <v>0</v>
      </c>
      <c r="M168" s="212"/>
      <c r="N168" s="212">
        <v>0</v>
      </c>
      <c r="O168" s="212">
        <f>+K168-N168</f>
        <v>0</v>
      </c>
      <c r="R168" s="234"/>
    </row>
    <row r="169" spans="1:18" ht="25.5">
      <c r="A169" s="257">
        <v>640</v>
      </c>
      <c r="B169" s="258">
        <v>300</v>
      </c>
      <c r="C169" s="258">
        <v>300</v>
      </c>
      <c r="D169" s="260">
        <v>0</v>
      </c>
      <c r="E169" s="260">
        <v>0</v>
      </c>
      <c r="F169" s="260">
        <v>0</v>
      </c>
      <c r="G169" s="404" t="s">
        <v>3358</v>
      </c>
      <c r="H169" s="42" t="s">
        <v>377</v>
      </c>
      <c r="I169" s="43" t="s">
        <v>378</v>
      </c>
      <c r="J169" s="43" t="s">
        <v>1528</v>
      </c>
      <c r="K169" s="213">
        <f t="shared" si="8"/>
        <v>0</v>
      </c>
      <c r="L169" s="213">
        <v>0</v>
      </c>
      <c r="M169" s="213"/>
      <c r="N169" s="213">
        <v>0</v>
      </c>
      <c r="O169" s="213"/>
      <c r="R169" s="234"/>
    </row>
    <row r="170" spans="1:18">
      <c r="A170" s="257">
        <v>640</v>
      </c>
      <c r="B170" s="258">
        <v>300</v>
      </c>
      <c r="C170" s="258">
        <v>300</v>
      </c>
      <c r="D170" s="260">
        <v>100</v>
      </c>
      <c r="E170" s="260">
        <v>0</v>
      </c>
      <c r="F170" s="260">
        <v>0</v>
      </c>
      <c r="G170" s="404" t="s">
        <v>3359</v>
      </c>
      <c r="H170" s="45" t="s">
        <v>340</v>
      </c>
      <c r="I170" s="43"/>
      <c r="J170" s="43" t="s">
        <v>1528</v>
      </c>
      <c r="K170" s="212">
        <f t="shared" si="8"/>
        <v>44023.28</v>
      </c>
      <c r="L170" s="212">
        <v>44023.28</v>
      </c>
      <c r="M170" s="212"/>
      <c r="N170" s="212">
        <v>52632.28</v>
      </c>
      <c r="O170" s="212">
        <f>+K170-N170</f>
        <v>-8609</v>
      </c>
      <c r="R170" s="234"/>
    </row>
    <row r="171" spans="1:18">
      <c r="A171" s="257">
        <v>640</v>
      </c>
      <c r="B171" s="258">
        <v>300</v>
      </c>
      <c r="C171" s="258">
        <v>300</v>
      </c>
      <c r="D171" s="260">
        <v>200</v>
      </c>
      <c r="E171" s="260">
        <v>0</v>
      </c>
      <c r="F171" s="260">
        <v>0</v>
      </c>
      <c r="G171" s="404" t="s">
        <v>3360</v>
      </c>
      <c r="H171" s="45" t="s">
        <v>379</v>
      </c>
      <c r="I171" s="43"/>
      <c r="J171" s="43" t="s">
        <v>1528</v>
      </c>
      <c r="K171" s="212">
        <f t="shared" si="8"/>
        <v>0</v>
      </c>
      <c r="L171" s="212">
        <v>0</v>
      </c>
      <c r="M171" s="212"/>
      <c r="N171" s="212">
        <v>0</v>
      </c>
      <c r="O171" s="212">
        <f>+K171-N171</f>
        <v>0</v>
      </c>
      <c r="R171" s="234"/>
    </row>
    <row r="172" spans="1:18">
      <c r="A172" s="257">
        <v>640</v>
      </c>
      <c r="B172" s="258">
        <v>300</v>
      </c>
      <c r="C172" s="258">
        <v>300</v>
      </c>
      <c r="D172" s="260">
        <v>900</v>
      </c>
      <c r="E172" s="260">
        <v>0</v>
      </c>
      <c r="F172" s="260">
        <v>0</v>
      </c>
      <c r="G172" s="404" t="s">
        <v>3361</v>
      </c>
      <c r="H172" s="45" t="s">
        <v>380</v>
      </c>
      <c r="I172" s="43"/>
      <c r="J172" s="43" t="s">
        <v>1528</v>
      </c>
      <c r="K172" s="212">
        <f t="shared" si="8"/>
        <v>55000</v>
      </c>
      <c r="L172" s="212">
        <v>55000</v>
      </c>
      <c r="M172" s="212"/>
      <c r="N172" s="212">
        <v>55000</v>
      </c>
      <c r="O172" s="212">
        <f>+K172-N172</f>
        <v>0</v>
      </c>
      <c r="R172" s="234"/>
    </row>
    <row r="173" spans="1:18" ht="25.5">
      <c r="A173" s="257">
        <v>640</v>
      </c>
      <c r="B173" s="258">
        <v>300</v>
      </c>
      <c r="C173" s="258">
        <v>400</v>
      </c>
      <c r="D173" s="258">
        <v>0</v>
      </c>
      <c r="E173" s="258">
        <v>0</v>
      </c>
      <c r="F173" s="258">
        <v>0</v>
      </c>
      <c r="G173" s="402" t="s">
        <v>3362</v>
      </c>
      <c r="H173" s="42" t="s">
        <v>381</v>
      </c>
      <c r="I173" s="43" t="s">
        <v>382</v>
      </c>
      <c r="J173" s="43" t="s">
        <v>1528</v>
      </c>
      <c r="K173" s="212">
        <f t="shared" si="8"/>
        <v>0</v>
      </c>
      <c r="L173" s="212">
        <v>0</v>
      </c>
      <c r="M173" s="212"/>
      <c r="N173" s="212">
        <v>0</v>
      </c>
      <c r="O173" s="212">
        <f>+K173-N173</f>
        <v>0</v>
      </c>
      <c r="R173" s="234"/>
    </row>
    <row r="174" spans="1:18">
      <c r="A174" s="257">
        <v>640</v>
      </c>
      <c r="B174" s="258">
        <v>400</v>
      </c>
      <c r="C174" s="258">
        <v>0</v>
      </c>
      <c r="D174" s="258">
        <v>0</v>
      </c>
      <c r="E174" s="258">
        <v>0</v>
      </c>
      <c r="F174" s="258">
        <v>0</v>
      </c>
      <c r="G174" s="402" t="s">
        <v>3363</v>
      </c>
      <c r="H174" s="42" t="s">
        <v>383</v>
      </c>
      <c r="I174" s="43" t="s">
        <v>384</v>
      </c>
      <c r="J174" s="43"/>
      <c r="K174" s="213">
        <f t="shared" si="8"/>
        <v>0</v>
      </c>
      <c r="L174" s="213">
        <v>0</v>
      </c>
      <c r="M174" s="213"/>
      <c r="N174" s="213">
        <v>0</v>
      </c>
      <c r="O174" s="213"/>
      <c r="R174" s="234"/>
    </row>
    <row r="175" spans="1:18" ht="38.25">
      <c r="A175" s="257">
        <v>640</v>
      </c>
      <c r="B175" s="258">
        <v>400</v>
      </c>
      <c r="C175" s="260">
        <v>100</v>
      </c>
      <c r="D175" s="260">
        <v>0</v>
      </c>
      <c r="E175" s="260">
        <v>0</v>
      </c>
      <c r="F175" s="260">
        <v>0</v>
      </c>
      <c r="G175" s="404" t="s">
        <v>3364</v>
      </c>
      <c r="H175" s="45" t="s">
        <v>385</v>
      </c>
      <c r="I175" s="43" t="s">
        <v>386</v>
      </c>
      <c r="J175" s="43"/>
      <c r="K175" s="212">
        <f t="shared" si="8"/>
        <v>0</v>
      </c>
      <c r="L175" s="212">
        <v>0</v>
      </c>
      <c r="M175" s="212"/>
      <c r="N175" s="212">
        <v>0</v>
      </c>
      <c r="O175" s="212">
        <f>+K175-N175</f>
        <v>0</v>
      </c>
      <c r="R175" s="234"/>
    </row>
    <row r="176" spans="1:18" ht="25.5">
      <c r="A176" s="257">
        <v>640</v>
      </c>
      <c r="B176" s="258">
        <v>400</v>
      </c>
      <c r="C176" s="260">
        <v>200</v>
      </c>
      <c r="D176" s="260">
        <v>0</v>
      </c>
      <c r="E176" s="260">
        <v>0</v>
      </c>
      <c r="F176" s="260">
        <v>0</v>
      </c>
      <c r="G176" s="404" t="s">
        <v>3365</v>
      </c>
      <c r="H176" s="45" t="s">
        <v>387</v>
      </c>
      <c r="I176" s="43" t="s">
        <v>388</v>
      </c>
      <c r="J176" s="43"/>
      <c r="K176" s="212">
        <f t="shared" si="8"/>
        <v>0</v>
      </c>
      <c r="L176" s="212">
        <v>0</v>
      </c>
      <c r="M176" s="212"/>
      <c r="N176" s="212">
        <v>0</v>
      </c>
      <c r="O176" s="212">
        <f>+K176-N176</f>
        <v>0</v>
      </c>
      <c r="R176" s="234"/>
    </row>
    <row r="177" spans="1:18" ht="25.5">
      <c r="A177" s="257">
        <v>640</v>
      </c>
      <c r="B177" s="258">
        <v>400</v>
      </c>
      <c r="C177" s="258">
        <v>300</v>
      </c>
      <c r="D177" s="258">
        <v>0</v>
      </c>
      <c r="E177" s="258">
        <v>0</v>
      </c>
      <c r="F177" s="258">
        <v>0</v>
      </c>
      <c r="G177" s="402" t="s">
        <v>3366</v>
      </c>
      <c r="H177" s="42" t="s">
        <v>389</v>
      </c>
      <c r="I177" s="43" t="s">
        <v>390</v>
      </c>
      <c r="J177" s="43"/>
      <c r="K177" s="213">
        <f t="shared" si="8"/>
        <v>0</v>
      </c>
      <c r="L177" s="213">
        <v>0</v>
      </c>
      <c r="M177" s="213"/>
      <c r="N177" s="213">
        <v>0</v>
      </c>
      <c r="O177" s="213"/>
      <c r="R177" s="234"/>
    </row>
    <row r="178" spans="1:18">
      <c r="A178" s="257">
        <v>640</v>
      </c>
      <c r="B178" s="258">
        <v>400</v>
      </c>
      <c r="C178" s="258">
        <v>300</v>
      </c>
      <c r="D178" s="259">
        <v>100</v>
      </c>
      <c r="E178" s="259">
        <v>0</v>
      </c>
      <c r="F178" s="259">
        <v>0</v>
      </c>
      <c r="G178" s="403" t="s">
        <v>3367</v>
      </c>
      <c r="H178" s="45" t="s">
        <v>391</v>
      </c>
      <c r="I178" s="47"/>
      <c r="J178" s="43"/>
      <c r="K178" s="212">
        <f t="shared" si="8"/>
        <v>0</v>
      </c>
      <c r="L178" s="212">
        <v>0</v>
      </c>
      <c r="M178" s="212"/>
      <c r="N178" s="212">
        <v>0</v>
      </c>
      <c r="O178" s="212">
        <f t="shared" ref="O178:O183" si="11">+K178-N178</f>
        <v>0</v>
      </c>
      <c r="R178" s="234"/>
    </row>
    <row r="179" spans="1:18" ht="25.5">
      <c r="A179" s="257">
        <v>640</v>
      </c>
      <c r="B179" s="258">
        <v>400</v>
      </c>
      <c r="C179" s="258">
        <v>300</v>
      </c>
      <c r="D179" s="259">
        <v>200</v>
      </c>
      <c r="E179" s="259">
        <v>0</v>
      </c>
      <c r="F179" s="259">
        <v>0</v>
      </c>
      <c r="G179" s="403" t="s">
        <v>3368</v>
      </c>
      <c r="H179" s="45" t="s">
        <v>392</v>
      </c>
      <c r="I179" s="47"/>
      <c r="J179" s="43"/>
      <c r="K179" s="212">
        <f t="shared" si="8"/>
        <v>0</v>
      </c>
      <c r="L179" s="212">
        <v>0</v>
      </c>
      <c r="M179" s="212"/>
      <c r="N179" s="212">
        <v>0</v>
      </c>
      <c r="O179" s="212">
        <f t="shared" si="11"/>
        <v>0</v>
      </c>
      <c r="R179" s="234"/>
    </row>
    <row r="180" spans="1:18">
      <c r="A180" s="257">
        <v>640</v>
      </c>
      <c r="B180" s="258">
        <v>400</v>
      </c>
      <c r="C180" s="258">
        <v>300</v>
      </c>
      <c r="D180" s="259">
        <v>300</v>
      </c>
      <c r="E180" s="259">
        <v>0</v>
      </c>
      <c r="F180" s="259">
        <v>0</v>
      </c>
      <c r="G180" s="403" t="s">
        <v>3369</v>
      </c>
      <c r="H180" s="45" t="s">
        <v>393</v>
      </c>
      <c r="I180" s="47"/>
      <c r="J180" s="43"/>
      <c r="K180" s="212">
        <v>36443.14</v>
      </c>
      <c r="L180" s="212">
        <v>36443.14</v>
      </c>
      <c r="M180" s="212"/>
      <c r="N180" s="212">
        <v>36443.14</v>
      </c>
      <c r="O180" s="212">
        <f t="shared" si="11"/>
        <v>0</v>
      </c>
      <c r="R180" s="234"/>
    </row>
    <row r="181" spans="1:18" ht="25.5">
      <c r="A181" s="257">
        <v>640</v>
      </c>
      <c r="B181" s="258">
        <v>400</v>
      </c>
      <c r="C181" s="258">
        <v>300</v>
      </c>
      <c r="D181" s="259">
        <v>400</v>
      </c>
      <c r="E181" s="259">
        <v>0</v>
      </c>
      <c r="F181" s="259">
        <v>0</v>
      </c>
      <c r="G181" s="403" t="s">
        <v>3370</v>
      </c>
      <c r="H181" s="45" t="s">
        <v>394</v>
      </c>
      <c r="I181" s="47"/>
      <c r="J181" s="43"/>
      <c r="K181" s="212">
        <f t="shared" si="8"/>
        <v>0</v>
      </c>
      <c r="L181" s="212">
        <v>0</v>
      </c>
      <c r="M181" s="212"/>
      <c r="N181" s="212">
        <v>0</v>
      </c>
      <c r="O181" s="212">
        <f t="shared" si="11"/>
        <v>0</v>
      </c>
      <c r="R181" s="234"/>
    </row>
    <row r="182" spans="1:18">
      <c r="A182" s="257">
        <v>640</v>
      </c>
      <c r="B182" s="258">
        <v>400</v>
      </c>
      <c r="C182" s="258">
        <v>300</v>
      </c>
      <c r="D182" s="259">
        <v>500</v>
      </c>
      <c r="E182" s="259">
        <v>0</v>
      </c>
      <c r="F182" s="259">
        <v>0</v>
      </c>
      <c r="G182" s="403" t="s">
        <v>3371</v>
      </c>
      <c r="H182" s="45" t="s">
        <v>395</v>
      </c>
      <c r="I182" s="47"/>
      <c r="J182" s="43"/>
      <c r="K182" s="212">
        <f t="shared" si="8"/>
        <v>0</v>
      </c>
      <c r="L182" s="212">
        <v>0</v>
      </c>
      <c r="M182" s="212"/>
      <c r="N182" s="212">
        <v>22250.720000000001</v>
      </c>
      <c r="O182" s="212">
        <f t="shared" si="11"/>
        <v>-22250.720000000001</v>
      </c>
      <c r="R182" s="234"/>
    </row>
    <row r="183" spans="1:18" ht="25.5">
      <c r="A183" s="257">
        <v>640</v>
      </c>
      <c r="B183" s="258">
        <v>400</v>
      </c>
      <c r="C183" s="258">
        <v>300</v>
      </c>
      <c r="D183" s="259">
        <v>900</v>
      </c>
      <c r="E183" s="259">
        <v>0</v>
      </c>
      <c r="F183" s="259">
        <v>0</v>
      </c>
      <c r="G183" s="403" t="s">
        <v>3372</v>
      </c>
      <c r="H183" s="45" t="s">
        <v>389</v>
      </c>
      <c r="I183" s="47"/>
      <c r="J183" s="43"/>
      <c r="K183" s="212">
        <f t="shared" si="8"/>
        <v>59009</v>
      </c>
      <c r="L183" s="212">
        <f>50000+9009</f>
        <v>59009</v>
      </c>
      <c r="M183" s="212"/>
      <c r="N183" s="212">
        <v>50000</v>
      </c>
      <c r="O183" s="212">
        <f t="shared" si="11"/>
        <v>9009</v>
      </c>
      <c r="R183" s="234"/>
    </row>
    <row r="184" spans="1:18">
      <c r="A184" s="257">
        <v>640</v>
      </c>
      <c r="B184" s="258">
        <v>500</v>
      </c>
      <c r="C184" s="258">
        <v>0</v>
      </c>
      <c r="D184" s="258">
        <v>0</v>
      </c>
      <c r="E184" s="258">
        <v>0</v>
      </c>
      <c r="F184" s="258">
        <v>0</v>
      </c>
      <c r="G184" s="402" t="s">
        <v>3373</v>
      </c>
      <c r="H184" s="42" t="s">
        <v>396</v>
      </c>
      <c r="I184" s="43" t="s">
        <v>397</v>
      </c>
      <c r="J184" s="43"/>
      <c r="K184" s="213">
        <f t="shared" si="8"/>
        <v>0</v>
      </c>
      <c r="L184" s="213">
        <v>0</v>
      </c>
      <c r="M184" s="213"/>
      <c r="N184" s="213">
        <v>0</v>
      </c>
      <c r="O184" s="213"/>
      <c r="R184" s="234"/>
    </row>
    <row r="185" spans="1:18">
      <c r="A185" s="257">
        <v>640</v>
      </c>
      <c r="B185" s="258">
        <v>500</v>
      </c>
      <c r="C185" s="258">
        <v>100</v>
      </c>
      <c r="D185" s="258">
        <v>0</v>
      </c>
      <c r="E185" s="258">
        <v>0</v>
      </c>
      <c r="F185" s="258">
        <v>0</v>
      </c>
      <c r="G185" s="402" t="s">
        <v>3374</v>
      </c>
      <c r="H185" s="42" t="s">
        <v>398</v>
      </c>
      <c r="I185" s="43" t="s">
        <v>399</v>
      </c>
      <c r="J185" s="43"/>
      <c r="K185" s="213">
        <f t="shared" si="8"/>
        <v>0</v>
      </c>
      <c r="L185" s="213">
        <v>0</v>
      </c>
      <c r="M185" s="213"/>
      <c r="N185" s="213">
        <v>0</v>
      </c>
      <c r="O185" s="213"/>
      <c r="R185" s="234"/>
    </row>
    <row r="186" spans="1:18" ht="25.5">
      <c r="A186" s="257">
        <v>640</v>
      </c>
      <c r="B186" s="258">
        <v>500</v>
      </c>
      <c r="C186" s="258">
        <v>100</v>
      </c>
      <c r="D186" s="260">
        <v>100</v>
      </c>
      <c r="E186" s="260">
        <v>0</v>
      </c>
      <c r="F186" s="260">
        <v>0</v>
      </c>
      <c r="G186" s="404" t="s">
        <v>3375</v>
      </c>
      <c r="H186" s="45" t="s">
        <v>400</v>
      </c>
      <c r="I186" s="43" t="s">
        <v>401</v>
      </c>
      <c r="J186" s="43"/>
      <c r="K186" s="212">
        <f t="shared" si="8"/>
        <v>0</v>
      </c>
      <c r="L186" s="212">
        <v>0</v>
      </c>
      <c r="M186" s="212"/>
      <c r="N186" s="212">
        <v>0</v>
      </c>
      <c r="O186" s="212">
        <f>+K186-N186</f>
        <v>0</v>
      </c>
      <c r="R186" s="234"/>
    </row>
    <row r="187" spans="1:18" ht="25.5">
      <c r="A187" s="257">
        <v>640</v>
      </c>
      <c r="B187" s="258">
        <v>500</v>
      </c>
      <c r="C187" s="258">
        <v>100</v>
      </c>
      <c r="D187" s="260">
        <v>200</v>
      </c>
      <c r="E187" s="260">
        <v>0</v>
      </c>
      <c r="F187" s="260">
        <v>0</v>
      </c>
      <c r="G187" s="404" t="s">
        <v>3376</v>
      </c>
      <c r="H187" s="45" t="s">
        <v>402</v>
      </c>
      <c r="I187" s="43" t="s">
        <v>403</v>
      </c>
      <c r="J187" s="43"/>
      <c r="K187" s="212">
        <f t="shared" si="8"/>
        <v>0</v>
      </c>
      <c r="L187" s="212">
        <v>0</v>
      </c>
      <c r="M187" s="212"/>
      <c r="N187" s="212">
        <v>502631</v>
      </c>
      <c r="O187" s="212">
        <f>+K187-N187</f>
        <v>-502631</v>
      </c>
      <c r="R187" s="234"/>
    </row>
    <row r="188" spans="1:18">
      <c r="A188" s="257">
        <v>640</v>
      </c>
      <c r="B188" s="258">
        <v>500</v>
      </c>
      <c r="C188" s="258">
        <v>100</v>
      </c>
      <c r="D188" s="260">
        <v>300</v>
      </c>
      <c r="E188" s="260">
        <v>0</v>
      </c>
      <c r="F188" s="260">
        <v>0</v>
      </c>
      <c r="G188" s="404" t="s">
        <v>3377</v>
      </c>
      <c r="H188" s="45" t="s">
        <v>404</v>
      </c>
      <c r="I188" s="43" t="s">
        <v>405</v>
      </c>
      <c r="J188" s="43"/>
      <c r="K188" s="212">
        <f t="shared" si="8"/>
        <v>0</v>
      </c>
      <c r="L188" s="212">
        <v>0</v>
      </c>
      <c r="M188" s="212"/>
      <c r="N188" s="212">
        <v>177776.54</v>
      </c>
      <c r="O188" s="212">
        <f>+K188-N188</f>
        <v>-177776.54</v>
      </c>
      <c r="R188" s="234"/>
    </row>
    <row r="189" spans="1:18">
      <c r="A189" s="257">
        <v>640</v>
      </c>
      <c r="B189" s="258">
        <v>500</v>
      </c>
      <c r="C189" s="258">
        <v>150</v>
      </c>
      <c r="D189" s="260">
        <v>0</v>
      </c>
      <c r="E189" s="260">
        <v>0</v>
      </c>
      <c r="F189" s="260">
        <v>0</v>
      </c>
      <c r="G189" s="404" t="s">
        <v>3378</v>
      </c>
      <c r="H189" s="45" t="s">
        <v>406</v>
      </c>
      <c r="I189" s="43" t="s">
        <v>407</v>
      </c>
      <c r="J189" s="43"/>
      <c r="K189" s="212">
        <f t="shared" si="8"/>
        <v>0</v>
      </c>
      <c r="L189" s="212">
        <v>0</v>
      </c>
      <c r="M189" s="212"/>
      <c r="N189" s="212">
        <v>0</v>
      </c>
      <c r="O189" s="212">
        <f>+K189-N189</f>
        <v>0</v>
      </c>
      <c r="R189" s="234"/>
    </row>
    <row r="190" spans="1:18">
      <c r="A190" s="257">
        <v>640</v>
      </c>
      <c r="B190" s="258">
        <v>500</v>
      </c>
      <c r="C190" s="258">
        <v>200</v>
      </c>
      <c r="D190" s="258">
        <v>0</v>
      </c>
      <c r="E190" s="258">
        <v>0</v>
      </c>
      <c r="F190" s="258">
        <v>0</v>
      </c>
      <c r="G190" s="402" t="s">
        <v>3379</v>
      </c>
      <c r="H190" s="42" t="s">
        <v>408</v>
      </c>
      <c r="I190" s="43" t="s">
        <v>409</v>
      </c>
      <c r="J190" s="43"/>
      <c r="K190" s="213">
        <f t="shared" si="8"/>
        <v>0</v>
      </c>
      <c r="L190" s="213">
        <v>0</v>
      </c>
      <c r="M190" s="213"/>
      <c r="N190" s="213">
        <v>0</v>
      </c>
      <c r="O190" s="213"/>
      <c r="R190" s="234"/>
    </row>
    <row r="191" spans="1:18">
      <c r="A191" s="257">
        <v>640</v>
      </c>
      <c r="B191" s="258">
        <v>500</v>
      </c>
      <c r="C191" s="258">
        <v>200</v>
      </c>
      <c r="D191" s="259">
        <v>50</v>
      </c>
      <c r="E191" s="259">
        <v>0</v>
      </c>
      <c r="F191" s="259">
        <v>0</v>
      </c>
      <c r="G191" s="403" t="s">
        <v>3380</v>
      </c>
      <c r="H191" s="45" t="s">
        <v>410</v>
      </c>
      <c r="I191" s="47"/>
      <c r="J191" s="43"/>
      <c r="K191" s="212">
        <f t="shared" si="8"/>
        <v>0</v>
      </c>
      <c r="L191" s="212">
        <v>0</v>
      </c>
      <c r="M191" s="212"/>
      <c r="N191" s="212">
        <v>0</v>
      </c>
      <c r="O191" s="212">
        <f t="shared" ref="O191:O203" si="12">+K191-N191</f>
        <v>0</v>
      </c>
      <c r="R191" s="234"/>
    </row>
    <row r="192" spans="1:18" ht="25.5">
      <c r="A192" s="257">
        <v>640</v>
      </c>
      <c r="B192" s="258">
        <v>500</v>
      </c>
      <c r="C192" s="258">
        <v>200</v>
      </c>
      <c r="D192" s="259">
        <v>100</v>
      </c>
      <c r="E192" s="259">
        <v>0</v>
      </c>
      <c r="F192" s="259">
        <v>0</v>
      </c>
      <c r="G192" s="403" t="s">
        <v>3381</v>
      </c>
      <c r="H192" s="45" t="s">
        <v>411</v>
      </c>
      <c r="I192" s="47"/>
      <c r="J192" s="43"/>
      <c r="K192" s="212">
        <f t="shared" si="8"/>
        <v>26575.66</v>
      </c>
      <c r="L192" s="212">
        <v>26575.66</v>
      </c>
      <c r="M192" s="212"/>
      <c r="N192" s="212">
        <v>26575.66</v>
      </c>
      <c r="O192" s="212">
        <f t="shared" si="12"/>
        <v>0</v>
      </c>
      <c r="R192" s="234"/>
    </row>
    <row r="193" spans="1:18" ht="25.5">
      <c r="A193" s="257">
        <v>640</v>
      </c>
      <c r="B193" s="258">
        <v>500</v>
      </c>
      <c r="C193" s="258">
        <v>200</v>
      </c>
      <c r="D193" s="259">
        <v>150</v>
      </c>
      <c r="E193" s="259">
        <v>0</v>
      </c>
      <c r="F193" s="259">
        <v>0</v>
      </c>
      <c r="G193" s="403" t="s">
        <v>3382</v>
      </c>
      <c r="H193" s="45" t="s">
        <v>412</v>
      </c>
      <c r="I193" s="47"/>
      <c r="J193" s="43"/>
      <c r="K193" s="212">
        <f t="shared" si="8"/>
        <v>0</v>
      </c>
      <c r="L193" s="212">
        <v>0</v>
      </c>
      <c r="M193" s="212"/>
      <c r="N193" s="212">
        <v>0</v>
      </c>
      <c r="O193" s="212">
        <f t="shared" si="12"/>
        <v>0</v>
      </c>
      <c r="R193" s="234"/>
    </row>
    <row r="194" spans="1:18">
      <c r="A194" s="257">
        <v>640</v>
      </c>
      <c r="B194" s="258">
        <v>500</v>
      </c>
      <c r="C194" s="258">
        <v>200</v>
      </c>
      <c r="D194" s="259">
        <v>200</v>
      </c>
      <c r="E194" s="259">
        <v>0</v>
      </c>
      <c r="F194" s="259">
        <v>0</v>
      </c>
      <c r="G194" s="403" t="s">
        <v>3383</v>
      </c>
      <c r="H194" s="45" t="s">
        <v>413</v>
      </c>
      <c r="I194" s="47"/>
      <c r="J194" s="43"/>
      <c r="K194" s="212">
        <f t="shared" si="8"/>
        <v>15229</v>
      </c>
      <c r="L194" s="212">
        <v>15229</v>
      </c>
      <c r="M194" s="212"/>
      <c r="N194" s="212">
        <v>15229</v>
      </c>
      <c r="O194" s="212">
        <f t="shared" si="12"/>
        <v>0</v>
      </c>
      <c r="R194" s="234"/>
    </row>
    <row r="195" spans="1:18">
      <c r="A195" s="257">
        <v>640</v>
      </c>
      <c r="B195" s="258">
        <v>500</v>
      </c>
      <c r="C195" s="258">
        <v>200</v>
      </c>
      <c r="D195" s="259">
        <v>250</v>
      </c>
      <c r="E195" s="259">
        <v>0</v>
      </c>
      <c r="F195" s="259">
        <v>0</v>
      </c>
      <c r="G195" s="403" t="s">
        <v>3384</v>
      </c>
      <c r="H195" s="45" t="s">
        <v>414</v>
      </c>
      <c r="I195" s="47"/>
      <c r="J195" s="43"/>
      <c r="K195" s="212">
        <f t="shared" si="8"/>
        <v>0</v>
      </c>
      <c r="L195" s="212">
        <v>0</v>
      </c>
      <c r="M195" s="212"/>
      <c r="N195" s="212">
        <v>0</v>
      </c>
      <c r="O195" s="212">
        <f t="shared" si="12"/>
        <v>0</v>
      </c>
      <c r="R195" s="234"/>
    </row>
    <row r="196" spans="1:18">
      <c r="A196" s="257">
        <v>640</v>
      </c>
      <c r="B196" s="258">
        <v>500</v>
      </c>
      <c r="C196" s="258">
        <v>200</v>
      </c>
      <c r="D196" s="259">
        <v>300</v>
      </c>
      <c r="E196" s="259">
        <v>0</v>
      </c>
      <c r="F196" s="259">
        <v>0</v>
      </c>
      <c r="G196" s="403" t="s">
        <v>3385</v>
      </c>
      <c r="H196" s="45" t="s">
        <v>415</v>
      </c>
      <c r="I196" s="47"/>
      <c r="J196" s="43"/>
      <c r="K196" s="212">
        <f t="shared" si="8"/>
        <v>2509.69</v>
      </c>
      <c r="L196" s="212">
        <v>2509.69</v>
      </c>
      <c r="M196" s="212"/>
      <c r="N196" s="212">
        <v>2509.69</v>
      </c>
      <c r="O196" s="212">
        <f t="shared" si="12"/>
        <v>0</v>
      </c>
      <c r="R196" s="234"/>
    </row>
    <row r="197" spans="1:18">
      <c r="A197" s="257">
        <v>640</v>
      </c>
      <c r="B197" s="258">
        <v>500</v>
      </c>
      <c r="C197" s="258">
        <v>200</v>
      </c>
      <c r="D197" s="259">
        <v>350</v>
      </c>
      <c r="E197" s="259">
        <v>0</v>
      </c>
      <c r="F197" s="259">
        <v>0</v>
      </c>
      <c r="G197" s="403" t="s">
        <v>3386</v>
      </c>
      <c r="H197" s="45" t="s">
        <v>416</v>
      </c>
      <c r="I197" s="47"/>
      <c r="J197" s="43"/>
      <c r="K197" s="212">
        <f t="shared" si="8"/>
        <v>0</v>
      </c>
      <c r="L197" s="212">
        <v>0</v>
      </c>
      <c r="M197" s="212"/>
      <c r="N197" s="212">
        <v>0</v>
      </c>
      <c r="O197" s="212">
        <f t="shared" si="12"/>
        <v>0</v>
      </c>
      <c r="R197" s="234"/>
    </row>
    <row r="198" spans="1:18">
      <c r="A198" s="257">
        <v>640</v>
      </c>
      <c r="B198" s="258">
        <v>500</v>
      </c>
      <c r="C198" s="258">
        <v>200</v>
      </c>
      <c r="D198" s="259">
        <v>400</v>
      </c>
      <c r="E198" s="259">
        <v>0</v>
      </c>
      <c r="F198" s="259">
        <v>0</v>
      </c>
      <c r="G198" s="403" t="s">
        <v>3387</v>
      </c>
      <c r="H198" s="45" t="s">
        <v>417</v>
      </c>
      <c r="I198" s="47"/>
      <c r="J198" s="43"/>
      <c r="K198" s="212">
        <f t="shared" si="8"/>
        <v>6488.7</v>
      </c>
      <c r="L198" s="212">
        <v>6488.7</v>
      </c>
      <c r="M198" s="212"/>
      <c r="N198" s="212">
        <v>6488.7</v>
      </c>
      <c r="O198" s="212">
        <f t="shared" si="12"/>
        <v>0</v>
      </c>
      <c r="R198" s="234"/>
    </row>
    <row r="199" spans="1:18">
      <c r="A199" s="257">
        <v>640</v>
      </c>
      <c r="B199" s="258">
        <v>500</v>
      </c>
      <c r="C199" s="258">
        <v>200</v>
      </c>
      <c r="D199" s="259">
        <v>450</v>
      </c>
      <c r="E199" s="259">
        <v>0</v>
      </c>
      <c r="F199" s="259">
        <v>0</v>
      </c>
      <c r="G199" s="403" t="s">
        <v>3388</v>
      </c>
      <c r="H199" s="45" t="s">
        <v>418</v>
      </c>
      <c r="I199" s="47"/>
      <c r="J199" s="43"/>
      <c r="K199" s="212">
        <f t="shared" ref="K199:K262" si="13">+L199+M199</f>
        <v>1415.21</v>
      </c>
      <c r="L199" s="212">
        <v>1415.21</v>
      </c>
      <c r="M199" s="212"/>
      <c r="N199" s="212">
        <v>1415.21</v>
      </c>
      <c r="O199" s="212">
        <f t="shared" si="12"/>
        <v>0</v>
      </c>
      <c r="R199" s="234"/>
    </row>
    <row r="200" spans="1:18" ht="25.5">
      <c r="A200" s="257">
        <v>640</v>
      </c>
      <c r="B200" s="258">
        <v>500</v>
      </c>
      <c r="C200" s="258">
        <v>200</v>
      </c>
      <c r="D200" s="259">
        <v>500</v>
      </c>
      <c r="E200" s="259">
        <v>0</v>
      </c>
      <c r="F200" s="259">
        <v>0</v>
      </c>
      <c r="G200" s="403" t="s">
        <v>3389</v>
      </c>
      <c r="H200" s="45" t="s">
        <v>419</v>
      </c>
      <c r="I200" s="47"/>
      <c r="J200" s="43"/>
      <c r="K200" s="212">
        <f t="shared" si="13"/>
        <v>26204.83</v>
      </c>
      <c r="L200" s="212">
        <v>26204.83</v>
      </c>
      <c r="M200" s="212"/>
      <c r="N200" s="212">
        <v>26204.83</v>
      </c>
      <c r="O200" s="212">
        <f t="shared" si="12"/>
        <v>0</v>
      </c>
      <c r="R200" s="234"/>
    </row>
    <row r="201" spans="1:18" ht="25.5">
      <c r="A201" s="257">
        <v>640</v>
      </c>
      <c r="B201" s="258">
        <v>500</v>
      </c>
      <c r="C201" s="258">
        <v>200</v>
      </c>
      <c r="D201" s="259">
        <v>550</v>
      </c>
      <c r="E201" s="259">
        <v>0</v>
      </c>
      <c r="F201" s="259">
        <v>0</v>
      </c>
      <c r="G201" s="403" t="s">
        <v>3390</v>
      </c>
      <c r="H201" s="45" t="s">
        <v>420</v>
      </c>
      <c r="I201" s="47"/>
      <c r="J201" s="43"/>
      <c r="K201" s="212">
        <f t="shared" si="13"/>
        <v>0</v>
      </c>
      <c r="L201" s="212">
        <v>0</v>
      </c>
      <c r="M201" s="212"/>
      <c r="N201" s="212">
        <v>0</v>
      </c>
      <c r="O201" s="212">
        <f t="shared" si="12"/>
        <v>0</v>
      </c>
      <c r="R201" s="234"/>
    </row>
    <row r="202" spans="1:18">
      <c r="A202" s="257">
        <v>640</v>
      </c>
      <c r="B202" s="258">
        <v>500</v>
      </c>
      <c r="C202" s="258">
        <v>200</v>
      </c>
      <c r="D202" s="259">
        <v>600</v>
      </c>
      <c r="E202" s="259">
        <v>0</v>
      </c>
      <c r="F202" s="259">
        <v>0</v>
      </c>
      <c r="G202" s="403" t="s">
        <v>3391</v>
      </c>
      <c r="H202" s="45" t="s">
        <v>421</v>
      </c>
      <c r="I202" s="47"/>
      <c r="J202" s="43"/>
      <c r="K202" s="212">
        <f t="shared" si="13"/>
        <v>0</v>
      </c>
      <c r="L202" s="212">
        <v>0</v>
      </c>
      <c r="M202" s="212"/>
      <c r="N202" s="212">
        <v>0</v>
      </c>
      <c r="O202" s="212">
        <f t="shared" si="12"/>
        <v>0</v>
      </c>
      <c r="R202" s="234"/>
    </row>
    <row r="203" spans="1:18">
      <c r="A203" s="257">
        <v>640</v>
      </c>
      <c r="B203" s="258">
        <v>500</v>
      </c>
      <c r="C203" s="258">
        <v>200</v>
      </c>
      <c r="D203" s="259">
        <v>900</v>
      </c>
      <c r="E203" s="259">
        <v>0</v>
      </c>
      <c r="F203" s="259">
        <v>0</v>
      </c>
      <c r="G203" s="403" t="s">
        <v>3392</v>
      </c>
      <c r="H203" s="45" t="s">
        <v>408</v>
      </c>
      <c r="I203" s="47"/>
      <c r="J203" s="43"/>
      <c r="K203" s="212">
        <f t="shared" si="13"/>
        <v>16719.05</v>
      </c>
      <c r="L203" s="212">
        <f>25728.05-9009</f>
        <v>16719.05</v>
      </c>
      <c r="M203" s="212"/>
      <c r="N203" s="212">
        <v>16719.05</v>
      </c>
      <c r="O203" s="212">
        <f t="shared" si="12"/>
        <v>0</v>
      </c>
      <c r="R203" s="234"/>
    </row>
    <row r="204" spans="1:18" ht="25.5">
      <c r="A204" s="255">
        <v>650</v>
      </c>
      <c r="B204" s="256">
        <v>0</v>
      </c>
      <c r="C204" s="256">
        <v>0</v>
      </c>
      <c r="D204" s="256">
        <v>0</v>
      </c>
      <c r="E204" s="256">
        <v>0</v>
      </c>
      <c r="F204" s="256">
        <v>0</v>
      </c>
      <c r="G204" s="401">
        <v>650</v>
      </c>
      <c r="H204" s="40" t="s">
        <v>422</v>
      </c>
      <c r="I204" s="41" t="s">
        <v>423</v>
      </c>
      <c r="J204" s="43"/>
      <c r="K204" s="215">
        <f t="shared" si="13"/>
        <v>0</v>
      </c>
      <c r="L204" s="215">
        <v>0</v>
      </c>
      <c r="M204" s="215"/>
      <c r="N204" s="215">
        <v>0</v>
      </c>
      <c r="O204" s="215"/>
      <c r="R204" s="234"/>
    </row>
    <row r="205" spans="1:18" ht="38.25">
      <c r="A205" s="257">
        <v>650</v>
      </c>
      <c r="B205" s="260">
        <v>100</v>
      </c>
      <c r="C205" s="260">
        <v>0</v>
      </c>
      <c r="D205" s="260">
        <v>0</v>
      </c>
      <c r="E205" s="260">
        <v>0</v>
      </c>
      <c r="F205" s="260">
        <v>0</v>
      </c>
      <c r="G205" s="404" t="s">
        <v>3393</v>
      </c>
      <c r="H205" s="45" t="s">
        <v>2102</v>
      </c>
      <c r="I205" s="43" t="s">
        <v>424</v>
      </c>
      <c r="J205" s="43"/>
      <c r="K205" s="212">
        <f t="shared" si="13"/>
        <v>1657734.1</v>
      </c>
      <c r="L205" s="212">
        <v>1657734.1</v>
      </c>
      <c r="M205" s="212"/>
      <c r="N205" s="212">
        <v>1657734.1</v>
      </c>
      <c r="O205" s="212">
        <f>+K205-N205</f>
        <v>0</v>
      </c>
      <c r="R205" s="234"/>
    </row>
    <row r="206" spans="1:18" ht="25.5">
      <c r="A206" s="257">
        <v>650</v>
      </c>
      <c r="B206" s="260">
        <v>200</v>
      </c>
      <c r="C206" s="260">
        <v>0</v>
      </c>
      <c r="D206" s="260">
        <v>0</v>
      </c>
      <c r="E206" s="260">
        <v>0</v>
      </c>
      <c r="F206" s="260">
        <v>0</v>
      </c>
      <c r="G206" s="404" t="s">
        <v>3394</v>
      </c>
      <c r="H206" s="45" t="s">
        <v>425</v>
      </c>
      <c r="I206" s="43" t="s">
        <v>426</v>
      </c>
      <c r="J206" s="43"/>
      <c r="K206" s="212">
        <f t="shared" si="13"/>
        <v>14614.1</v>
      </c>
      <c r="L206" s="212">
        <v>14614.1</v>
      </c>
      <c r="M206" s="212"/>
      <c r="N206" s="212">
        <v>14614.1</v>
      </c>
      <c r="O206" s="212">
        <f>+K206-N206</f>
        <v>0</v>
      </c>
      <c r="R206" s="234"/>
    </row>
    <row r="207" spans="1:18" ht="25.5">
      <c r="A207" s="257">
        <v>650</v>
      </c>
      <c r="B207" s="260">
        <v>300</v>
      </c>
      <c r="C207" s="260">
        <v>0</v>
      </c>
      <c r="D207" s="260">
        <v>0</v>
      </c>
      <c r="E207" s="260">
        <v>0</v>
      </c>
      <c r="F207" s="260">
        <v>0</v>
      </c>
      <c r="G207" s="404" t="s">
        <v>3395</v>
      </c>
      <c r="H207" s="45" t="s">
        <v>427</v>
      </c>
      <c r="I207" s="43" t="s">
        <v>428</v>
      </c>
      <c r="J207" s="43"/>
      <c r="K207" s="212">
        <f t="shared" si="13"/>
        <v>0</v>
      </c>
      <c r="L207" s="212">
        <v>0</v>
      </c>
      <c r="M207" s="212"/>
      <c r="N207" s="212">
        <v>0</v>
      </c>
      <c r="O207" s="212">
        <f>+K207-N207</f>
        <v>0</v>
      </c>
      <c r="R207" s="234"/>
    </row>
    <row r="208" spans="1:18">
      <c r="A208" s="255">
        <v>660</v>
      </c>
      <c r="B208" s="256">
        <v>0</v>
      </c>
      <c r="C208" s="256">
        <v>0</v>
      </c>
      <c r="D208" s="256">
        <v>0</v>
      </c>
      <c r="E208" s="256">
        <v>0</v>
      </c>
      <c r="F208" s="256">
        <v>0</v>
      </c>
      <c r="G208" s="401">
        <v>660</v>
      </c>
      <c r="H208" s="40" t="s">
        <v>429</v>
      </c>
      <c r="I208" s="41" t="s">
        <v>430</v>
      </c>
      <c r="J208" s="43"/>
      <c r="K208" s="215">
        <f t="shared" si="13"/>
        <v>0</v>
      </c>
      <c r="L208" s="215">
        <v>0</v>
      </c>
      <c r="M208" s="215"/>
      <c r="N208" s="215">
        <v>0</v>
      </c>
      <c r="O208" s="215"/>
      <c r="R208" s="234"/>
    </row>
    <row r="209" spans="1:18" ht="25.5">
      <c r="A209" s="257">
        <v>660</v>
      </c>
      <c r="B209" s="260">
        <v>100</v>
      </c>
      <c r="C209" s="260">
        <v>0</v>
      </c>
      <c r="D209" s="260">
        <v>0</v>
      </c>
      <c r="E209" s="260">
        <v>0</v>
      </c>
      <c r="F209" s="260">
        <v>0</v>
      </c>
      <c r="G209" s="404" t="s">
        <v>3396</v>
      </c>
      <c r="H209" s="45" t="s">
        <v>431</v>
      </c>
      <c r="I209" s="43" t="s">
        <v>432</v>
      </c>
      <c r="J209" s="43"/>
      <c r="K209" s="212">
        <f t="shared" si="13"/>
        <v>681342</v>
      </c>
      <c r="L209" s="212">
        <v>681342</v>
      </c>
      <c r="M209" s="212"/>
      <c r="N209" s="212">
        <v>681342</v>
      </c>
      <c r="O209" s="212">
        <f t="shared" ref="O209:O215" si="14">+K209-N209</f>
        <v>0</v>
      </c>
      <c r="R209" s="234"/>
    </row>
    <row r="210" spans="1:18" ht="25.5">
      <c r="A210" s="257">
        <v>660</v>
      </c>
      <c r="B210" s="260">
        <v>200</v>
      </c>
      <c r="C210" s="260">
        <v>0</v>
      </c>
      <c r="D210" s="260">
        <v>0</v>
      </c>
      <c r="E210" s="260">
        <v>0</v>
      </c>
      <c r="F210" s="260">
        <v>0</v>
      </c>
      <c r="G210" s="404" t="s">
        <v>3397</v>
      </c>
      <c r="H210" s="45" t="s">
        <v>433</v>
      </c>
      <c r="I210" s="43" t="s">
        <v>434</v>
      </c>
      <c r="J210" s="43"/>
      <c r="K210" s="212">
        <f t="shared" si="13"/>
        <v>740773</v>
      </c>
      <c r="L210" s="212">
        <v>740773</v>
      </c>
      <c r="M210" s="212"/>
      <c r="N210" s="212">
        <v>740773</v>
      </c>
      <c r="O210" s="212">
        <f t="shared" si="14"/>
        <v>0</v>
      </c>
      <c r="R210" s="234"/>
    </row>
    <row r="211" spans="1:18" ht="25.5">
      <c r="A211" s="257">
        <v>660</v>
      </c>
      <c r="B211" s="260">
        <v>300</v>
      </c>
      <c r="C211" s="260">
        <v>0</v>
      </c>
      <c r="D211" s="260">
        <v>0</v>
      </c>
      <c r="E211" s="260">
        <v>0</v>
      </c>
      <c r="F211" s="260">
        <v>0</v>
      </c>
      <c r="G211" s="404" t="s">
        <v>3398</v>
      </c>
      <c r="H211" s="45" t="s">
        <v>435</v>
      </c>
      <c r="I211" s="43" t="s">
        <v>436</v>
      </c>
      <c r="J211" s="43"/>
      <c r="K211" s="212">
        <f t="shared" si="13"/>
        <v>0</v>
      </c>
      <c r="L211" s="212">
        <v>0</v>
      </c>
      <c r="M211" s="212"/>
      <c r="N211" s="212">
        <v>0</v>
      </c>
      <c r="O211" s="212">
        <f t="shared" si="14"/>
        <v>0</v>
      </c>
      <c r="R211" s="234"/>
    </row>
    <row r="212" spans="1:18" ht="25.5">
      <c r="A212" s="257">
        <v>660</v>
      </c>
      <c r="B212" s="260">
        <v>400</v>
      </c>
      <c r="C212" s="260">
        <v>0</v>
      </c>
      <c r="D212" s="260">
        <v>0</v>
      </c>
      <c r="E212" s="260">
        <v>0</v>
      </c>
      <c r="F212" s="260">
        <v>0</v>
      </c>
      <c r="G212" s="404" t="s">
        <v>3399</v>
      </c>
      <c r="H212" s="45" t="s">
        <v>437</v>
      </c>
      <c r="I212" s="43" t="s">
        <v>438</v>
      </c>
      <c r="J212" s="43"/>
      <c r="K212" s="212">
        <f t="shared" si="13"/>
        <v>0</v>
      </c>
      <c r="L212" s="212">
        <v>0</v>
      </c>
      <c r="M212" s="212"/>
      <c r="N212" s="212">
        <v>0</v>
      </c>
      <c r="O212" s="212">
        <f t="shared" si="14"/>
        <v>0</v>
      </c>
      <c r="R212" s="234"/>
    </row>
    <row r="213" spans="1:18" ht="25.5">
      <c r="A213" s="257">
        <v>660</v>
      </c>
      <c r="B213" s="260">
        <v>500</v>
      </c>
      <c r="C213" s="260">
        <v>0</v>
      </c>
      <c r="D213" s="260">
        <v>0</v>
      </c>
      <c r="E213" s="260">
        <v>0</v>
      </c>
      <c r="F213" s="260">
        <v>0</v>
      </c>
      <c r="G213" s="404" t="s">
        <v>3400</v>
      </c>
      <c r="H213" s="45" t="s">
        <v>439</v>
      </c>
      <c r="I213" s="43" t="s">
        <v>440</v>
      </c>
      <c r="J213" s="43"/>
      <c r="K213" s="212">
        <f t="shared" si="13"/>
        <v>0</v>
      </c>
      <c r="L213" s="212">
        <v>0</v>
      </c>
      <c r="M213" s="212"/>
      <c r="N213" s="212">
        <v>0</v>
      </c>
      <c r="O213" s="212">
        <f t="shared" si="14"/>
        <v>0</v>
      </c>
      <c r="R213" s="234"/>
    </row>
    <row r="214" spans="1:18" ht="25.5">
      <c r="A214" s="257">
        <v>660</v>
      </c>
      <c r="B214" s="260">
        <v>600</v>
      </c>
      <c r="C214" s="260">
        <v>0</v>
      </c>
      <c r="D214" s="260">
        <v>0</v>
      </c>
      <c r="E214" s="260">
        <v>0</v>
      </c>
      <c r="F214" s="260">
        <v>0</v>
      </c>
      <c r="G214" s="404" t="s">
        <v>3401</v>
      </c>
      <c r="H214" s="45" t="s">
        <v>441</v>
      </c>
      <c r="I214" s="43" t="s">
        <v>442</v>
      </c>
      <c r="J214" s="43"/>
      <c r="K214" s="212">
        <f t="shared" si="13"/>
        <v>630737</v>
      </c>
      <c r="L214" s="212">
        <v>630737</v>
      </c>
      <c r="M214" s="212"/>
      <c r="N214" s="212">
        <v>630737</v>
      </c>
      <c r="O214" s="212">
        <f t="shared" si="14"/>
        <v>0</v>
      </c>
      <c r="R214" s="234"/>
    </row>
    <row r="215" spans="1:18" ht="25.5">
      <c r="A215" s="263">
        <v>670</v>
      </c>
      <c r="B215" s="264">
        <v>0</v>
      </c>
      <c r="C215" s="264">
        <v>0</v>
      </c>
      <c r="D215" s="264">
        <v>0</v>
      </c>
      <c r="E215" s="264">
        <v>0</v>
      </c>
      <c r="F215" s="264">
        <v>0</v>
      </c>
      <c r="G215" s="406" t="s">
        <v>3402</v>
      </c>
      <c r="H215" s="56" t="s">
        <v>30</v>
      </c>
      <c r="I215" s="131" t="s">
        <v>443</v>
      </c>
      <c r="J215" s="43"/>
      <c r="K215" s="219">
        <f t="shared" si="13"/>
        <v>0</v>
      </c>
      <c r="L215" s="219">
        <v>0</v>
      </c>
      <c r="M215" s="219"/>
      <c r="N215" s="219">
        <v>0</v>
      </c>
      <c r="O215" s="219">
        <f t="shared" si="14"/>
        <v>0</v>
      </c>
      <c r="R215" s="234"/>
    </row>
    <row r="216" spans="1:18">
      <c r="A216" s="255">
        <v>680</v>
      </c>
      <c r="B216" s="256">
        <v>0</v>
      </c>
      <c r="C216" s="256">
        <v>0</v>
      </c>
      <c r="D216" s="256">
        <v>0</v>
      </c>
      <c r="E216" s="256">
        <v>0</v>
      </c>
      <c r="F216" s="256">
        <v>0</v>
      </c>
      <c r="G216" s="401">
        <v>680</v>
      </c>
      <c r="H216" s="40" t="s">
        <v>31</v>
      </c>
      <c r="I216" s="41" t="s">
        <v>444</v>
      </c>
      <c r="J216" s="43"/>
      <c r="K216" s="215">
        <f t="shared" si="13"/>
        <v>0</v>
      </c>
      <c r="L216" s="215">
        <v>0</v>
      </c>
      <c r="M216" s="215"/>
      <c r="N216" s="215">
        <v>0</v>
      </c>
      <c r="O216" s="215"/>
      <c r="R216" s="234"/>
    </row>
    <row r="217" spans="1:18">
      <c r="A217" s="257">
        <v>680</v>
      </c>
      <c r="B217" s="258">
        <v>100</v>
      </c>
      <c r="C217" s="258">
        <v>0</v>
      </c>
      <c r="D217" s="258">
        <v>0</v>
      </c>
      <c r="E217" s="258">
        <v>0</v>
      </c>
      <c r="F217" s="258">
        <v>0</v>
      </c>
      <c r="G217" s="402" t="s">
        <v>3403</v>
      </c>
      <c r="H217" s="42" t="s">
        <v>445</v>
      </c>
      <c r="I217" s="43" t="s">
        <v>446</v>
      </c>
      <c r="J217" s="43"/>
      <c r="K217" s="213">
        <f t="shared" si="13"/>
        <v>0</v>
      </c>
      <c r="L217" s="213">
        <v>0</v>
      </c>
      <c r="M217" s="213"/>
      <c r="N217" s="213">
        <v>0</v>
      </c>
      <c r="O217" s="213"/>
      <c r="R217" s="234"/>
    </row>
    <row r="218" spans="1:18">
      <c r="A218" s="257">
        <v>680</v>
      </c>
      <c r="B218" s="258">
        <v>100</v>
      </c>
      <c r="C218" s="259">
        <v>100</v>
      </c>
      <c r="D218" s="259">
        <v>0</v>
      </c>
      <c r="E218" s="259">
        <v>0</v>
      </c>
      <c r="F218" s="259">
        <v>0</v>
      </c>
      <c r="G218" s="403" t="s">
        <v>3404</v>
      </c>
      <c r="H218" s="45" t="s">
        <v>447</v>
      </c>
      <c r="I218" s="47"/>
      <c r="J218" s="43"/>
      <c r="K218" s="212">
        <f t="shared" si="13"/>
        <v>0</v>
      </c>
      <c r="L218" s="212">
        <v>0</v>
      </c>
      <c r="M218" s="212"/>
      <c r="N218" s="212">
        <v>0</v>
      </c>
      <c r="O218" s="212">
        <f>+K218-N218</f>
        <v>0</v>
      </c>
      <c r="R218" s="234"/>
    </row>
    <row r="219" spans="1:18" ht="25.5">
      <c r="A219" s="257">
        <v>680</v>
      </c>
      <c r="B219" s="258">
        <v>100</v>
      </c>
      <c r="C219" s="259">
        <v>200</v>
      </c>
      <c r="D219" s="259">
        <v>0</v>
      </c>
      <c r="E219" s="259">
        <v>0</v>
      </c>
      <c r="F219" s="259">
        <v>0</v>
      </c>
      <c r="G219" s="403" t="s">
        <v>3405</v>
      </c>
      <c r="H219" s="45" t="s">
        <v>448</v>
      </c>
      <c r="I219" s="47"/>
      <c r="J219" s="43"/>
      <c r="K219" s="212">
        <f t="shared" si="13"/>
        <v>0</v>
      </c>
      <c r="L219" s="212">
        <v>0</v>
      </c>
      <c r="M219" s="212"/>
      <c r="N219" s="212">
        <v>0</v>
      </c>
      <c r="O219" s="212">
        <f>+K219-N219</f>
        <v>0</v>
      </c>
      <c r="R219" s="234"/>
    </row>
    <row r="220" spans="1:18">
      <c r="A220" s="257">
        <v>680</v>
      </c>
      <c r="B220" s="258">
        <v>100</v>
      </c>
      <c r="C220" s="259">
        <v>900</v>
      </c>
      <c r="D220" s="259">
        <v>0</v>
      </c>
      <c r="E220" s="259">
        <v>0</v>
      </c>
      <c r="F220" s="259">
        <v>0</v>
      </c>
      <c r="G220" s="403" t="s">
        <v>3406</v>
      </c>
      <c r="H220" s="45" t="s">
        <v>449</v>
      </c>
      <c r="I220" s="47"/>
      <c r="J220" s="43"/>
      <c r="K220" s="212">
        <f t="shared" si="13"/>
        <v>0</v>
      </c>
      <c r="L220" s="212">
        <v>0</v>
      </c>
      <c r="M220" s="212"/>
      <c r="N220" s="212">
        <v>0</v>
      </c>
      <c r="O220" s="212">
        <f>+K220-N220</f>
        <v>0</v>
      </c>
      <c r="R220" s="234"/>
    </row>
    <row r="221" spans="1:18">
      <c r="A221" s="257">
        <v>680</v>
      </c>
      <c r="B221" s="258">
        <v>200</v>
      </c>
      <c r="C221" s="258">
        <v>0</v>
      </c>
      <c r="D221" s="258">
        <v>0</v>
      </c>
      <c r="E221" s="258">
        <v>0</v>
      </c>
      <c r="F221" s="258">
        <v>0</v>
      </c>
      <c r="G221" s="402" t="s">
        <v>3407</v>
      </c>
      <c r="H221" s="42" t="s">
        <v>450</v>
      </c>
      <c r="I221" s="43" t="s">
        <v>451</v>
      </c>
      <c r="J221" s="43"/>
      <c r="K221" s="213">
        <f t="shared" si="13"/>
        <v>0</v>
      </c>
      <c r="L221" s="213">
        <v>0</v>
      </c>
      <c r="M221" s="213"/>
      <c r="N221" s="213">
        <v>0</v>
      </c>
      <c r="O221" s="213"/>
      <c r="R221" s="234"/>
    </row>
    <row r="222" spans="1:18">
      <c r="A222" s="257">
        <v>680</v>
      </c>
      <c r="B222" s="258">
        <v>200</v>
      </c>
      <c r="C222" s="259">
        <v>100</v>
      </c>
      <c r="D222" s="259">
        <v>0</v>
      </c>
      <c r="E222" s="259">
        <v>0</v>
      </c>
      <c r="F222" s="259">
        <v>0</v>
      </c>
      <c r="G222" s="403" t="s">
        <v>3408</v>
      </c>
      <c r="H222" s="45" t="s">
        <v>452</v>
      </c>
      <c r="I222" s="47"/>
      <c r="J222" s="43"/>
      <c r="K222" s="212">
        <f t="shared" si="13"/>
        <v>0</v>
      </c>
      <c r="L222" s="212">
        <v>0</v>
      </c>
      <c r="M222" s="212"/>
      <c r="N222" s="212">
        <v>0</v>
      </c>
      <c r="O222" s="212">
        <f>+K222-N222</f>
        <v>0</v>
      </c>
      <c r="R222" s="234"/>
    </row>
    <row r="223" spans="1:18">
      <c r="A223" s="257">
        <v>680</v>
      </c>
      <c r="B223" s="258">
        <v>200</v>
      </c>
      <c r="C223" s="259">
        <v>200</v>
      </c>
      <c r="D223" s="259">
        <v>0</v>
      </c>
      <c r="E223" s="259">
        <v>0</v>
      </c>
      <c r="F223" s="259">
        <v>0</v>
      </c>
      <c r="G223" s="403" t="s">
        <v>3409</v>
      </c>
      <c r="H223" s="45" t="s">
        <v>453</v>
      </c>
      <c r="I223" s="47"/>
      <c r="J223" s="43"/>
      <c r="K223" s="212">
        <f t="shared" si="13"/>
        <v>0</v>
      </c>
      <c r="L223" s="212">
        <v>0</v>
      </c>
      <c r="M223" s="212"/>
      <c r="N223" s="212">
        <v>1273.02</v>
      </c>
      <c r="O223" s="212">
        <f>+K223-N223</f>
        <v>-1273.02</v>
      </c>
      <c r="R223" s="234"/>
    </row>
    <row r="224" spans="1:18" ht="25.5">
      <c r="A224" s="257">
        <v>680</v>
      </c>
      <c r="B224" s="258">
        <v>200</v>
      </c>
      <c r="C224" s="259">
        <v>900</v>
      </c>
      <c r="D224" s="259">
        <v>0</v>
      </c>
      <c r="E224" s="259">
        <v>0</v>
      </c>
      <c r="F224" s="259">
        <v>0</v>
      </c>
      <c r="G224" s="403" t="s">
        <v>3410</v>
      </c>
      <c r="H224" s="45" t="s">
        <v>454</v>
      </c>
      <c r="I224" s="47"/>
      <c r="J224" s="43"/>
      <c r="K224" s="212">
        <f t="shared" si="13"/>
        <v>0</v>
      </c>
      <c r="L224" s="212">
        <v>0</v>
      </c>
      <c r="M224" s="212"/>
      <c r="N224" s="212">
        <v>0</v>
      </c>
      <c r="O224" s="212">
        <f>+K224-N224</f>
        <v>0</v>
      </c>
      <c r="R224" s="234"/>
    </row>
    <row r="225" spans="1:18">
      <c r="A225" s="257">
        <v>680</v>
      </c>
      <c r="B225" s="265">
        <v>300</v>
      </c>
      <c r="C225" s="258">
        <v>0</v>
      </c>
      <c r="D225" s="258">
        <v>0</v>
      </c>
      <c r="E225" s="258">
        <v>0</v>
      </c>
      <c r="F225" s="258">
        <v>0</v>
      </c>
      <c r="G225" s="407" t="s">
        <v>3411</v>
      </c>
      <c r="H225" s="48" t="s">
        <v>455</v>
      </c>
      <c r="I225" s="43" t="s">
        <v>456</v>
      </c>
      <c r="J225" s="43"/>
      <c r="K225" s="213">
        <f t="shared" si="13"/>
        <v>0</v>
      </c>
      <c r="L225" s="213">
        <v>0</v>
      </c>
      <c r="M225" s="213"/>
      <c r="N225" s="213">
        <v>0</v>
      </c>
      <c r="O225" s="213"/>
      <c r="R225" s="234"/>
    </row>
    <row r="226" spans="1:18" ht="25.5">
      <c r="A226" s="257">
        <v>680</v>
      </c>
      <c r="B226" s="265">
        <v>300</v>
      </c>
      <c r="C226" s="259">
        <v>100</v>
      </c>
      <c r="D226" s="259">
        <v>0</v>
      </c>
      <c r="E226" s="259">
        <v>0</v>
      </c>
      <c r="F226" s="259">
        <v>0</v>
      </c>
      <c r="G226" s="403" t="s">
        <v>3412</v>
      </c>
      <c r="H226" s="45" t="s">
        <v>457</v>
      </c>
      <c r="I226" s="47"/>
      <c r="J226" s="43"/>
      <c r="K226" s="212">
        <f t="shared" si="13"/>
        <v>0</v>
      </c>
      <c r="L226" s="212">
        <v>0</v>
      </c>
      <c r="M226" s="212"/>
      <c r="N226" s="212">
        <v>0</v>
      </c>
      <c r="O226" s="212">
        <f>+K226-N226</f>
        <v>0</v>
      </c>
      <c r="R226" s="234"/>
    </row>
    <row r="227" spans="1:18">
      <c r="A227" s="257">
        <v>680</v>
      </c>
      <c r="B227" s="265">
        <v>300</v>
      </c>
      <c r="C227" s="259">
        <v>200</v>
      </c>
      <c r="D227" s="259">
        <v>0</v>
      </c>
      <c r="E227" s="259">
        <v>0</v>
      </c>
      <c r="F227" s="259">
        <v>0</v>
      </c>
      <c r="G227" s="403" t="s">
        <v>3413</v>
      </c>
      <c r="H227" s="45" t="s">
        <v>458</v>
      </c>
      <c r="I227" s="47"/>
      <c r="J227" s="43"/>
      <c r="K227" s="212">
        <f t="shared" si="13"/>
        <v>0</v>
      </c>
      <c r="L227" s="212">
        <v>0</v>
      </c>
      <c r="M227" s="212"/>
      <c r="N227" s="212">
        <v>0</v>
      </c>
      <c r="O227" s="212">
        <f>+K227-N227</f>
        <v>0</v>
      </c>
      <c r="R227" s="234"/>
    </row>
    <row r="228" spans="1:18">
      <c r="A228" s="257">
        <v>680</v>
      </c>
      <c r="B228" s="258">
        <v>300</v>
      </c>
      <c r="C228" s="259">
        <v>900</v>
      </c>
      <c r="D228" s="259">
        <v>0</v>
      </c>
      <c r="E228" s="259">
        <v>0</v>
      </c>
      <c r="F228" s="259">
        <v>0</v>
      </c>
      <c r="G228" s="403" t="s">
        <v>3414</v>
      </c>
      <c r="H228" s="45" t="s">
        <v>455</v>
      </c>
      <c r="I228" s="47"/>
      <c r="J228" s="43"/>
      <c r="K228" s="212">
        <f t="shared" si="13"/>
        <v>207068</v>
      </c>
      <c r="L228" s="212">
        <v>207068</v>
      </c>
      <c r="M228" s="212"/>
      <c r="N228" s="212">
        <v>218200.13</v>
      </c>
      <c r="O228" s="212">
        <f>+K228-N228</f>
        <v>-11132.130000000005</v>
      </c>
      <c r="R228" s="234"/>
    </row>
    <row r="229" spans="1:18">
      <c r="A229" s="255">
        <v>690</v>
      </c>
      <c r="B229" s="256">
        <v>0</v>
      </c>
      <c r="C229" s="256">
        <v>0</v>
      </c>
      <c r="D229" s="256">
        <v>0</v>
      </c>
      <c r="E229" s="256">
        <v>0</v>
      </c>
      <c r="F229" s="256">
        <v>0</v>
      </c>
      <c r="G229" s="401">
        <v>690</v>
      </c>
      <c r="H229" s="40" t="s">
        <v>459</v>
      </c>
      <c r="I229" s="41" t="s">
        <v>460</v>
      </c>
      <c r="J229" s="43"/>
      <c r="K229" s="215">
        <f t="shared" si="13"/>
        <v>0</v>
      </c>
      <c r="L229" s="215">
        <v>0</v>
      </c>
      <c r="M229" s="215"/>
      <c r="N229" s="215">
        <v>0</v>
      </c>
      <c r="O229" s="215"/>
      <c r="R229" s="234"/>
    </row>
    <row r="230" spans="1:18">
      <c r="A230" s="266">
        <v>690</v>
      </c>
      <c r="B230" s="259">
        <v>100</v>
      </c>
      <c r="C230" s="259">
        <v>0</v>
      </c>
      <c r="D230" s="259">
        <v>0</v>
      </c>
      <c r="E230" s="259">
        <v>0</v>
      </c>
      <c r="F230" s="259">
        <v>0</v>
      </c>
      <c r="G230" s="403" t="s">
        <v>3415</v>
      </c>
      <c r="H230" s="45" t="s">
        <v>461</v>
      </c>
      <c r="I230" s="47" t="s">
        <v>462</v>
      </c>
      <c r="J230" s="43"/>
      <c r="K230" s="212">
        <f t="shared" si="13"/>
        <v>0</v>
      </c>
      <c r="L230" s="212">
        <v>0</v>
      </c>
      <c r="M230" s="212"/>
      <c r="N230" s="212">
        <v>0</v>
      </c>
      <c r="O230" s="212">
        <f>+K230-N230</f>
        <v>0</v>
      </c>
      <c r="R230" s="234"/>
    </row>
    <row r="231" spans="1:18">
      <c r="A231" s="266">
        <v>690</v>
      </c>
      <c r="B231" s="262">
        <v>200</v>
      </c>
      <c r="C231" s="262">
        <v>0</v>
      </c>
      <c r="D231" s="262">
        <v>0</v>
      </c>
      <c r="E231" s="262">
        <v>0</v>
      </c>
      <c r="F231" s="262">
        <v>0</v>
      </c>
      <c r="G231" s="405" t="s">
        <v>3416</v>
      </c>
      <c r="H231" s="42" t="s">
        <v>463</v>
      </c>
      <c r="I231" s="47" t="s">
        <v>464</v>
      </c>
      <c r="J231" s="43"/>
      <c r="K231" s="213">
        <f t="shared" si="13"/>
        <v>0</v>
      </c>
      <c r="L231" s="213">
        <v>0</v>
      </c>
      <c r="M231" s="213"/>
      <c r="N231" s="213">
        <v>0</v>
      </c>
      <c r="O231" s="213"/>
      <c r="R231" s="234"/>
    </row>
    <row r="232" spans="1:18">
      <c r="A232" s="266">
        <v>690</v>
      </c>
      <c r="B232" s="262">
        <v>200</v>
      </c>
      <c r="C232" s="259">
        <v>100</v>
      </c>
      <c r="D232" s="259">
        <v>0</v>
      </c>
      <c r="E232" s="259">
        <v>0</v>
      </c>
      <c r="F232" s="259">
        <v>0</v>
      </c>
      <c r="G232" s="403" t="s">
        <v>3417</v>
      </c>
      <c r="H232" s="49" t="s">
        <v>465</v>
      </c>
      <c r="I232" s="47"/>
      <c r="J232" s="43"/>
      <c r="K232" s="212">
        <f t="shared" si="13"/>
        <v>0</v>
      </c>
      <c r="L232" s="212">
        <v>0</v>
      </c>
      <c r="M232" s="212"/>
      <c r="N232" s="212">
        <v>0</v>
      </c>
      <c r="O232" s="212">
        <f>+K232-N232</f>
        <v>0</v>
      </c>
      <c r="R232" s="234"/>
    </row>
    <row r="233" spans="1:18">
      <c r="A233" s="266">
        <v>690</v>
      </c>
      <c r="B233" s="262">
        <v>200</v>
      </c>
      <c r="C233" s="267">
        <v>200</v>
      </c>
      <c r="D233" s="267">
        <v>0</v>
      </c>
      <c r="E233" s="267">
        <v>0</v>
      </c>
      <c r="F233" s="267">
        <v>0</v>
      </c>
      <c r="G233" s="408" t="s">
        <v>3418</v>
      </c>
      <c r="H233" s="50" t="s">
        <v>466</v>
      </c>
      <c r="I233" s="47"/>
      <c r="J233" s="43"/>
      <c r="K233" s="212">
        <f t="shared" si="13"/>
        <v>0</v>
      </c>
      <c r="L233" s="212">
        <v>0</v>
      </c>
      <c r="M233" s="212"/>
      <c r="N233" s="212">
        <v>0</v>
      </c>
      <c r="O233" s="212">
        <f>+K233-N233</f>
        <v>0</v>
      </c>
      <c r="R233" s="234"/>
    </row>
    <row r="234" spans="1:18">
      <c r="A234" s="266">
        <v>690</v>
      </c>
      <c r="B234" s="262">
        <v>300</v>
      </c>
      <c r="C234" s="262">
        <v>0</v>
      </c>
      <c r="D234" s="262">
        <v>0</v>
      </c>
      <c r="E234" s="262">
        <v>0</v>
      </c>
      <c r="F234" s="262">
        <v>0</v>
      </c>
      <c r="G234" s="405" t="s">
        <v>3419</v>
      </c>
      <c r="H234" s="42" t="s">
        <v>467</v>
      </c>
      <c r="I234" s="47" t="s">
        <v>468</v>
      </c>
      <c r="J234" s="43"/>
      <c r="K234" s="213">
        <f t="shared" si="13"/>
        <v>0</v>
      </c>
      <c r="L234" s="213">
        <v>0</v>
      </c>
      <c r="M234" s="213"/>
      <c r="N234" s="213">
        <v>0</v>
      </c>
      <c r="O234" s="213"/>
      <c r="R234" s="234"/>
    </row>
    <row r="235" spans="1:18">
      <c r="A235" s="266">
        <v>690</v>
      </c>
      <c r="B235" s="262">
        <v>300</v>
      </c>
      <c r="C235" s="259">
        <v>100</v>
      </c>
      <c r="D235" s="259">
        <v>0</v>
      </c>
      <c r="E235" s="259">
        <v>0</v>
      </c>
      <c r="F235" s="259">
        <v>0</v>
      </c>
      <c r="G235" s="403" t="s">
        <v>3420</v>
      </c>
      <c r="H235" s="49" t="s">
        <v>469</v>
      </c>
      <c r="I235" s="47"/>
      <c r="J235" s="43"/>
      <c r="K235" s="212">
        <f t="shared" si="13"/>
        <v>0</v>
      </c>
      <c r="L235" s="212">
        <v>0</v>
      </c>
      <c r="M235" s="212"/>
      <c r="N235" s="212">
        <v>0</v>
      </c>
      <c r="O235" s="212">
        <f>+K235-N235</f>
        <v>0</v>
      </c>
      <c r="R235" s="234"/>
    </row>
    <row r="236" spans="1:18">
      <c r="A236" s="266">
        <v>690</v>
      </c>
      <c r="B236" s="262">
        <v>300</v>
      </c>
      <c r="C236" s="259">
        <v>200</v>
      </c>
      <c r="D236" s="259">
        <v>0</v>
      </c>
      <c r="E236" s="259">
        <v>0</v>
      </c>
      <c r="F236" s="259">
        <v>0</v>
      </c>
      <c r="G236" s="403" t="s">
        <v>3421</v>
      </c>
      <c r="H236" s="49" t="s">
        <v>470</v>
      </c>
      <c r="I236" s="47"/>
      <c r="J236" s="43"/>
      <c r="K236" s="212">
        <f t="shared" si="13"/>
        <v>0</v>
      </c>
      <c r="L236" s="212">
        <v>0</v>
      </c>
      <c r="M236" s="212"/>
      <c r="N236" s="212">
        <v>0</v>
      </c>
      <c r="O236" s="212">
        <f>+K236-N236</f>
        <v>0</v>
      </c>
      <c r="R236" s="234"/>
    </row>
    <row r="237" spans="1:18">
      <c r="A237" s="268">
        <v>690</v>
      </c>
      <c r="B237" s="269">
        <v>300</v>
      </c>
      <c r="C237" s="267">
        <v>900</v>
      </c>
      <c r="D237" s="267">
        <v>0</v>
      </c>
      <c r="E237" s="267">
        <v>0</v>
      </c>
      <c r="F237" s="267">
        <v>0</v>
      </c>
      <c r="G237" s="408" t="s">
        <v>3422</v>
      </c>
      <c r="H237" s="50" t="s">
        <v>467</v>
      </c>
      <c r="I237" s="47"/>
      <c r="J237" s="43"/>
      <c r="K237" s="212">
        <f t="shared" si="13"/>
        <v>0</v>
      </c>
      <c r="L237" s="212">
        <v>0</v>
      </c>
      <c r="M237" s="212"/>
      <c r="N237" s="212">
        <v>0</v>
      </c>
      <c r="O237" s="212">
        <f>+K237-N237</f>
        <v>0</v>
      </c>
      <c r="R237" s="234"/>
    </row>
    <row r="238" spans="1:18">
      <c r="A238" s="270">
        <v>700</v>
      </c>
      <c r="B238" s="271">
        <v>0</v>
      </c>
      <c r="C238" s="271">
        <v>0</v>
      </c>
      <c r="D238" s="271">
        <v>0</v>
      </c>
      <c r="E238" s="271">
        <v>0</v>
      </c>
      <c r="F238" s="271">
        <v>0</v>
      </c>
      <c r="G238" s="409">
        <v>700</v>
      </c>
      <c r="H238" s="40" t="s">
        <v>471</v>
      </c>
      <c r="I238" s="41" t="s">
        <v>472</v>
      </c>
      <c r="J238" s="43"/>
      <c r="K238" s="215">
        <f t="shared" si="13"/>
        <v>0</v>
      </c>
      <c r="L238" s="215">
        <v>0</v>
      </c>
      <c r="M238" s="215"/>
      <c r="N238" s="215">
        <v>0</v>
      </c>
      <c r="O238" s="215"/>
      <c r="R238" s="234"/>
    </row>
    <row r="239" spans="1:18">
      <c r="A239" s="266">
        <v>700</v>
      </c>
      <c r="B239" s="259">
        <v>100</v>
      </c>
      <c r="C239" s="259">
        <v>0</v>
      </c>
      <c r="D239" s="259">
        <v>0</v>
      </c>
      <c r="E239" s="259">
        <v>0</v>
      </c>
      <c r="F239" s="259">
        <v>0</v>
      </c>
      <c r="G239" s="403" t="s">
        <v>3423</v>
      </c>
      <c r="H239" s="45" t="s">
        <v>473</v>
      </c>
      <c r="I239" s="47" t="s">
        <v>474</v>
      </c>
      <c r="J239" s="43"/>
      <c r="K239" s="212">
        <f t="shared" si="13"/>
        <v>0</v>
      </c>
      <c r="L239" s="212">
        <v>0</v>
      </c>
      <c r="M239" s="212"/>
      <c r="N239" s="212">
        <v>0</v>
      </c>
      <c r="O239" s="212">
        <f t="shared" ref="O239:O244" si="15">+K239-N239</f>
        <v>0</v>
      </c>
      <c r="R239" s="234"/>
    </row>
    <row r="240" spans="1:18" ht="25.5">
      <c r="A240" s="266">
        <v>700</v>
      </c>
      <c r="B240" s="259">
        <v>200</v>
      </c>
      <c r="C240" s="259">
        <v>0</v>
      </c>
      <c r="D240" s="259">
        <v>0</v>
      </c>
      <c r="E240" s="259">
        <v>0</v>
      </c>
      <c r="F240" s="259">
        <v>0</v>
      </c>
      <c r="G240" s="403" t="s">
        <v>3424</v>
      </c>
      <c r="H240" s="45" t="s">
        <v>475</v>
      </c>
      <c r="I240" s="47" t="s">
        <v>476</v>
      </c>
      <c r="J240" s="43"/>
      <c r="K240" s="212">
        <f t="shared" si="13"/>
        <v>0</v>
      </c>
      <c r="L240" s="212">
        <v>0</v>
      </c>
      <c r="M240" s="212"/>
      <c r="N240" s="212">
        <v>0</v>
      </c>
      <c r="O240" s="212">
        <f t="shared" si="15"/>
        <v>0</v>
      </c>
      <c r="R240" s="234"/>
    </row>
    <row r="241" spans="1:198" ht="25.5">
      <c r="A241" s="266">
        <v>700</v>
      </c>
      <c r="B241" s="259">
        <v>300</v>
      </c>
      <c r="C241" s="259">
        <v>0</v>
      </c>
      <c r="D241" s="259">
        <v>0</v>
      </c>
      <c r="E241" s="259">
        <v>0</v>
      </c>
      <c r="F241" s="259">
        <v>0</v>
      </c>
      <c r="G241" s="403" t="s">
        <v>3425</v>
      </c>
      <c r="H241" s="45" t="s">
        <v>477</v>
      </c>
      <c r="I241" s="47" t="s">
        <v>478</v>
      </c>
      <c r="J241" s="43"/>
      <c r="K241" s="212">
        <f t="shared" si="13"/>
        <v>0</v>
      </c>
      <c r="L241" s="212">
        <v>0</v>
      </c>
      <c r="M241" s="212"/>
      <c r="N241" s="212">
        <v>0</v>
      </c>
      <c r="O241" s="212">
        <f t="shared" si="15"/>
        <v>0</v>
      </c>
      <c r="R241" s="234"/>
    </row>
    <row r="242" spans="1:198">
      <c r="A242" s="266">
        <v>700</v>
      </c>
      <c r="B242" s="259">
        <v>400</v>
      </c>
      <c r="C242" s="259">
        <v>0</v>
      </c>
      <c r="D242" s="259">
        <v>0</v>
      </c>
      <c r="E242" s="259">
        <v>0</v>
      </c>
      <c r="F242" s="259">
        <v>0</v>
      </c>
      <c r="G242" s="403" t="s">
        <v>3426</v>
      </c>
      <c r="H242" s="45" t="s">
        <v>479</v>
      </c>
      <c r="I242" s="47" t="s">
        <v>480</v>
      </c>
      <c r="J242" s="43"/>
      <c r="K242" s="212">
        <f t="shared" si="13"/>
        <v>0</v>
      </c>
      <c r="L242" s="212">
        <v>0</v>
      </c>
      <c r="M242" s="212"/>
      <c r="N242" s="212">
        <v>0</v>
      </c>
      <c r="O242" s="212">
        <f t="shared" si="15"/>
        <v>0</v>
      </c>
      <c r="R242" s="234"/>
    </row>
    <row r="243" spans="1:198">
      <c r="A243" s="266">
        <v>700</v>
      </c>
      <c r="B243" s="259">
        <v>500</v>
      </c>
      <c r="C243" s="259">
        <v>0</v>
      </c>
      <c r="D243" s="259">
        <v>0</v>
      </c>
      <c r="E243" s="259">
        <v>0</v>
      </c>
      <c r="F243" s="259">
        <v>0</v>
      </c>
      <c r="G243" s="403" t="s">
        <v>3427</v>
      </c>
      <c r="H243" s="45" t="s">
        <v>481</v>
      </c>
      <c r="I243" s="47" t="s">
        <v>482</v>
      </c>
      <c r="J243" s="43"/>
      <c r="K243" s="212">
        <f t="shared" si="13"/>
        <v>0</v>
      </c>
      <c r="L243" s="212">
        <v>0</v>
      </c>
      <c r="M243" s="212"/>
      <c r="N243" s="212">
        <v>0</v>
      </c>
      <c r="O243" s="212">
        <f t="shared" si="15"/>
        <v>0</v>
      </c>
      <c r="R243" s="234"/>
    </row>
    <row r="244" spans="1:198" ht="25.5">
      <c r="A244" s="263">
        <v>710</v>
      </c>
      <c r="B244" s="264">
        <v>0</v>
      </c>
      <c r="C244" s="264">
        <v>0</v>
      </c>
      <c r="D244" s="264">
        <v>0</v>
      </c>
      <c r="E244" s="264">
        <v>0</v>
      </c>
      <c r="F244" s="264">
        <v>0</v>
      </c>
      <c r="G244" s="406" t="s">
        <v>3428</v>
      </c>
      <c r="H244" s="56" t="s">
        <v>483</v>
      </c>
      <c r="I244" s="131" t="s">
        <v>484</v>
      </c>
      <c r="J244" s="43"/>
      <c r="K244" s="219">
        <f t="shared" si="13"/>
        <v>0</v>
      </c>
      <c r="L244" s="219">
        <v>0</v>
      </c>
      <c r="M244" s="219"/>
      <c r="N244" s="219">
        <v>0</v>
      </c>
      <c r="O244" s="219">
        <f t="shared" si="15"/>
        <v>0</v>
      </c>
      <c r="P244" s="39"/>
      <c r="Q244" s="39"/>
      <c r="R244" s="234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</row>
    <row r="245" spans="1:198">
      <c r="A245" s="255">
        <v>720</v>
      </c>
      <c r="B245" s="256">
        <v>0</v>
      </c>
      <c r="C245" s="256">
        <v>0</v>
      </c>
      <c r="D245" s="256">
        <v>0</v>
      </c>
      <c r="E245" s="256">
        <v>0</v>
      </c>
      <c r="F245" s="256">
        <v>0</v>
      </c>
      <c r="G245" s="401">
        <v>720</v>
      </c>
      <c r="H245" s="40" t="s">
        <v>99</v>
      </c>
      <c r="I245" s="41" t="s">
        <v>485</v>
      </c>
      <c r="J245" s="43"/>
      <c r="K245" s="215">
        <f t="shared" si="13"/>
        <v>0</v>
      </c>
      <c r="L245" s="215">
        <v>0</v>
      </c>
      <c r="M245" s="215"/>
      <c r="N245" s="215">
        <v>0</v>
      </c>
      <c r="O245" s="215"/>
      <c r="P245" s="39"/>
      <c r="Q245" s="39"/>
      <c r="R245" s="234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</row>
    <row r="246" spans="1:198">
      <c r="A246" s="266">
        <v>720</v>
      </c>
      <c r="B246" s="259">
        <v>100</v>
      </c>
      <c r="C246" s="259">
        <v>0</v>
      </c>
      <c r="D246" s="259">
        <v>0</v>
      </c>
      <c r="E246" s="259">
        <v>0</v>
      </c>
      <c r="F246" s="259">
        <v>0</v>
      </c>
      <c r="G246" s="403" t="s">
        <v>3429</v>
      </c>
      <c r="H246" s="45" t="s">
        <v>486</v>
      </c>
      <c r="I246" s="47" t="s">
        <v>487</v>
      </c>
      <c r="J246" s="43"/>
      <c r="K246" s="212">
        <f t="shared" si="13"/>
        <v>0</v>
      </c>
      <c r="L246" s="212">
        <v>0</v>
      </c>
      <c r="M246" s="212"/>
      <c r="N246" s="212">
        <v>0</v>
      </c>
      <c r="O246" s="212">
        <f>+K246-N246</f>
        <v>0</v>
      </c>
      <c r="P246" s="39"/>
      <c r="Q246" s="39"/>
      <c r="R246" s="234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</row>
    <row r="247" spans="1:198">
      <c r="A247" s="266">
        <v>720</v>
      </c>
      <c r="B247" s="262">
        <v>200</v>
      </c>
      <c r="C247" s="262">
        <v>0</v>
      </c>
      <c r="D247" s="262">
        <v>0</v>
      </c>
      <c r="E247" s="262">
        <v>0</v>
      </c>
      <c r="F247" s="262">
        <v>0</v>
      </c>
      <c r="G247" s="405" t="s">
        <v>3430</v>
      </c>
      <c r="H247" s="42" t="s">
        <v>488</v>
      </c>
      <c r="I247" s="47" t="s">
        <v>489</v>
      </c>
      <c r="J247" s="43"/>
      <c r="K247" s="213">
        <f t="shared" si="13"/>
        <v>0</v>
      </c>
      <c r="L247" s="213">
        <v>0</v>
      </c>
      <c r="M247" s="213"/>
      <c r="N247" s="213">
        <v>0</v>
      </c>
      <c r="O247" s="213"/>
      <c r="P247" s="39"/>
      <c r="Q247" s="39"/>
      <c r="R247" s="234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</row>
    <row r="248" spans="1:198">
      <c r="A248" s="266">
        <v>720</v>
      </c>
      <c r="B248" s="262">
        <v>200</v>
      </c>
      <c r="C248" s="262">
        <v>100</v>
      </c>
      <c r="D248" s="262">
        <v>0</v>
      </c>
      <c r="E248" s="262">
        <v>0</v>
      </c>
      <c r="F248" s="262">
        <v>0</v>
      </c>
      <c r="G248" s="405" t="s">
        <v>3431</v>
      </c>
      <c r="H248" s="42" t="s">
        <v>490</v>
      </c>
      <c r="I248" s="47" t="s">
        <v>491</v>
      </c>
      <c r="J248" s="43"/>
      <c r="K248" s="212">
        <f t="shared" si="13"/>
        <v>0</v>
      </c>
      <c r="L248" s="212">
        <v>0</v>
      </c>
      <c r="M248" s="212"/>
      <c r="N248" s="212">
        <v>18196.61</v>
      </c>
      <c r="O248" s="212">
        <f>+K248-N248</f>
        <v>-18196.61</v>
      </c>
      <c r="P248" s="39"/>
      <c r="Q248" s="39"/>
      <c r="R248" s="234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</row>
    <row r="249" spans="1:198">
      <c r="A249" s="266">
        <v>720</v>
      </c>
      <c r="B249" s="262">
        <v>200</v>
      </c>
      <c r="C249" s="262">
        <v>200</v>
      </c>
      <c r="D249" s="262">
        <v>0</v>
      </c>
      <c r="E249" s="262">
        <v>0</v>
      </c>
      <c r="F249" s="262">
        <v>0</v>
      </c>
      <c r="G249" s="405" t="s">
        <v>3432</v>
      </c>
      <c r="H249" s="42" t="s">
        <v>492</v>
      </c>
      <c r="I249" s="47" t="s">
        <v>493</v>
      </c>
      <c r="J249" s="43"/>
      <c r="K249" s="213">
        <f t="shared" si="13"/>
        <v>0</v>
      </c>
      <c r="L249" s="213">
        <v>0</v>
      </c>
      <c r="M249" s="213"/>
      <c r="N249" s="213">
        <v>0</v>
      </c>
      <c r="O249" s="213"/>
      <c r="P249" s="39"/>
      <c r="Q249" s="39"/>
      <c r="R249" s="234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</row>
    <row r="250" spans="1:198">
      <c r="A250" s="266">
        <v>720</v>
      </c>
      <c r="B250" s="262">
        <v>200</v>
      </c>
      <c r="C250" s="262">
        <v>200</v>
      </c>
      <c r="D250" s="259">
        <v>50</v>
      </c>
      <c r="E250" s="262">
        <v>0</v>
      </c>
      <c r="F250" s="262">
        <v>0</v>
      </c>
      <c r="G250" s="405" t="s">
        <v>3433</v>
      </c>
      <c r="H250" s="45" t="s">
        <v>494</v>
      </c>
      <c r="I250" s="47" t="s">
        <v>495</v>
      </c>
      <c r="J250" s="43"/>
      <c r="K250" s="216">
        <f t="shared" si="13"/>
        <v>0</v>
      </c>
      <c r="L250" s="216">
        <v>0</v>
      </c>
      <c r="M250" s="216"/>
      <c r="N250" s="216">
        <v>0</v>
      </c>
      <c r="O250" s="216">
        <f>+K250-N250</f>
        <v>0</v>
      </c>
      <c r="P250" s="39"/>
      <c r="Q250" s="39"/>
      <c r="R250" s="234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</row>
    <row r="251" spans="1:198" ht="25.5">
      <c r="A251" s="266">
        <v>720</v>
      </c>
      <c r="B251" s="262">
        <v>200</v>
      </c>
      <c r="C251" s="262">
        <v>200</v>
      </c>
      <c r="D251" s="259">
        <v>100</v>
      </c>
      <c r="E251" s="259">
        <v>0</v>
      </c>
      <c r="F251" s="259">
        <v>0</v>
      </c>
      <c r="G251" s="403" t="s">
        <v>3434</v>
      </c>
      <c r="H251" s="45" t="s">
        <v>496</v>
      </c>
      <c r="I251" s="47" t="s">
        <v>497</v>
      </c>
      <c r="J251" s="43" t="s">
        <v>1528</v>
      </c>
      <c r="K251" s="212">
        <f t="shared" si="13"/>
        <v>0</v>
      </c>
      <c r="L251" s="212">
        <v>0</v>
      </c>
      <c r="M251" s="212"/>
      <c r="N251" s="212">
        <v>0</v>
      </c>
      <c r="O251" s="212">
        <f>+K251-N251</f>
        <v>0</v>
      </c>
      <c r="P251" s="39"/>
      <c r="Q251" s="39"/>
      <c r="R251" s="234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</row>
    <row r="252" spans="1:198">
      <c r="A252" s="266">
        <v>720</v>
      </c>
      <c r="B252" s="262">
        <v>200</v>
      </c>
      <c r="C252" s="262">
        <v>200</v>
      </c>
      <c r="D252" s="262">
        <v>200</v>
      </c>
      <c r="E252" s="262">
        <v>0</v>
      </c>
      <c r="F252" s="262">
        <v>0</v>
      </c>
      <c r="G252" s="405" t="s">
        <v>3435</v>
      </c>
      <c r="H252" s="42" t="s">
        <v>498</v>
      </c>
      <c r="I252" s="47" t="s">
        <v>499</v>
      </c>
      <c r="J252" s="43"/>
      <c r="K252" s="213">
        <f t="shared" si="13"/>
        <v>0</v>
      </c>
      <c r="L252" s="213">
        <v>0</v>
      </c>
      <c r="M252" s="213"/>
      <c r="N252" s="213">
        <v>0</v>
      </c>
      <c r="O252" s="213"/>
      <c r="R252" s="234"/>
    </row>
    <row r="253" spans="1:198" ht="25.5">
      <c r="A253" s="266">
        <v>720</v>
      </c>
      <c r="B253" s="262">
        <v>200</v>
      </c>
      <c r="C253" s="262">
        <v>200</v>
      </c>
      <c r="D253" s="262">
        <v>200</v>
      </c>
      <c r="E253" s="259">
        <v>10</v>
      </c>
      <c r="F253" s="261">
        <v>0</v>
      </c>
      <c r="G253" s="403" t="s">
        <v>3436</v>
      </c>
      <c r="H253" s="45" t="s">
        <v>500</v>
      </c>
      <c r="I253" s="47" t="s">
        <v>501</v>
      </c>
      <c r="J253" s="43" t="s">
        <v>1573</v>
      </c>
      <c r="K253" s="212">
        <f t="shared" si="13"/>
        <v>0</v>
      </c>
      <c r="L253" s="212">
        <v>0</v>
      </c>
      <c r="M253" s="212"/>
      <c r="N253" s="212">
        <v>0</v>
      </c>
      <c r="O253" s="212">
        <f t="shared" ref="O253:O259" si="16">+K253-N253</f>
        <v>0</v>
      </c>
      <c r="P253" s="39"/>
      <c r="Q253" s="39"/>
      <c r="R253" s="23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</row>
    <row r="254" spans="1:198" ht="25.5">
      <c r="A254" s="266">
        <v>720</v>
      </c>
      <c r="B254" s="262">
        <v>200</v>
      </c>
      <c r="C254" s="262">
        <v>200</v>
      </c>
      <c r="D254" s="262">
        <v>200</v>
      </c>
      <c r="E254" s="259">
        <v>20</v>
      </c>
      <c r="F254" s="261">
        <v>0</v>
      </c>
      <c r="G254" s="403" t="s">
        <v>3437</v>
      </c>
      <c r="H254" s="45" t="s">
        <v>502</v>
      </c>
      <c r="I254" s="47" t="s">
        <v>503</v>
      </c>
      <c r="J254" s="43"/>
      <c r="K254" s="212">
        <f t="shared" si="13"/>
        <v>0</v>
      </c>
      <c r="L254" s="212">
        <v>0</v>
      </c>
      <c r="M254" s="212"/>
      <c r="N254" s="212">
        <v>4671.9799999999996</v>
      </c>
      <c r="O254" s="212">
        <f t="shared" si="16"/>
        <v>-4671.9799999999996</v>
      </c>
      <c r="P254" s="39"/>
      <c r="Q254" s="39"/>
      <c r="R254" s="234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</row>
    <row r="255" spans="1:198" ht="25.5">
      <c r="A255" s="266">
        <v>720</v>
      </c>
      <c r="B255" s="262">
        <v>200</v>
      </c>
      <c r="C255" s="262">
        <v>200</v>
      </c>
      <c r="D255" s="262">
        <v>200</v>
      </c>
      <c r="E255" s="259">
        <v>30</v>
      </c>
      <c r="F255" s="261">
        <v>0</v>
      </c>
      <c r="G255" s="403" t="s">
        <v>3438</v>
      </c>
      <c r="H255" s="45" t="s">
        <v>504</v>
      </c>
      <c r="I255" s="47" t="s">
        <v>505</v>
      </c>
      <c r="J255" s="43"/>
      <c r="K255" s="212">
        <f t="shared" si="13"/>
        <v>0</v>
      </c>
      <c r="L255" s="212">
        <v>0</v>
      </c>
      <c r="M255" s="212"/>
      <c r="N255" s="212">
        <v>0</v>
      </c>
      <c r="O255" s="212">
        <f t="shared" si="16"/>
        <v>0</v>
      </c>
      <c r="P255" s="39"/>
      <c r="Q255" s="39"/>
      <c r="R255" s="234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</row>
    <row r="256" spans="1:198" ht="25.5">
      <c r="A256" s="266">
        <v>720</v>
      </c>
      <c r="B256" s="262">
        <v>200</v>
      </c>
      <c r="C256" s="262">
        <v>200</v>
      </c>
      <c r="D256" s="262">
        <v>200</v>
      </c>
      <c r="E256" s="259">
        <v>40</v>
      </c>
      <c r="F256" s="261">
        <v>0</v>
      </c>
      <c r="G256" s="403" t="s">
        <v>3439</v>
      </c>
      <c r="H256" s="45" t="s">
        <v>506</v>
      </c>
      <c r="I256" s="47" t="s">
        <v>507</v>
      </c>
      <c r="J256" s="43"/>
      <c r="K256" s="212">
        <f t="shared" si="13"/>
        <v>0</v>
      </c>
      <c r="L256" s="212">
        <v>0</v>
      </c>
      <c r="M256" s="212"/>
      <c r="N256" s="212">
        <v>0</v>
      </c>
      <c r="O256" s="212">
        <f t="shared" si="16"/>
        <v>0</v>
      </c>
      <c r="P256" s="39"/>
      <c r="Q256" s="39"/>
      <c r="R256" s="234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</row>
    <row r="257" spans="1:198" ht="25.5">
      <c r="A257" s="266">
        <v>720</v>
      </c>
      <c r="B257" s="262">
        <v>200</v>
      </c>
      <c r="C257" s="262">
        <v>200</v>
      </c>
      <c r="D257" s="262">
        <v>200</v>
      </c>
      <c r="E257" s="259">
        <v>50</v>
      </c>
      <c r="F257" s="261">
        <v>0</v>
      </c>
      <c r="G257" s="403" t="s">
        <v>3440</v>
      </c>
      <c r="H257" s="45" t="s">
        <v>508</v>
      </c>
      <c r="I257" s="47" t="s">
        <v>509</v>
      </c>
      <c r="J257" s="43"/>
      <c r="K257" s="212">
        <f t="shared" si="13"/>
        <v>0</v>
      </c>
      <c r="L257" s="212">
        <v>0</v>
      </c>
      <c r="M257" s="212"/>
      <c r="N257" s="212">
        <v>0</v>
      </c>
      <c r="O257" s="212">
        <f t="shared" si="16"/>
        <v>0</v>
      </c>
      <c r="P257" s="39"/>
      <c r="Q257" s="39"/>
      <c r="R257" s="234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</row>
    <row r="258" spans="1:198" ht="25.5">
      <c r="A258" s="266">
        <v>720</v>
      </c>
      <c r="B258" s="262">
        <v>200</v>
      </c>
      <c r="C258" s="262">
        <v>200</v>
      </c>
      <c r="D258" s="262">
        <v>200</v>
      </c>
      <c r="E258" s="259">
        <v>60</v>
      </c>
      <c r="F258" s="261">
        <v>0</v>
      </c>
      <c r="G258" s="403" t="s">
        <v>3441</v>
      </c>
      <c r="H258" s="45" t="s">
        <v>510</v>
      </c>
      <c r="I258" s="47" t="s">
        <v>511</v>
      </c>
      <c r="J258" s="43"/>
      <c r="K258" s="212">
        <f t="shared" si="13"/>
        <v>0</v>
      </c>
      <c r="L258" s="212">
        <v>0</v>
      </c>
      <c r="M258" s="212"/>
      <c r="N258" s="212">
        <v>0</v>
      </c>
      <c r="O258" s="212">
        <f t="shared" si="16"/>
        <v>0</v>
      </c>
      <c r="P258" s="39"/>
      <c r="Q258" s="39"/>
      <c r="R258" s="234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</row>
    <row r="259" spans="1:198">
      <c r="A259" s="266">
        <v>720</v>
      </c>
      <c r="B259" s="262">
        <v>200</v>
      </c>
      <c r="C259" s="262">
        <v>200</v>
      </c>
      <c r="D259" s="262">
        <v>200</v>
      </c>
      <c r="E259" s="259">
        <v>90</v>
      </c>
      <c r="F259" s="261">
        <v>0</v>
      </c>
      <c r="G259" s="403" t="s">
        <v>3442</v>
      </c>
      <c r="H259" s="45" t="s">
        <v>512</v>
      </c>
      <c r="I259" s="47" t="s">
        <v>513</v>
      </c>
      <c r="J259" s="43"/>
      <c r="K259" s="212">
        <f t="shared" si="13"/>
        <v>0</v>
      </c>
      <c r="L259" s="212">
        <v>0</v>
      </c>
      <c r="M259" s="212"/>
      <c r="N259" s="212">
        <v>26006.799999999999</v>
      </c>
      <c r="O259" s="212">
        <f t="shared" si="16"/>
        <v>-26006.799999999999</v>
      </c>
      <c r="P259" s="39"/>
      <c r="Q259" s="39"/>
      <c r="R259" s="234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</row>
    <row r="260" spans="1:198">
      <c r="A260" s="266">
        <v>720</v>
      </c>
      <c r="B260" s="262">
        <v>200</v>
      </c>
      <c r="C260" s="262">
        <v>300</v>
      </c>
      <c r="D260" s="262">
        <v>0</v>
      </c>
      <c r="E260" s="262">
        <v>0</v>
      </c>
      <c r="F260" s="272">
        <v>0</v>
      </c>
      <c r="G260" s="405" t="s">
        <v>3443</v>
      </c>
      <c r="H260" s="42" t="s">
        <v>514</v>
      </c>
      <c r="I260" s="47"/>
      <c r="J260" s="43"/>
      <c r="K260" s="213">
        <f t="shared" si="13"/>
        <v>0</v>
      </c>
      <c r="L260" s="213">
        <v>0</v>
      </c>
      <c r="M260" s="213"/>
      <c r="N260" s="213">
        <v>0</v>
      </c>
      <c r="O260" s="213"/>
      <c r="P260" s="39"/>
      <c r="Q260" s="39"/>
      <c r="R260" s="234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</row>
    <row r="261" spans="1:198" ht="25.5">
      <c r="A261" s="266">
        <v>720</v>
      </c>
      <c r="B261" s="262">
        <v>200</v>
      </c>
      <c r="C261" s="262">
        <v>300</v>
      </c>
      <c r="D261" s="259">
        <v>100</v>
      </c>
      <c r="E261" s="259">
        <v>0</v>
      </c>
      <c r="F261" s="259">
        <v>0</v>
      </c>
      <c r="G261" s="403" t="s">
        <v>3444</v>
      </c>
      <c r="H261" s="45" t="s">
        <v>515</v>
      </c>
      <c r="I261" s="47" t="s">
        <v>516</v>
      </c>
      <c r="J261" s="43" t="s">
        <v>1528</v>
      </c>
      <c r="K261" s="212">
        <f t="shared" si="13"/>
        <v>0</v>
      </c>
      <c r="L261" s="212">
        <v>0</v>
      </c>
      <c r="M261" s="212"/>
      <c r="N261" s="212"/>
      <c r="O261" s="212">
        <f>+K261-N261</f>
        <v>0</v>
      </c>
      <c r="P261" s="39"/>
      <c r="Q261" s="39"/>
      <c r="R261" s="23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</row>
    <row r="262" spans="1:198">
      <c r="A262" s="266">
        <v>720</v>
      </c>
      <c r="B262" s="262">
        <v>200</v>
      </c>
      <c r="C262" s="262">
        <v>300</v>
      </c>
      <c r="D262" s="262">
        <v>200</v>
      </c>
      <c r="E262" s="262">
        <v>0</v>
      </c>
      <c r="F262" s="262">
        <v>0</v>
      </c>
      <c r="G262" s="405" t="s">
        <v>3445</v>
      </c>
      <c r="H262" s="42" t="s">
        <v>517</v>
      </c>
      <c r="I262" s="47"/>
      <c r="J262" s="43" t="s">
        <v>1528</v>
      </c>
      <c r="K262" s="213">
        <f t="shared" si="13"/>
        <v>0</v>
      </c>
      <c r="L262" s="213">
        <v>0</v>
      </c>
      <c r="M262" s="213"/>
      <c r="N262" s="213">
        <v>0</v>
      </c>
      <c r="O262" s="213"/>
      <c r="R262" s="234"/>
    </row>
    <row r="263" spans="1:198" ht="25.5">
      <c r="A263" s="266">
        <v>720</v>
      </c>
      <c r="B263" s="262">
        <v>200</v>
      </c>
      <c r="C263" s="262">
        <v>300</v>
      </c>
      <c r="D263" s="262">
        <v>200</v>
      </c>
      <c r="E263" s="259">
        <v>10</v>
      </c>
      <c r="F263" s="259">
        <v>0</v>
      </c>
      <c r="G263" s="403" t="s">
        <v>3446</v>
      </c>
      <c r="H263" s="45" t="s">
        <v>518</v>
      </c>
      <c r="I263" s="47" t="s">
        <v>519</v>
      </c>
      <c r="J263" s="43" t="s">
        <v>1573</v>
      </c>
      <c r="K263" s="212">
        <f t="shared" ref="K263:K270" si="17">+L263+M263</f>
        <v>0</v>
      </c>
      <c r="L263" s="212">
        <v>0</v>
      </c>
      <c r="M263" s="212"/>
      <c r="N263" s="212">
        <v>407107.62</v>
      </c>
      <c r="O263" s="212">
        <f t="shared" ref="O263:O273" si="18">+K263-N263</f>
        <v>-407107.62</v>
      </c>
      <c r="P263" s="39"/>
      <c r="Q263" s="39"/>
      <c r="R263" s="23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</row>
    <row r="264" spans="1:198">
      <c r="A264" s="266">
        <v>720</v>
      </c>
      <c r="B264" s="262">
        <v>200</v>
      </c>
      <c r="C264" s="262">
        <v>300</v>
      </c>
      <c r="D264" s="262">
        <v>200</v>
      </c>
      <c r="E264" s="259">
        <v>20</v>
      </c>
      <c r="F264" s="259">
        <v>0</v>
      </c>
      <c r="G264" s="403" t="s">
        <v>3447</v>
      </c>
      <c r="H264" s="45" t="s">
        <v>520</v>
      </c>
      <c r="I264" s="47" t="s">
        <v>521</v>
      </c>
      <c r="J264" s="43"/>
      <c r="K264" s="212">
        <f t="shared" si="17"/>
        <v>0</v>
      </c>
      <c r="L264" s="212">
        <v>0</v>
      </c>
      <c r="M264" s="212"/>
      <c r="N264" s="212">
        <v>35878.17</v>
      </c>
      <c r="O264" s="212">
        <f t="shared" si="18"/>
        <v>-35878.17</v>
      </c>
      <c r="P264" s="39"/>
      <c r="Q264" s="39"/>
      <c r="R264" s="234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</row>
    <row r="265" spans="1:198" ht="25.5">
      <c r="A265" s="266">
        <v>720</v>
      </c>
      <c r="B265" s="262">
        <v>200</v>
      </c>
      <c r="C265" s="262">
        <v>300</v>
      </c>
      <c r="D265" s="262">
        <v>200</v>
      </c>
      <c r="E265" s="259">
        <v>30</v>
      </c>
      <c r="F265" s="259">
        <v>0</v>
      </c>
      <c r="G265" s="403" t="s">
        <v>3448</v>
      </c>
      <c r="H265" s="45" t="s">
        <v>522</v>
      </c>
      <c r="I265" s="47" t="s">
        <v>523</v>
      </c>
      <c r="J265" s="43"/>
      <c r="K265" s="212">
        <f t="shared" si="17"/>
        <v>0</v>
      </c>
      <c r="L265" s="212">
        <v>0</v>
      </c>
      <c r="M265" s="212"/>
      <c r="N265" s="212">
        <v>0</v>
      </c>
      <c r="O265" s="212">
        <f t="shared" si="18"/>
        <v>0</v>
      </c>
      <c r="P265" s="39"/>
      <c r="Q265" s="39"/>
      <c r="R265" s="234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</row>
    <row r="266" spans="1:198" ht="25.5">
      <c r="A266" s="266">
        <v>720</v>
      </c>
      <c r="B266" s="262">
        <v>200</v>
      </c>
      <c r="C266" s="262">
        <v>300</v>
      </c>
      <c r="D266" s="262">
        <v>200</v>
      </c>
      <c r="E266" s="259">
        <v>40</v>
      </c>
      <c r="F266" s="259">
        <v>0</v>
      </c>
      <c r="G266" s="403" t="s">
        <v>3449</v>
      </c>
      <c r="H266" s="45" t="s">
        <v>524</v>
      </c>
      <c r="I266" s="47" t="s">
        <v>525</v>
      </c>
      <c r="J266" s="43"/>
      <c r="K266" s="212">
        <f t="shared" si="17"/>
        <v>0</v>
      </c>
      <c r="L266" s="212">
        <v>0</v>
      </c>
      <c r="M266" s="212"/>
      <c r="N266" s="212">
        <v>0</v>
      </c>
      <c r="O266" s="212">
        <f t="shared" si="18"/>
        <v>0</v>
      </c>
      <c r="P266" s="39"/>
      <c r="Q266" s="39"/>
      <c r="R266" s="234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</row>
    <row r="267" spans="1:198" ht="25.5">
      <c r="A267" s="266">
        <v>720</v>
      </c>
      <c r="B267" s="262">
        <v>200</v>
      </c>
      <c r="C267" s="262">
        <v>300</v>
      </c>
      <c r="D267" s="262">
        <v>200</v>
      </c>
      <c r="E267" s="259">
        <v>50</v>
      </c>
      <c r="F267" s="259">
        <v>0</v>
      </c>
      <c r="G267" s="403" t="s">
        <v>3450</v>
      </c>
      <c r="H267" s="45" t="s">
        <v>526</v>
      </c>
      <c r="I267" s="47" t="s">
        <v>527</v>
      </c>
      <c r="J267" s="43"/>
      <c r="K267" s="212">
        <f t="shared" si="17"/>
        <v>0</v>
      </c>
      <c r="L267" s="212">
        <v>0</v>
      </c>
      <c r="M267" s="212"/>
      <c r="N267" s="212">
        <v>0</v>
      </c>
      <c r="O267" s="212">
        <f t="shared" si="18"/>
        <v>0</v>
      </c>
      <c r="P267" s="39"/>
      <c r="Q267" s="39"/>
      <c r="R267" s="23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</row>
    <row r="268" spans="1:198" ht="25.5">
      <c r="A268" s="266">
        <v>720</v>
      </c>
      <c r="B268" s="262">
        <v>200</v>
      </c>
      <c r="C268" s="262">
        <v>300</v>
      </c>
      <c r="D268" s="262">
        <v>200</v>
      </c>
      <c r="E268" s="259">
        <v>60</v>
      </c>
      <c r="F268" s="259">
        <v>0</v>
      </c>
      <c r="G268" s="403" t="s">
        <v>3451</v>
      </c>
      <c r="H268" s="45" t="s">
        <v>528</v>
      </c>
      <c r="I268" s="47" t="s">
        <v>529</v>
      </c>
      <c r="J268" s="43"/>
      <c r="K268" s="212">
        <f t="shared" si="17"/>
        <v>0</v>
      </c>
      <c r="L268" s="212">
        <v>0</v>
      </c>
      <c r="M268" s="212"/>
      <c r="N268" s="212">
        <v>5656.7300000000005</v>
      </c>
      <c r="O268" s="212">
        <f t="shared" si="18"/>
        <v>-5656.7300000000005</v>
      </c>
      <c r="P268" s="39"/>
      <c r="Q268" s="39"/>
      <c r="R268" s="23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</row>
    <row r="269" spans="1:198">
      <c r="A269" s="266">
        <v>720</v>
      </c>
      <c r="B269" s="262">
        <v>200</v>
      </c>
      <c r="C269" s="262">
        <v>300</v>
      </c>
      <c r="D269" s="262">
        <v>200</v>
      </c>
      <c r="E269" s="259">
        <v>90</v>
      </c>
      <c r="F269" s="259">
        <v>0</v>
      </c>
      <c r="G269" s="403" t="s">
        <v>3452</v>
      </c>
      <c r="H269" s="45" t="s">
        <v>530</v>
      </c>
      <c r="I269" s="47" t="s">
        <v>531</v>
      </c>
      <c r="J269" s="43"/>
      <c r="K269" s="212">
        <f t="shared" si="17"/>
        <v>0</v>
      </c>
      <c r="L269" s="212">
        <v>0</v>
      </c>
      <c r="M269" s="212"/>
      <c r="N269" s="212">
        <v>3678.9</v>
      </c>
      <c r="O269" s="212">
        <f t="shared" si="18"/>
        <v>-3678.9</v>
      </c>
      <c r="P269" s="39"/>
      <c r="Q269" s="39"/>
      <c r="R269" s="23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</row>
    <row r="270" spans="1:198" ht="13.5" thickBot="1">
      <c r="A270" s="273">
        <v>720</v>
      </c>
      <c r="B270" s="274">
        <v>200</v>
      </c>
      <c r="C270" s="275">
        <v>400</v>
      </c>
      <c r="D270" s="275">
        <v>0</v>
      </c>
      <c r="E270" s="275">
        <v>0</v>
      </c>
      <c r="F270" s="275">
        <v>0</v>
      </c>
      <c r="G270" s="410" t="s">
        <v>3453</v>
      </c>
      <c r="H270" s="51" t="s">
        <v>488</v>
      </c>
      <c r="I270" s="52" t="s">
        <v>532</v>
      </c>
      <c r="J270" s="217"/>
      <c r="K270" s="217">
        <f t="shared" si="17"/>
        <v>0</v>
      </c>
      <c r="L270" s="217">
        <v>0</v>
      </c>
      <c r="M270" s="217"/>
      <c r="N270" s="217">
        <v>20</v>
      </c>
      <c r="O270" s="217">
        <f t="shared" si="18"/>
        <v>-20</v>
      </c>
      <c r="P270" s="39"/>
      <c r="Q270" s="39"/>
      <c r="R270" s="234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</row>
    <row r="271" spans="1:198">
      <c r="A271" s="159"/>
      <c r="B271" s="159"/>
      <c r="C271" s="159"/>
      <c r="D271" s="159"/>
      <c r="E271" s="159"/>
      <c r="F271" s="159"/>
      <c r="G271" s="159"/>
      <c r="H271" s="46" t="s">
        <v>533</v>
      </c>
      <c r="I271" s="53"/>
      <c r="J271" s="53"/>
      <c r="K271" s="411">
        <f t="shared" ref="K271:N271" si="19">SUM(K5:K270)</f>
        <v>88352291.649999961</v>
      </c>
      <c r="L271" s="411"/>
      <c r="M271" s="411"/>
      <c r="N271" s="411">
        <f t="shared" si="19"/>
        <v>90118440.419999972</v>
      </c>
      <c r="O271" s="411">
        <f t="shared" si="18"/>
        <v>-1766148.7700000107</v>
      </c>
      <c r="P271" s="39"/>
      <c r="Q271" s="39"/>
      <c r="R271" s="234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</row>
    <row r="272" spans="1:198">
      <c r="A272" s="159"/>
      <c r="B272" s="159"/>
      <c r="C272" s="159"/>
      <c r="D272" s="159"/>
      <c r="E272" s="159"/>
      <c r="F272" s="159"/>
      <c r="G272" s="159"/>
      <c r="H272" s="46" t="s">
        <v>534</v>
      </c>
      <c r="I272" s="53"/>
      <c r="J272" s="53"/>
      <c r="K272" s="411">
        <f>+'Alimentazione CE Costi'!K978</f>
        <v>88352291.65256162</v>
      </c>
      <c r="L272" s="411"/>
      <c r="M272" s="411"/>
      <c r="N272" s="411">
        <f>+'Alimentazione CE Costi'!N978</f>
        <v>90077161.074380159</v>
      </c>
      <c r="O272" s="411">
        <f t="shared" si="18"/>
        <v>-1724869.4218185395</v>
      </c>
      <c r="P272" s="39"/>
      <c r="Q272" s="39"/>
      <c r="R272" s="234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</row>
    <row r="273" spans="1:198">
      <c r="A273" s="159"/>
      <c r="B273" s="159"/>
      <c r="C273" s="159"/>
      <c r="D273" s="159"/>
      <c r="E273" s="159"/>
      <c r="F273" s="159"/>
      <c r="G273" s="159"/>
      <c r="H273" s="46" t="s">
        <v>535</v>
      </c>
      <c r="I273" s="53"/>
      <c r="J273" s="53"/>
      <c r="K273" s="411">
        <f t="shared" ref="K273:N273" si="20">+K271-K272</f>
        <v>-2.5616586208343506E-3</v>
      </c>
      <c r="L273" s="411"/>
      <c r="M273" s="411"/>
      <c r="N273" s="411">
        <f t="shared" si="20"/>
        <v>41279.345619812608</v>
      </c>
      <c r="O273" s="411">
        <f t="shared" si="18"/>
        <v>-41279.348181471229</v>
      </c>
      <c r="P273" s="39"/>
      <c r="Q273" s="39"/>
      <c r="R273" s="234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</row>
    <row r="274" spans="1:198">
      <c r="A274" s="159"/>
      <c r="B274" s="159"/>
      <c r="C274" s="159"/>
      <c r="D274" s="159"/>
      <c r="E274" s="159"/>
      <c r="F274" s="159"/>
      <c r="G274" s="159"/>
      <c r="H274" s="46"/>
      <c r="I274" s="53"/>
      <c r="J274" s="53"/>
      <c r="K274" s="174"/>
      <c r="L274" s="174"/>
      <c r="M274" s="174"/>
      <c r="N274" s="174"/>
      <c r="O274" s="174"/>
      <c r="P274" s="39"/>
      <c r="Q274" s="39"/>
      <c r="R274" s="234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</row>
    <row r="275" spans="1:198">
      <c r="A275" s="159"/>
      <c r="B275" s="159"/>
      <c r="C275" s="159"/>
      <c r="D275" s="159"/>
      <c r="E275" s="159"/>
      <c r="F275" s="159"/>
      <c r="G275" s="159"/>
      <c r="H275" s="46"/>
      <c r="I275" s="53"/>
      <c r="J275" s="53"/>
      <c r="K275" s="218"/>
      <c r="L275" s="218"/>
      <c r="M275" s="218"/>
      <c r="N275" s="218"/>
      <c r="O275" s="218"/>
      <c r="P275" s="39"/>
      <c r="Q275" s="39"/>
      <c r="R275" s="234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</row>
    <row r="276" spans="1:198">
      <c r="A276" s="159"/>
      <c r="B276" s="159"/>
      <c r="C276" s="159"/>
      <c r="D276" s="159"/>
      <c r="E276" s="159"/>
      <c r="F276" s="159"/>
      <c r="G276" s="159"/>
      <c r="H276" s="46"/>
      <c r="I276" s="53"/>
      <c r="J276" s="53"/>
      <c r="K276" s="218"/>
      <c r="L276" s="218"/>
      <c r="M276" s="218"/>
      <c r="N276" s="218"/>
      <c r="O276" s="218"/>
      <c r="P276" s="39"/>
      <c r="Q276" s="39"/>
      <c r="R276" s="234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</row>
    <row r="277" spans="1:198">
      <c r="A277" s="159"/>
      <c r="B277" s="159"/>
      <c r="C277" s="159"/>
      <c r="D277" s="159"/>
      <c r="E277" s="159"/>
      <c r="F277" s="159"/>
      <c r="G277" s="159"/>
      <c r="H277" s="46"/>
      <c r="I277" s="53"/>
      <c r="J277" s="53"/>
      <c r="K277" s="218"/>
      <c r="L277" s="218"/>
      <c r="M277" s="218"/>
      <c r="N277" s="218"/>
      <c r="O277" s="218"/>
      <c r="P277" s="39"/>
      <c r="Q277" s="39"/>
      <c r="R277" s="234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</row>
    <row r="278" spans="1:198">
      <c r="A278" s="159"/>
      <c r="B278" s="159"/>
      <c r="C278" s="159"/>
      <c r="D278" s="159"/>
      <c r="E278" s="159"/>
      <c r="F278" s="159"/>
      <c r="G278" s="159"/>
      <c r="H278" s="46"/>
      <c r="I278" s="53"/>
      <c r="J278" s="53"/>
      <c r="K278" s="218"/>
      <c r="L278" s="218"/>
      <c r="M278" s="218"/>
      <c r="N278" s="218"/>
      <c r="O278" s="218"/>
      <c r="P278" s="39"/>
      <c r="Q278" s="39"/>
      <c r="R278" s="234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</row>
    <row r="279" spans="1:198">
      <c r="A279" s="159"/>
      <c r="B279" s="159"/>
      <c r="C279" s="159"/>
      <c r="D279" s="159"/>
      <c r="E279" s="159"/>
      <c r="F279" s="159"/>
      <c r="G279" s="159"/>
      <c r="H279" s="46"/>
      <c r="I279" s="53"/>
      <c r="J279" s="53"/>
      <c r="K279" s="218"/>
      <c r="L279" s="218"/>
      <c r="M279" s="218"/>
      <c r="N279" s="218"/>
      <c r="O279" s="218"/>
      <c r="P279" s="39"/>
      <c r="Q279" s="39"/>
      <c r="R279" s="234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</row>
    <row r="280" spans="1:198">
      <c r="A280" s="159"/>
      <c r="B280" s="159"/>
      <c r="C280" s="159"/>
      <c r="D280" s="159"/>
      <c r="E280" s="159"/>
      <c r="F280" s="159"/>
      <c r="G280" s="159"/>
      <c r="H280" s="46"/>
      <c r="I280" s="53"/>
      <c r="J280" s="53"/>
      <c r="K280" s="218"/>
      <c r="L280" s="218"/>
      <c r="M280" s="218"/>
      <c r="N280" s="218"/>
      <c r="O280" s="218"/>
      <c r="P280" s="39"/>
      <c r="Q280" s="39"/>
      <c r="R280" s="234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</row>
    <row r="281" spans="1:198">
      <c r="A281" s="159"/>
      <c r="B281" s="159"/>
      <c r="C281" s="159"/>
      <c r="D281" s="159"/>
      <c r="E281" s="159"/>
      <c r="F281" s="159"/>
      <c r="G281" s="159"/>
      <c r="H281" s="46"/>
      <c r="I281" s="53"/>
      <c r="J281" s="53"/>
      <c r="K281" s="218"/>
      <c r="L281" s="218"/>
      <c r="M281" s="218"/>
      <c r="N281" s="218"/>
      <c r="O281" s="218"/>
      <c r="P281" s="39"/>
      <c r="Q281" s="39"/>
      <c r="R281" s="234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</row>
    <row r="282" spans="1:198">
      <c r="A282" s="159"/>
      <c r="B282" s="159"/>
      <c r="C282" s="159"/>
      <c r="D282" s="159"/>
      <c r="E282" s="159"/>
      <c r="F282" s="159"/>
      <c r="G282" s="159"/>
      <c r="H282" s="46"/>
      <c r="I282" s="53"/>
      <c r="J282" s="53"/>
      <c r="K282" s="218"/>
      <c r="L282" s="218"/>
      <c r="M282" s="218"/>
      <c r="N282" s="218"/>
      <c r="O282" s="218"/>
      <c r="P282" s="39"/>
      <c r="Q282" s="39"/>
      <c r="R282" s="234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</row>
    <row r="283" spans="1:198">
      <c r="A283" s="159"/>
      <c r="B283" s="159"/>
      <c r="C283" s="159"/>
      <c r="D283" s="159"/>
      <c r="E283" s="159"/>
      <c r="F283" s="159"/>
      <c r="G283" s="159"/>
      <c r="H283" s="46"/>
      <c r="I283" s="53"/>
      <c r="J283" s="53"/>
      <c r="K283" s="218"/>
      <c r="L283" s="218"/>
      <c r="M283" s="218"/>
      <c r="N283" s="218"/>
      <c r="O283" s="218"/>
      <c r="P283" s="39"/>
      <c r="Q283" s="39"/>
      <c r="R283" s="234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</row>
    <row r="284" spans="1:198">
      <c r="A284" s="159"/>
      <c r="B284" s="159"/>
      <c r="C284" s="159"/>
      <c r="D284" s="159"/>
      <c r="E284" s="159"/>
      <c r="F284" s="159"/>
      <c r="G284" s="159"/>
      <c r="H284" s="46"/>
      <c r="I284" s="53"/>
      <c r="J284" s="53"/>
      <c r="K284" s="218"/>
      <c r="L284" s="218"/>
      <c r="M284" s="218"/>
      <c r="N284" s="218"/>
      <c r="O284" s="218"/>
      <c r="P284" s="39"/>
      <c r="Q284" s="39"/>
      <c r="R284" s="234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</row>
    <row r="285" spans="1:198">
      <c r="A285" s="159"/>
      <c r="B285" s="159"/>
      <c r="C285" s="159"/>
      <c r="D285" s="159"/>
      <c r="E285" s="159"/>
      <c r="F285" s="159"/>
      <c r="G285" s="159"/>
      <c r="H285" s="46"/>
      <c r="I285" s="53"/>
      <c r="J285" s="53"/>
      <c r="K285" s="218"/>
      <c r="L285" s="218"/>
      <c r="M285" s="218"/>
      <c r="N285" s="218"/>
      <c r="O285" s="218"/>
      <c r="P285" s="39"/>
      <c r="Q285" s="39"/>
      <c r="R285" s="234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</row>
    <row r="286" spans="1:198">
      <c r="A286" s="159"/>
      <c r="B286" s="159"/>
      <c r="C286" s="159"/>
      <c r="D286" s="159"/>
      <c r="E286" s="159"/>
      <c r="F286" s="159"/>
      <c r="G286" s="159"/>
      <c r="H286" s="46"/>
      <c r="I286" s="53"/>
      <c r="J286" s="53"/>
      <c r="K286" s="218"/>
      <c r="L286" s="218"/>
      <c r="M286" s="218"/>
      <c r="N286" s="218"/>
      <c r="O286" s="218"/>
      <c r="P286" s="39"/>
      <c r="Q286" s="39"/>
      <c r="R286" s="234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</row>
    <row r="287" spans="1:198">
      <c r="A287" s="159"/>
      <c r="B287" s="159"/>
      <c r="C287" s="159"/>
      <c r="D287" s="159"/>
      <c r="E287" s="159"/>
      <c r="F287" s="159"/>
      <c r="G287" s="159"/>
      <c r="H287" s="46"/>
      <c r="I287" s="53"/>
      <c r="J287" s="53"/>
      <c r="K287" s="218"/>
      <c r="L287" s="218"/>
      <c r="M287" s="218"/>
      <c r="N287" s="218"/>
      <c r="O287" s="218"/>
      <c r="P287" s="39"/>
      <c r="Q287" s="39"/>
      <c r="R287" s="234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</row>
    <row r="288" spans="1:198">
      <c r="A288" s="159"/>
      <c r="B288" s="159"/>
      <c r="C288" s="159"/>
      <c r="D288" s="159"/>
      <c r="E288" s="159"/>
      <c r="F288" s="159"/>
      <c r="G288" s="159"/>
      <c r="H288" s="46"/>
      <c r="I288" s="53"/>
      <c r="J288" s="53"/>
      <c r="K288" s="218"/>
      <c r="L288" s="218"/>
      <c r="M288" s="218"/>
      <c r="N288" s="218"/>
      <c r="O288" s="218"/>
      <c r="P288" s="39"/>
      <c r="Q288" s="39"/>
      <c r="R288" s="234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</row>
    <row r="289" spans="1:198">
      <c r="A289" s="159"/>
      <c r="B289" s="159"/>
      <c r="C289" s="159"/>
      <c r="D289" s="159"/>
      <c r="E289" s="159"/>
      <c r="F289" s="159"/>
      <c r="G289" s="159"/>
      <c r="H289" s="46"/>
      <c r="I289" s="53"/>
      <c r="J289" s="53"/>
      <c r="K289" s="218"/>
      <c r="L289" s="218"/>
      <c r="M289" s="218"/>
      <c r="N289" s="218"/>
      <c r="O289" s="218"/>
      <c r="P289" s="39"/>
      <c r="Q289" s="39"/>
      <c r="R289" s="234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</row>
    <row r="290" spans="1:198">
      <c r="A290" s="159"/>
      <c r="B290" s="159"/>
      <c r="C290" s="159"/>
      <c r="D290" s="159"/>
      <c r="E290" s="159"/>
      <c r="F290" s="159"/>
      <c r="G290" s="159"/>
      <c r="H290" s="46"/>
      <c r="I290" s="53"/>
      <c r="J290" s="53"/>
      <c r="K290" s="218"/>
      <c r="L290" s="218"/>
      <c r="M290" s="218"/>
      <c r="N290" s="218"/>
      <c r="O290" s="218"/>
      <c r="P290" s="39"/>
      <c r="Q290" s="39"/>
      <c r="R290" s="234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</row>
    <row r="291" spans="1:198">
      <c r="A291" s="159"/>
      <c r="B291" s="159"/>
      <c r="C291" s="159"/>
      <c r="D291" s="159"/>
      <c r="E291" s="159"/>
      <c r="F291" s="159"/>
      <c r="G291" s="159"/>
      <c r="H291" s="46"/>
      <c r="I291" s="53"/>
      <c r="J291" s="53"/>
      <c r="K291" s="218"/>
      <c r="L291" s="218"/>
      <c r="M291" s="218"/>
      <c r="N291" s="218"/>
      <c r="O291" s="218"/>
      <c r="P291" s="39"/>
      <c r="Q291" s="39"/>
      <c r="R291" s="234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</row>
    <row r="292" spans="1:198">
      <c r="A292" s="159"/>
      <c r="B292" s="159"/>
      <c r="C292" s="159"/>
      <c r="D292" s="159"/>
      <c r="E292" s="159"/>
      <c r="F292" s="159"/>
      <c r="G292" s="159"/>
      <c r="H292" s="46"/>
      <c r="I292" s="53"/>
      <c r="J292" s="53"/>
      <c r="K292" s="218"/>
      <c r="L292" s="218"/>
      <c r="M292" s="218"/>
      <c r="N292" s="218"/>
      <c r="O292" s="218"/>
      <c r="P292" s="39"/>
      <c r="Q292" s="39"/>
      <c r="R292" s="234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</row>
    <row r="293" spans="1:198">
      <c r="A293" s="159"/>
      <c r="B293" s="159"/>
      <c r="C293" s="159"/>
      <c r="D293" s="159"/>
      <c r="E293" s="159"/>
      <c r="F293" s="159"/>
      <c r="G293" s="159"/>
      <c r="H293" s="46"/>
      <c r="I293" s="53"/>
      <c r="J293" s="53"/>
      <c r="K293" s="218"/>
      <c r="L293" s="218"/>
      <c r="M293" s="218"/>
      <c r="N293" s="218"/>
      <c r="O293" s="218"/>
      <c r="P293" s="39"/>
      <c r="Q293" s="39"/>
      <c r="R293" s="234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</row>
    <row r="294" spans="1:198">
      <c r="A294" s="159"/>
      <c r="B294" s="159"/>
      <c r="C294" s="159"/>
      <c r="D294" s="159"/>
      <c r="E294" s="159"/>
      <c r="F294" s="159"/>
      <c r="G294" s="159"/>
      <c r="H294" s="46"/>
      <c r="I294" s="53"/>
      <c r="J294" s="53"/>
      <c r="K294" s="218"/>
      <c r="L294" s="218"/>
      <c r="M294" s="218"/>
      <c r="N294" s="218"/>
      <c r="O294" s="218"/>
      <c r="P294" s="39"/>
      <c r="Q294" s="39"/>
      <c r="R294" s="234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</row>
    <row r="295" spans="1:198">
      <c r="A295" s="159"/>
      <c r="B295" s="159"/>
      <c r="C295" s="159"/>
      <c r="D295" s="159"/>
      <c r="E295" s="159"/>
      <c r="F295" s="159"/>
      <c r="G295" s="159"/>
      <c r="H295" s="46"/>
      <c r="I295" s="53"/>
      <c r="J295" s="53"/>
      <c r="K295" s="218"/>
      <c r="L295" s="218"/>
      <c r="M295" s="218"/>
      <c r="N295" s="218"/>
      <c r="O295" s="218"/>
      <c r="P295" s="39"/>
      <c r="Q295" s="39"/>
      <c r="R295" s="234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</row>
    <row r="296" spans="1:198">
      <c r="A296" s="159"/>
      <c r="B296" s="159"/>
      <c r="C296" s="159"/>
      <c r="D296" s="159"/>
      <c r="E296" s="159"/>
      <c r="F296" s="159"/>
      <c r="G296" s="159"/>
      <c r="H296" s="46"/>
      <c r="I296" s="53"/>
      <c r="J296" s="53"/>
      <c r="K296" s="218"/>
      <c r="L296" s="218"/>
      <c r="M296" s="218"/>
      <c r="N296" s="218"/>
      <c r="O296" s="218"/>
      <c r="P296" s="39"/>
      <c r="Q296" s="39"/>
      <c r="R296" s="234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</row>
    <row r="297" spans="1:198">
      <c r="A297" s="159"/>
      <c r="B297" s="159"/>
      <c r="C297" s="159"/>
      <c r="D297" s="159"/>
      <c r="E297" s="159"/>
      <c r="F297" s="159"/>
      <c r="G297" s="159"/>
      <c r="H297" s="46"/>
      <c r="I297" s="53"/>
      <c r="J297" s="53"/>
      <c r="K297" s="218"/>
      <c r="L297" s="218"/>
      <c r="M297" s="218"/>
      <c r="N297" s="218"/>
      <c r="O297" s="218"/>
      <c r="P297" s="39"/>
      <c r="Q297" s="39"/>
      <c r="R297" s="234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</row>
    <row r="298" spans="1:198">
      <c r="A298" s="159"/>
      <c r="B298" s="159"/>
      <c r="C298" s="159"/>
      <c r="D298" s="159"/>
      <c r="E298" s="159"/>
      <c r="F298" s="159"/>
      <c r="G298" s="159"/>
      <c r="H298" s="46"/>
      <c r="I298" s="53"/>
      <c r="J298" s="53"/>
      <c r="K298" s="218"/>
      <c r="L298" s="218"/>
      <c r="M298" s="218"/>
      <c r="N298" s="218"/>
      <c r="O298" s="218"/>
      <c r="P298" s="39"/>
      <c r="Q298" s="39"/>
      <c r="R298" s="234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</row>
    <row r="299" spans="1:198">
      <c r="A299" s="159"/>
      <c r="B299" s="159"/>
      <c r="C299" s="159"/>
      <c r="D299" s="159"/>
      <c r="E299" s="159"/>
      <c r="F299" s="159"/>
      <c r="G299" s="159"/>
      <c r="H299" s="46"/>
      <c r="I299" s="53"/>
      <c r="J299" s="53"/>
      <c r="K299" s="218"/>
      <c r="L299" s="218"/>
      <c r="M299" s="218"/>
      <c r="N299" s="218"/>
      <c r="O299" s="218"/>
      <c r="P299" s="39"/>
      <c r="Q299" s="39"/>
      <c r="R299" s="234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</row>
    <row r="300" spans="1:198">
      <c r="A300" s="159"/>
      <c r="B300" s="159"/>
      <c r="C300" s="159"/>
      <c r="D300" s="159"/>
      <c r="E300" s="159"/>
      <c r="F300" s="159"/>
      <c r="G300" s="159"/>
      <c r="H300" s="46"/>
      <c r="I300" s="53"/>
      <c r="J300" s="53"/>
      <c r="K300" s="218"/>
      <c r="L300" s="218"/>
      <c r="M300" s="218"/>
      <c r="N300" s="218"/>
      <c r="O300" s="218"/>
      <c r="P300" s="39"/>
      <c r="Q300" s="39"/>
      <c r="R300" s="234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</row>
    <row r="301" spans="1:198">
      <c r="A301" s="159"/>
      <c r="B301" s="159"/>
      <c r="C301" s="159"/>
      <c r="D301" s="159"/>
      <c r="E301" s="159"/>
      <c r="F301" s="159"/>
      <c r="G301" s="159"/>
      <c r="H301" s="46"/>
      <c r="I301" s="53"/>
      <c r="J301" s="53"/>
      <c r="K301" s="218"/>
      <c r="L301" s="218"/>
      <c r="M301" s="218"/>
      <c r="N301" s="218"/>
      <c r="O301" s="218"/>
      <c r="P301" s="39"/>
      <c r="Q301" s="39"/>
      <c r="R301" s="234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</row>
    <row r="302" spans="1:198">
      <c r="A302" s="159"/>
      <c r="B302" s="159"/>
      <c r="C302" s="159"/>
      <c r="D302" s="159"/>
      <c r="E302" s="159"/>
      <c r="F302" s="159"/>
      <c r="G302" s="159"/>
      <c r="H302" s="46"/>
      <c r="I302" s="53"/>
      <c r="J302" s="53"/>
      <c r="K302" s="218"/>
      <c r="L302" s="218"/>
      <c r="M302" s="218"/>
      <c r="N302" s="218"/>
      <c r="O302" s="218"/>
      <c r="P302" s="39"/>
      <c r="Q302" s="39"/>
      <c r="R302" s="234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</row>
    <row r="303" spans="1:198">
      <c r="A303" s="159"/>
      <c r="B303" s="159"/>
      <c r="C303" s="159"/>
      <c r="D303" s="159"/>
      <c r="E303" s="159"/>
      <c r="F303" s="159"/>
      <c r="G303" s="159"/>
      <c r="H303" s="46"/>
      <c r="I303" s="53"/>
      <c r="J303" s="53"/>
      <c r="K303" s="218"/>
      <c r="L303" s="218"/>
      <c r="M303" s="218"/>
      <c r="N303" s="218"/>
      <c r="O303" s="218"/>
      <c r="P303" s="39"/>
      <c r="Q303" s="39"/>
      <c r="R303" s="234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</row>
    <row r="304" spans="1:198">
      <c r="A304" s="159"/>
      <c r="B304" s="159"/>
      <c r="C304" s="159"/>
      <c r="D304" s="159"/>
      <c r="E304" s="159"/>
      <c r="F304" s="159"/>
      <c r="G304" s="159"/>
      <c r="H304" s="46"/>
      <c r="I304" s="53"/>
      <c r="J304" s="53"/>
      <c r="K304" s="218"/>
      <c r="L304" s="218"/>
      <c r="M304" s="218"/>
      <c r="N304" s="218"/>
      <c r="O304" s="218"/>
      <c r="P304" s="39"/>
      <c r="Q304" s="39"/>
      <c r="R304" s="234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</row>
    <row r="305" spans="1:198">
      <c r="A305" s="159"/>
      <c r="B305" s="159"/>
      <c r="C305" s="159"/>
      <c r="D305" s="159"/>
      <c r="E305" s="159"/>
      <c r="F305" s="159"/>
      <c r="G305" s="159"/>
      <c r="H305" s="46"/>
      <c r="I305" s="53"/>
      <c r="J305" s="53"/>
      <c r="K305" s="218"/>
      <c r="L305" s="218"/>
      <c r="M305" s="218"/>
      <c r="N305" s="218"/>
      <c r="O305" s="218"/>
      <c r="P305" s="39"/>
      <c r="Q305" s="39"/>
      <c r="R305" s="234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</row>
    <row r="306" spans="1:198">
      <c r="A306" s="159"/>
      <c r="B306" s="159"/>
      <c r="C306" s="159"/>
      <c r="D306" s="159"/>
      <c r="E306" s="159"/>
      <c r="F306" s="159"/>
      <c r="G306" s="159"/>
      <c r="H306" s="46"/>
      <c r="I306" s="53"/>
      <c r="J306" s="53"/>
      <c r="K306" s="218"/>
      <c r="L306" s="218"/>
      <c r="M306" s="218"/>
      <c r="N306" s="218"/>
      <c r="O306" s="218"/>
      <c r="P306" s="39"/>
      <c r="Q306" s="39"/>
      <c r="R306" s="234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</row>
    <row r="307" spans="1:198">
      <c r="A307" s="159"/>
      <c r="B307" s="159"/>
      <c r="C307" s="159"/>
      <c r="D307" s="159"/>
      <c r="E307" s="159"/>
      <c r="F307" s="159"/>
      <c r="G307" s="159"/>
      <c r="H307" s="46"/>
      <c r="I307" s="53"/>
      <c r="J307" s="53"/>
      <c r="K307" s="218"/>
      <c r="L307" s="218"/>
      <c r="M307" s="218"/>
      <c r="N307" s="218"/>
      <c r="O307" s="218"/>
      <c r="P307" s="39"/>
      <c r="Q307" s="39"/>
      <c r="R307" s="234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</row>
    <row r="308" spans="1:198">
      <c r="A308" s="159"/>
      <c r="B308" s="159"/>
      <c r="C308" s="159"/>
      <c r="D308" s="159"/>
      <c r="E308" s="159"/>
      <c r="F308" s="159"/>
      <c r="G308" s="159"/>
      <c r="H308" s="46"/>
      <c r="I308" s="53"/>
      <c r="J308" s="53"/>
      <c r="K308" s="218"/>
      <c r="L308" s="218"/>
      <c r="M308" s="218"/>
      <c r="N308" s="218"/>
      <c r="O308" s="218"/>
      <c r="P308" s="39"/>
      <c r="Q308" s="39"/>
      <c r="R308" s="234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</row>
    <row r="309" spans="1:198">
      <c r="A309" s="159"/>
      <c r="B309" s="159"/>
      <c r="C309" s="159"/>
      <c r="D309" s="159"/>
      <c r="E309" s="159"/>
      <c r="F309" s="159"/>
      <c r="G309" s="159"/>
      <c r="H309" s="46"/>
      <c r="I309" s="53"/>
      <c r="J309" s="53"/>
      <c r="K309" s="218"/>
      <c r="L309" s="218"/>
      <c r="M309" s="218"/>
      <c r="N309" s="218"/>
      <c r="O309" s="218"/>
      <c r="P309" s="39"/>
      <c r="Q309" s="39"/>
      <c r="R309" s="234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</row>
    <row r="310" spans="1:198">
      <c r="A310" s="159"/>
      <c r="B310" s="159"/>
      <c r="C310" s="159"/>
      <c r="D310" s="159"/>
      <c r="E310" s="159"/>
      <c r="F310" s="159"/>
      <c r="G310" s="159"/>
      <c r="H310" s="46"/>
      <c r="I310" s="53"/>
      <c r="J310" s="53"/>
      <c r="K310" s="218"/>
      <c r="L310" s="218"/>
      <c r="M310" s="218"/>
      <c r="N310" s="218"/>
      <c r="O310" s="218"/>
      <c r="P310" s="39"/>
      <c r="Q310" s="39"/>
      <c r="R310" s="234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</row>
    <row r="311" spans="1:198">
      <c r="A311" s="159"/>
      <c r="B311" s="159"/>
      <c r="C311" s="159"/>
      <c r="D311" s="159"/>
      <c r="E311" s="159"/>
      <c r="F311" s="159"/>
      <c r="G311" s="159"/>
      <c r="H311" s="46"/>
      <c r="I311" s="53"/>
      <c r="J311" s="53"/>
      <c r="K311" s="174"/>
      <c r="L311" s="174"/>
      <c r="M311" s="174"/>
      <c r="N311" s="174"/>
      <c r="O311" s="174"/>
      <c r="P311" s="39"/>
      <c r="Q311" s="39"/>
      <c r="R311" s="234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</row>
    <row r="312" spans="1:198">
      <c r="A312" s="159"/>
      <c r="B312" s="159"/>
      <c r="C312" s="159"/>
      <c r="D312" s="159"/>
      <c r="E312" s="159"/>
      <c r="F312" s="159"/>
      <c r="G312" s="159"/>
      <c r="H312" s="46"/>
      <c r="I312" s="53"/>
      <c r="J312" s="53"/>
      <c r="K312" s="174"/>
      <c r="L312" s="174"/>
      <c r="M312" s="174"/>
      <c r="N312" s="174"/>
      <c r="O312" s="174"/>
      <c r="P312" s="39"/>
      <c r="Q312" s="39"/>
      <c r="R312" s="234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</row>
    <row r="313" spans="1:198">
      <c r="A313" s="159"/>
      <c r="B313" s="159"/>
      <c r="C313" s="159"/>
      <c r="D313" s="159"/>
      <c r="E313" s="159"/>
      <c r="F313" s="159"/>
      <c r="G313" s="159"/>
      <c r="H313" s="46"/>
      <c r="I313" s="53"/>
      <c r="J313" s="53"/>
      <c r="K313" s="174"/>
      <c r="L313" s="174"/>
      <c r="M313" s="174"/>
      <c r="N313" s="174"/>
      <c r="O313" s="174"/>
      <c r="P313" s="39"/>
      <c r="Q313" s="39"/>
      <c r="R313" s="234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</row>
    <row r="314" spans="1:198">
      <c r="A314" s="159"/>
      <c r="B314" s="159"/>
      <c r="C314" s="159"/>
      <c r="D314" s="159"/>
      <c r="E314" s="159"/>
      <c r="F314" s="159"/>
      <c r="G314" s="159"/>
      <c r="H314" s="46"/>
      <c r="I314" s="53"/>
      <c r="J314" s="53"/>
      <c r="K314" s="174"/>
      <c r="L314" s="174"/>
      <c r="M314" s="174"/>
      <c r="N314" s="174"/>
      <c r="O314" s="174"/>
      <c r="P314" s="39"/>
      <c r="Q314" s="39"/>
      <c r="R314" s="234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</row>
    <row r="315" spans="1:198">
      <c r="A315" s="159"/>
      <c r="B315" s="159"/>
      <c r="C315" s="159"/>
      <c r="D315" s="159"/>
      <c r="E315" s="159"/>
      <c r="F315" s="159"/>
      <c r="G315" s="159"/>
      <c r="H315" s="46"/>
      <c r="I315" s="53"/>
      <c r="J315" s="53"/>
      <c r="K315" s="174"/>
      <c r="L315" s="174"/>
      <c r="M315" s="174"/>
      <c r="N315" s="174"/>
      <c r="O315" s="174"/>
      <c r="P315" s="39"/>
      <c r="Q315" s="39"/>
      <c r="R315" s="234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</row>
    <row r="316" spans="1:198">
      <c r="A316" s="159"/>
      <c r="B316" s="159"/>
      <c r="C316" s="159"/>
      <c r="D316" s="159"/>
      <c r="E316" s="159"/>
      <c r="F316" s="159"/>
      <c r="G316" s="159"/>
      <c r="H316" s="46"/>
      <c r="I316" s="53"/>
      <c r="J316" s="53"/>
      <c r="K316" s="174"/>
      <c r="L316" s="174"/>
      <c r="M316" s="174"/>
      <c r="N316" s="174"/>
      <c r="O316" s="174"/>
      <c r="P316" s="39"/>
      <c r="Q316" s="39"/>
      <c r="R316" s="234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</row>
    <row r="317" spans="1:198">
      <c r="A317" s="159"/>
      <c r="B317" s="159"/>
      <c r="C317" s="159"/>
      <c r="D317" s="159"/>
      <c r="E317" s="159"/>
      <c r="F317" s="159"/>
      <c r="G317" s="159"/>
      <c r="H317" s="46"/>
      <c r="I317" s="53"/>
      <c r="J317" s="53"/>
      <c r="K317" s="174"/>
      <c r="L317" s="174"/>
      <c r="M317" s="174"/>
      <c r="N317" s="174"/>
      <c r="O317" s="174"/>
      <c r="P317" s="39"/>
      <c r="Q317" s="39"/>
      <c r="R317" s="234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</row>
    <row r="318" spans="1:198">
      <c r="A318" s="159"/>
      <c r="B318" s="159"/>
      <c r="C318" s="159"/>
      <c r="D318" s="159"/>
      <c r="E318" s="159"/>
      <c r="F318" s="159"/>
      <c r="G318" s="159"/>
      <c r="H318" s="46"/>
      <c r="I318" s="53"/>
      <c r="J318" s="53"/>
      <c r="K318" s="174"/>
      <c r="L318" s="174"/>
      <c r="M318" s="174"/>
      <c r="N318" s="174"/>
      <c r="O318" s="174"/>
      <c r="P318" s="39"/>
      <c r="Q318" s="39"/>
      <c r="R318" s="234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</row>
    <row r="319" spans="1:198">
      <c r="A319" s="159"/>
      <c r="B319" s="159"/>
      <c r="C319" s="159"/>
      <c r="D319" s="159"/>
      <c r="E319" s="159"/>
      <c r="F319" s="159"/>
      <c r="G319" s="159"/>
      <c r="H319" s="46"/>
      <c r="I319" s="53"/>
      <c r="J319" s="53"/>
      <c r="K319" s="174"/>
      <c r="L319" s="174"/>
      <c r="M319" s="174"/>
      <c r="N319" s="174"/>
      <c r="O319" s="174"/>
      <c r="P319" s="39"/>
      <c r="Q319" s="39"/>
      <c r="R319" s="234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</row>
    <row r="320" spans="1:198">
      <c r="A320" s="159"/>
      <c r="B320" s="159"/>
      <c r="C320" s="159"/>
      <c r="D320" s="159"/>
      <c r="E320" s="159"/>
      <c r="F320" s="159"/>
      <c r="G320" s="159"/>
      <c r="H320" s="46"/>
      <c r="I320" s="53"/>
      <c r="J320" s="53"/>
      <c r="K320" s="174"/>
      <c r="L320" s="174"/>
      <c r="M320" s="174"/>
      <c r="N320" s="174"/>
      <c r="O320" s="174"/>
      <c r="P320" s="39"/>
      <c r="Q320" s="39"/>
      <c r="R320" s="234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</row>
    <row r="321" spans="1:198">
      <c r="A321" s="159"/>
      <c r="B321" s="159"/>
      <c r="C321" s="159"/>
      <c r="D321" s="159"/>
      <c r="E321" s="159"/>
      <c r="F321" s="159"/>
      <c r="G321" s="159"/>
      <c r="H321" s="46"/>
      <c r="I321" s="53"/>
      <c r="J321" s="53"/>
      <c r="K321" s="174"/>
      <c r="L321" s="174"/>
      <c r="M321" s="174"/>
      <c r="N321" s="174"/>
      <c r="O321" s="174"/>
      <c r="P321" s="39"/>
      <c r="Q321" s="39"/>
      <c r="R321" s="234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</row>
    <row r="322" spans="1:198">
      <c r="A322" s="159"/>
      <c r="B322" s="159"/>
      <c r="C322" s="159"/>
      <c r="D322" s="159"/>
      <c r="E322" s="159"/>
      <c r="F322" s="159"/>
      <c r="G322" s="159"/>
      <c r="H322" s="46"/>
      <c r="I322" s="53"/>
      <c r="J322" s="53"/>
      <c r="K322" s="174"/>
      <c r="L322" s="174"/>
      <c r="M322" s="174"/>
      <c r="N322" s="174"/>
      <c r="O322" s="174"/>
      <c r="P322" s="39"/>
      <c r="Q322" s="39"/>
      <c r="R322" s="234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</row>
    <row r="323" spans="1:198">
      <c r="A323" s="159"/>
      <c r="B323" s="159"/>
      <c r="C323" s="159"/>
      <c r="D323" s="159"/>
      <c r="E323" s="159"/>
      <c r="F323" s="159"/>
      <c r="G323" s="159"/>
      <c r="H323" s="46"/>
      <c r="I323" s="53"/>
      <c r="J323" s="53"/>
      <c r="K323" s="174"/>
      <c r="L323" s="174"/>
      <c r="M323" s="174"/>
      <c r="N323" s="174"/>
      <c r="O323" s="174"/>
      <c r="P323" s="39"/>
      <c r="Q323" s="39"/>
      <c r="R323" s="234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</row>
    <row r="324" spans="1:198">
      <c r="A324" s="159"/>
      <c r="B324" s="159"/>
      <c r="C324" s="159"/>
      <c r="D324" s="159"/>
      <c r="E324" s="159"/>
      <c r="F324" s="159"/>
      <c r="G324" s="159"/>
      <c r="H324" s="46"/>
      <c r="I324" s="53"/>
      <c r="J324" s="53"/>
      <c r="K324" s="174"/>
      <c r="L324" s="174"/>
      <c r="M324" s="174"/>
      <c r="N324" s="174"/>
      <c r="O324" s="174"/>
      <c r="P324" s="39"/>
      <c r="Q324" s="39"/>
      <c r="R324" s="234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</row>
    <row r="325" spans="1:198">
      <c r="A325" s="159"/>
      <c r="B325" s="159"/>
      <c r="C325" s="159"/>
      <c r="D325" s="159"/>
      <c r="E325" s="159"/>
      <c r="F325" s="159"/>
      <c r="G325" s="159"/>
      <c r="H325" s="46"/>
      <c r="I325" s="53"/>
      <c r="J325" s="53"/>
      <c r="K325" s="174"/>
      <c r="L325" s="174"/>
      <c r="M325" s="174"/>
      <c r="N325" s="174"/>
      <c r="O325" s="174"/>
      <c r="P325" s="39"/>
      <c r="Q325" s="39"/>
      <c r="R325" s="234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</row>
    <row r="326" spans="1:198">
      <c r="A326" s="159"/>
      <c r="B326" s="159"/>
      <c r="C326" s="159"/>
      <c r="D326" s="159"/>
      <c r="E326" s="159"/>
      <c r="F326" s="159"/>
      <c r="G326" s="159"/>
      <c r="H326" s="46"/>
      <c r="I326" s="53"/>
      <c r="J326" s="53"/>
      <c r="K326" s="174"/>
      <c r="L326" s="174"/>
      <c r="M326" s="174"/>
      <c r="N326" s="174"/>
      <c r="O326" s="174"/>
      <c r="P326" s="39"/>
      <c r="Q326" s="39"/>
      <c r="R326" s="234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</row>
    <row r="327" spans="1:198">
      <c r="A327" s="159"/>
      <c r="B327" s="159"/>
      <c r="C327" s="159"/>
      <c r="D327" s="159"/>
      <c r="E327" s="159"/>
      <c r="F327" s="159"/>
      <c r="G327" s="159"/>
      <c r="H327" s="46"/>
      <c r="I327" s="53"/>
      <c r="J327" s="53"/>
      <c r="K327" s="174"/>
      <c r="L327" s="174"/>
      <c r="M327" s="174"/>
      <c r="N327" s="174"/>
      <c r="O327" s="174"/>
      <c r="P327" s="39"/>
      <c r="Q327" s="39"/>
      <c r="R327" s="234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</row>
    <row r="328" spans="1:198">
      <c r="A328" s="159"/>
      <c r="B328" s="159"/>
      <c r="C328" s="159"/>
      <c r="D328" s="159"/>
      <c r="E328" s="159"/>
      <c r="F328" s="159"/>
      <c r="G328" s="159"/>
      <c r="H328" s="46"/>
      <c r="I328" s="53"/>
      <c r="J328" s="53"/>
      <c r="K328" s="174"/>
      <c r="L328" s="174"/>
      <c r="M328" s="174"/>
      <c r="N328" s="174"/>
      <c r="O328" s="174"/>
      <c r="P328" s="39"/>
      <c r="Q328" s="39"/>
      <c r="R328" s="234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</row>
    <row r="329" spans="1:198">
      <c r="A329" s="159"/>
      <c r="B329" s="159"/>
      <c r="C329" s="159"/>
      <c r="D329" s="159"/>
      <c r="E329" s="159"/>
      <c r="F329" s="159"/>
      <c r="G329" s="159"/>
      <c r="H329" s="46"/>
      <c r="I329" s="53"/>
      <c r="J329" s="53"/>
      <c r="K329" s="174"/>
      <c r="L329" s="174"/>
      <c r="M329" s="174"/>
      <c r="N329" s="174"/>
      <c r="O329" s="174"/>
      <c r="P329" s="39"/>
      <c r="Q329" s="39"/>
      <c r="R329" s="234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</row>
    <row r="330" spans="1:198">
      <c r="A330" s="159"/>
      <c r="B330" s="159"/>
      <c r="C330" s="159"/>
      <c r="D330" s="159"/>
      <c r="E330" s="159"/>
      <c r="F330" s="159"/>
      <c r="G330" s="159"/>
      <c r="H330" s="46"/>
      <c r="I330" s="53"/>
      <c r="J330" s="53"/>
      <c r="K330" s="174"/>
      <c r="L330" s="174"/>
      <c r="M330" s="174"/>
      <c r="N330" s="174"/>
      <c r="O330" s="174"/>
      <c r="P330" s="39"/>
      <c r="Q330" s="39"/>
      <c r="R330" s="234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</row>
    <row r="331" spans="1:198">
      <c r="A331" s="159"/>
      <c r="B331" s="159"/>
      <c r="C331" s="159"/>
      <c r="D331" s="159"/>
      <c r="E331" s="159"/>
      <c r="F331" s="159"/>
      <c r="G331" s="159"/>
      <c r="H331" s="46"/>
      <c r="I331" s="53"/>
      <c r="J331" s="53"/>
      <c r="K331" s="174"/>
      <c r="L331" s="174"/>
      <c r="M331" s="174"/>
      <c r="N331" s="174"/>
      <c r="O331" s="174"/>
      <c r="P331" s="39"/>
      <c r="Q331" s="39"/>
      <c r="R331" s="234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</row>
    <row r="332" spans="1:198">
      <c r="A332" s="159"/>
      <c r="B332" s="159"/>
      <c r="C332" s="159"/>
      <c r="D332" s="159"/>
      <c r="E332" s="159"/>
      <c r="F332" s="159"/>
      <c r="G332" s="159"/>
      <c r="H332" s="46"/>
      <c r="I332" s="53"/>
      <c r="J332" s="53"/>
      <c r="K332" s="174"/>
      <c r="L332" s="174"/>
      <c r="M332" s="174"/>
      <c r="N332" s="174"/>
      <c r="O332" s="174"/>
      <c r="P332" s="39"/>
      <c r="Q332" s="39"/>
      <c r="R332" s="234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</row>
    <row r="333" spans="1:198">
      <c r="A333" s="159"/>
      <c r="B333" s="159"/>
      <c r="C333" s="159"/>
      <c r="D333" s="159"/>
      <c r="E333" s="159"/>
      <c r="F333" s="159"/>
      <c r="G333" s="159"/>
      <c r="H333" s="46"/>
      <c r="I333" s="53"/>
      <c r="J333" s="53"/>
      <c r="K333" s="174"/>
      <c r="L333" s="174"/>
      <c r="M333" s="174"/>
      <c r="N333" s="174"/>
      <c r="O333" s="174"/>
      <c r="P333" s="39"/>
      <c r="Q333" s="39"/>
      <c r="R333" s="234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</row>
    <row r="334" spans="1:198">
      <c r="A334" s="159"/>
      <c r="B334" s="159"/>
      <c r="C334" s="159"/>
      <c r="D334" s="159"/>
      <c r="E334" s="159"/>
      <c r="F334" s="159"/>
      <c r="G334" s="159"/>
      <c r="H334" s="46"/>
      <c r="I334" s="53"/>
      <c r="J334" s="53"/>
      <c r="K334" s="174"/>
      <c r="L334" s="174"/>
      <c r="M334" s="174"/>
      <c r="N334" s="174"/>
      <c r="O334" s="174"/>
      <c r="P334" s="39"/>
      <c r="Q334" s="39"/>
      <c r="R334" s="234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</row>
    <row r="335" spans="1:198">
      <c r="A335" s="159"/>
      <c r="B335" s="159"/>
      <c r="C335" s="159"/>
      <c r="D335" s="159"/>
      <c r="E335" s="159"/>
      <c r="F335" s="159"/>
      <c r="G335" s="159"/>
      <c r="H335" s="46"/>
      <c r="I335" s="53"/>
      <c r="J335" s="53"/>
      <c r="K335" s="174"/>
      <c r="L335" s="174"/>
      <c r="M335" s="174"/>
      <c r="N335" s="174"/>
      <c r="O335" s="174"/>
      <c r="P335" s="39"/>
      <c r="Q335" s="39"/>
      <c r="R335" s="234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</row>
    <row r="336" spans="1:198">
      <c r="A336" s="159"/>
      <c r="B336" s="159"/>
      <c r="C336" s="159"/>
      <c r="D336" s="159"/>
      <c r="E336" s="159"/>
      <c r="F336" s="159"/>
      <c r="G336" s="159"/>
      <c r="H336" s="46"/>
      <c r="I336" s="53"/>
      <c r="J336" s="53"/>
      <c r="K336" s="174"/>
      <c r="L336" s="174"/>
      <c r="M336" s="174"/>
      <c r="N336" s="174"/>
      <c r="O336" s="174"/>
      <c r="P336" s="39"/>
      <c r="Q336" s="39"/>
      <c r="R336" s="234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</row>
    <row r="337" spans="1:198">
      <c r="A337" s="159"/>
      <c r="B337" s="159"/>
      <c r="C337" s="159"/>
      <c r="D337" s="159"/>
      <c r="E337" s="159"/>
      <c r="F337" s="159"/>
      <c r="G337" s="159"/>
      <c r="H337" s="46"/>
      <c r="I337" s="53"/>
      <c r="J337" s="53"/>
      <c r="K337" s="174"/>
      <c r="L337" s="174"/>
      <c r="M337" s="174"/>
      <c r="N337" s="174"/>
      <c r="O337" s="174"/>
      <c r="P337" s="39"/>
      <c r="Q337" s="39"/>
      <c r="R337" s="234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</row>
    <row r="338" spans="1:198">
      <c r="A338" s="159"/>
      <c r="B338" s="159"/>
      <c r="C338" s="159"/>
      <c r="D338" s="159"/>
      <c r="E338" s="159"/>
      <c r="F338" s="159"/>
      <c r="G338" s="159"/>
      <c r="H338" s="46"/>
      <c r="I338" s="53"/>
      <c r="J338" s="53"/>
      <c r="K338" s="174"/>
      <c r="L338" s="174"/>
      <c r="M338" s="174"/>
      <c r="N338" s="174"/>
      <c r="O338" s="174"/>
      <c r="P338" s="39"/>
      <c r="Q338" s="39"/>
      <c r="R338" s="234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</row>
    <row r="339" spans="1:198">
      <c r="A339" s="159"/>
      <c r="B339" s="159"/>
      <c r="C339" s="159"/>
      <c r="D339" s="159"/>
      <c r="E339" s="159"/>
      <c r="F339" s="159"/>
      <c r="G339" s="159"/>
      <c r="H339" s="46"/>
      <c r="I339" s="53"/>
      <c r="J339" s="53"/>
      <c r="K339" s="174"/>
      <c r="L339" s="174"/>
      <c r="M339" s="174"/>
      <c r="N339" s="174"/>
      <c r="O339" s="174"/>
      <c r="P339" s="39"/>
      <c r="Q339" s="39"/>
      <c r="R339" s="234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</row>
    <row r="340" spans="1:198">
      <c r="A340" s="159"/>
      <c r="B340" s="159"/>
      <c r="C340" s="159"/>
      <c r="D340" s="159"/>
      <c r="E340" s="159"/>
      <c r="F340" s="159"/>
      <c r="G340" s="159"/>
      <c r="H340" s="46"/>
      <c r="I340" s="53"/>
      <c r="J340" s="53"/>
      <c r="K340" s="174"/>
      <c r="L340" s="174"/>
      <c r="M340" s="174"/>
      <c r="N340" s="174"/>
      <c r="O340" s="174"/>
      <c r="P340" s="39"/>
      <c r="Q340" s="39"/>
      <c r="R340" s="234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</row>
    <row r="341" spans="1:198">
      <c r="A341" s="159"/>
      <c r="B341" s="159"/>
      <c r="C341" s="159"/>
      <c r="D341" s="159"/>
      <c r="E341" s="159"/>
      <c r="F341" s="159"/>
      <c r="G341" s="159"/>
      <c r="H341" s="46"/>
      <c r="I341" s="53"/>
      <c r="J341" s="53"/>
      <c r="K341" s="174"/>
      <c r="L341" s="174"/>
      <c r="M341" s="174"/>
      <c r="N341" s="174"/>
      <c r="O341" s="174"/>
      <c r="P341" s="39"/>
      <c r="Q341" s="39"/>
      <c r="R341" s="234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</row>
    <row r="342" spans="1:198">
      <c r="A342" s="159"/>
      <c r="B342" s="159"/>
      <c r="C342" s="159"/>
      <c r="D342" s="159"/>
      <c r="E342" s="159"/>
      <c r="F342" s="159"/>
      <c r="G342" s="159"/>
      <c r="H342" s="46"/>
      <c r="I342" s="53"/>
      <c r="J342" s="53"/>
      <c r="K342" s="174"/>
      <c r="L342" s="174"/>
      <c r="M342" s="174"/>
      <c r="N342" s="174"/>
      <c r="O342" s="174"/>
      <c r="P342" s="39"/>
      <c r="Q342" s="39"/>
      <c r="R342" s="234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</row>
    <row r="343" spans="1:198">
      <c r="A343" s="159"/>
      <c r="B343" s="159"/>
      <c r="C343" s="159"/>
      <c r="D343" s="159"/>
      <c r="E343" s="159"/>
      <c r="F343" s="159"/>
      <c r="G343" s="159"/>
      <c r="H343" s="46"/>
      <c r="I343" s="53"/>
      <c r="J343" s="53"/>
      <c r="K343" s="174"/>
      <c r="L343" s="174"/>
      <c r="M343" s="174"/>
      <c r="N343" s="174"/>
      <c r="O343" s="174"/>
      <c r="P343" s="39"/>
      <c r="Q343" s="39"/>
      <c r="R343" s="234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</row>
    <row r="344" spans="1:198">
      <c r="A344" s="159"/>
      <c r="B344" s="159"/>
      <c r="C344" s="159"/>
      <c r="D344" s="159"/>
      <c r="E344" s="159"/>
      <c r="F344" s="159"/>
      <c r="G344" s="159"/>
      <c r="H344" s="46"/>
      <c r="I344" s="53"/>
      <c r="J344" s="53"/>
      <c r="K344" s="174"/>
      <c r="L344" s="174"/>
      <c r="M344" s="174"/>
      <c r="N344" s="174"/>
      <c r="O344" s="174"/>
      <c r="P344" s="39"/>
      <c r="Q344" s="39"/>
      <c r="R344" s="234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</row>
    <row r="345" spans="1:198">
      <c r="A345" s="159"/>
      <c r="B345" s="159"/>
      <c r="C345" s="159"/>
      <c r="D345" s="159"/>
      <c r="E345" s="159"/>
      <c r="F345" s="159"/>
      <c r="G345" s="159"/>
      <c r="H345" s="46"/>
      <c r="I345" s="53"/>
      <c r="J345" s="53"/>
      <c r="K345" s="174"/>
      <c r="L345" s="174"/>
      <c r="M345" s="174"/>
      <c r="N345" s="174"/>
      <c r="O345" s="174"/>
      <c r="P345" s="39"/>
      <c r="Q345" s="39"/>
      <c r="R345" s="234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</row>
    <row r="346" spans="1:198">
      <c r="A346" s="159"/>
      <c r="B346" s="159"/>
      <c r="C346" s="159"/>
      <c r="D346" s="159"/>
      <c r="E346" s="159"/>
      <c r="F346" s="159"/>
      <c r="G346" s="159"/>
      <c r="H346" s="46"/>
      <c r="I346" s="53"/>
      <c r="J346" s="53"/>
      <c r="K346" s="174"/>
      <c r="L346" s="174"/>
      <c r="M346" s="174"/>
      <c r="N346" s="174"/>
      <c r="O346" s="174"/>
      <c r="P346" s="39"/>
      <c r="Q346" s="39"/>
      <c r="R346" s="234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</row>
    <row r="347" spans="1:198">
      <c r="A347" s="159"/>
      <c r="B347" s="159"/>
      <c r="C347" s="159"/>
      <c r="D347" s="159"/>
      <c r="E347" s="159"/>
      <c r="F347" s="159"/>
      <c r="G347" s="159"/>
      <c r="H347" s="46"/>
      <c r="I347" s="53"/>
      <c r="J347" s="53"/>
      <c r="K347" s="174"/>
      <c r="L347" s="174"/>
      <c r="M347" s="174"/>
      <c r="N347" s="174"/>
      <c r="O347" s="174"/>
      <c r="P347" s="39"/>
      <c r="Q347" s="39"/>
      <c r="R347" s="234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</row>
    <row r="348" spans="1:198">
      <c r="A348" s="159"/>
      <c r="B348" s="159"/>
      <c r="C348" s="159"/>
      <c r="D348" s="159"/>
      <c r="E348" s="159"/>
      <c r="F348" s="159"/>
      <c r="G348" s="159"/>
      <c r="H348" s="46"/>
      <c r="I348" s="53"/>
      <c r="J348" s="53"/>
      <c r="K348" s="174"/>
      <c r="L348" s="174"/>
      <c r="M348" s="174"/>
      <c r="N348" s="174"/>
      <c r="O348" s="174"/>
      <c r="P348" s="39"/>
      <c r="Q348" s="39"/>
      <c r="R348" s="234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</row>
    <row r="349" spans="1:198">
      <c r="A349" s="159"/>
      <c r="B349" s="159"/>
      <c r="C349" s="159"/>
      <c r="D349" s="159"/>
      <c r="E349" s="159"/>
      <c r="F349" s="159"/>
      <c r="G349" s="159"/>
      <c r="H349" s="46"/>
      <c r="I349" s="53"/>
      <c r="J349" s="53"/>
      <c r="K349" s="174"/>
      <c r="L349" s="174"/>
      <c r="M349" s="174"/>
      <c r="N349" s="174"/>
      <c r="O349" s="174"/>
      <c r="P349" s="39"/>
      <c r="Q349" s="39"/>
      <c r="R349" s="234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</row>
    <row r="350" spans="1:198">
      <c r="A350" s="159"/>
      <c r="B350" s="159"/>
      <c r="C350" s="159"/>
      <c r="D350" s="159"/>
      <c r="E350" s="159"/>
      <c r="F350" s="159"/>
      <c r="G350" s="159"/>
      <c r="H350" s="46"/>
      <c r="I350" s="53"/>
      <c r="J350" s="53"/>
      <c r="K350" s="174"/>
      <c r="L350" s="174"/>
      <c r="M350" s="174"/>
      <c r="N350" s="174"/>
      <c r="O350" s="174"/>
      <c r="P350" s="39"/>
      <c r="Q350" s="39"/>
      <c r="R350" s="234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</row>
    <row r="351" spans="1:198">
      <c r="A351" s="159"/>
      <c r="B351" s="159"/>
      <c r="C351" s="159"/>
      <c r="D351" s="159"/>
      <c r="E351" s="159"/>
      <c r="F351" s="159"/>
      <c r="G351" s="159"/>
      <c r="H351" s="46"/>
      <c r="I351" s="53"/>
      <c r="J351" s="53"/>
      <c r="K351" s="174"/>
      <c r="L351" s="174"/>
      <c r="M351" s="174"/>
      <c r="N351" s="174"/>
      <c r="O351" s="174"/>
      <c r="P351" s="39"/>
      <c r="Q351" s="39"/>
      <c r="R351" s="234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</row>
    <row r="352" spans="1:198">
      <c r="A352" s="159"/>
      <c r="B352" s="159"/>
      <c r="C352" s="159"/>
      <c r="D352" s="159"/>
      <c r="E352" s="159"/>
      <c r="F352" s="159"/>
      <c r="G352" s="159"/>
      <c r="H352" s="46"/>
      <c r="I352" s="53"/>
      <c r="J352" s="53"/>
      <c r="K352" s="174"/>
      <c r="L352" s="174"/>
      <c r="M352" s="174"/>
      <c r="N352" s="174"/>
      <c r="O352" s="174"/>
      <c r="P352" s="39"/>
      <c r="Q352" s="39"/>
      <c r="R352" s="234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</row>
    <row r="353" spans="1:198">
      <c r="A353" s="159"/>
      <c r="B353" s="159"/>
      <c r="C353" s="159"/>
      <c r="D353" s="159"/>
      <c r="E353" s="159"/>
      <c r="F353" s="159"/>
      <c r="G353" s="159"/>
      <c r="H353" s="46"/>
      <c r="I353" s="53"/>
      <c r="J353" s="53"/>
      <c r="K353" s="174"/>
      <c r="L353" s="174"/>
      <c r="M353" s="174"/>
      <c r="N353" s="174"/>
      <c r="O353" s="174"/>
      <c r="P353" s="39"/>
      <c r="Q353" s="39"/>
      <c r="R353" s="234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</row>
    <row r="354" spans="1:198">
      <c r="A354" s="159"/>
      <c r="B354" s="159"/>
      <c r="C354" s="159"/>
      <c r="D354" s="159"/>
      <c r="E354" s="159"/>
      <c r="F354" s="159"/>
      <c r="G354" s="159"/>
      <c r="H354" s="46"/>
      <c r="I354" s="53"/>
      <c r="J354" s="53"/>
      <c r="K354" s="174"/>
      <c r="L354" s="174"/>
      <c r="M354" s="174"/>
      <c r="N354" s="174"/>
      <c r="O354" s="174"/>
      <c r="P354" s="39"/>
      <c r="Q354" s="39"/>
      <c r="R354" s="234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</row>
    <row r="355" spans="1:198">
      <c r="A355" s="159"/>
      <c r="B355" s="159"/>
      <c r="C355" s="159"/>
      <c r="D355" s="159"/>
      <c r="E355" s="159"/>
      <c r="F355" s="159"/>
      <c r="G355" s="159"/>
      <c r="H355" s="46"/>
      <c r="I355" s="53"/>
      <c r="J355" s="53"/>
      <c r="K355" s="174"/>
      <c r="L355" s="174"/>
      <c r="M355" s="174"/>
      <c r="N355" s="174"/>
      <c r="O355" s="174"/>
      <c r="P355" s="39"/>
      <c r="Q355" s="39"/>
      <c r="R355" s="234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</row>
    <row r="356" spans="1:198">
      <c r="A356" s="159"/>
      <c r="B356" s="159"/>
      <c r="C356" s="159"/>
      <c r="D356" s="159"/>
      <c r="E356" s="159"/>
      <c r="F356" s="159"/>
      <c r="G356" s="159"/>
      <c r="H356" s="46"/>
      <c r="I356" s="53"/>
      <c r="J356" s="53"/>
      <c r="K356" s="174"/>
      <c r="L356" s="174"/>
      <c r="M356" s="174"/>
      <c r="N356" s="174"/>
      <c r="O356" s="174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</row>
    <row r="357" spans="1:198">
      <c r="A357" s="159"/>
      <c r="B357" s="159"/>
      <c r="C357" s="159"/>
      <c r="D357" s="159"/>
      <c r="E357" s="159"/>
      <c r="F357" s="159"/>
      <c r="G357" s="159"/>
      <c r="H357" s="46"/>
      <c r="I357" s="53"/>
      <c r="J357" s="53"/>
      <c r="K357" s="174"/>
      <c r="L357" s="174"/>
      <c r="M357" s="174"/>
      <c r="N357" s="174"/>
      <c r="O357" s="174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</row>
    <row r="358" spans="1:198">
      <c r="A358" s="159"/>
      <c r="B358" s="159"/>
      <c r="C358" s="159"/>
      <c r="D358" s="159"/>
      <c r="E358" s="159"/>
      <c r="F358" s="159"/>
      <c r="G358" s="159"/>
      <c r="H358" s="46"/>
      <c r="I358" s="53"/>
      <c r="J358" s="53"/>
      <c r="K358" s="174"/>
      <c r="L358" s="174"/>
      <c r="M358" s="174"/>
      <c r="N358" s="174"/>
      <c r="O358" s="174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</row>
    <row r="359" spans="1:198">
      <c r="A359" s="159"/>
      <c r="B359" s="159"/>
      <c r="C359" s="159"/>
      <c r="D359" s="159"/>
      <c r="E359" s="159"/>
      <c r="F359" s="159"/>
      <c r="G359" s="159"/>
      <c r="H359" s="46"/>
      <c r="I359" s="53"/>
      <c r="J359" s="53"/>
      <c r="K359" s="174"/>
      <c r="L359" s="174"/>
      <c r="M359" s="174"/>
      <c r="N359" s="174"/>
      <c r="O359" s="174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</row>
    <row r="360" spans="1:198">
      <c r="A360" s="159"/>
      <c r="B360" s="159"/>
      <c r="C360" s="159"/>
      <c r="D360" s="159"/>
      <c r="E360" s="159"/>
      <c r="F360" s="159"/>
      <c r="G360" s="159"/>
      <c r="H360" s="46"/>
      <c r="I360" s="53"/>
      <c r="J360" s="53"/>
      <c r="K360" s="174"/>
      <c r="L360" s="174"/>
      <c r="M360" s="174"/>
      <c r="N360" s="174"/>
      <c r="O360" s="174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</row>
    <row r="361" spans="1:198">
      <c r="A361" s="159"/>
      <c r="B361" s="159"/>
      <c r="C361" s="159"/>
      <c r="D361" s="159"/>
      <c r="E361" s="159"/>
      <c r="F361" s="159"/>
      <c r="G361" s="159"/>
      <c r="H361" s="46"/>
      <c r="I361" s="53"/>
      <c r="J361" s="53"/>
      <c r="K361" s="174"/>
      <c r="L361" s="174"/>
      <c r="M361" s="174"/>
      <c r="N361" s="174"/>
      <c r="O361" s="174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</row>
    <row r="362" spans="1:198">
      <c r="A362" s="159"/>
      <c r="B362" s="159"/>
      <c r="C362" s="159"/>
      <c r="D362" s="159"/>
      <c r="E362" s="159"/>
      <c r="F362" s="159"/>
      <c r="G362" s="159"/>
      <c r="H362" s="46"/>
      <c r="I362" s="53"/>
      <c r="J362" s="53"/>
      <c r="K362" s="174"/>
      <c r="L362" s="174"/>
      <c r="M362" s="174"/>
      <c r="N362" s="174"/>
      <c r="O362" s="174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</row>
    <row r="363" spans="1:198">
      <c r="A363" s="159"/>
      <c r="B363" s="159"/>
      <c r="C363" s="159"/>
      <c r="D363" s="159"/>
      <c r="E363" s="159"/>
      <c r="F363" s="159"/>
      <c r="G363" s="159"/>
      <c r="H363" s="46"/>
      <c r="I363" s="53"/>
      <c r="J363" s="53"/>
      <c r="K363" s="174"/>
      <c r="L363" s="174"/>
      <c r="M363" s="174"/>
      <c r="N363" s="174"/>
      <c r="O363" s="174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  <c r="GN363" s="39"/>
      <c r="GO363" s="39"/>
      <c r="GP363" s="39"/>
    </row>
    <row r="364" spans="1:198">
      <c r="A364" s="159"/>
      <c r="B364" s="159"/>
      <c r="C364" s="159"/>
      <c r="D364" s="159"/>
      <c r="E364" s="159"/>
      <c r="F364" s="159"/>
      <c r="G364" s="159"/>
      <c r="H364" s="46"/>
      <c r="I364" s="53"/>
      <c r="J364" s="53"/>
      <c r="K364" s="174"/>
      <c r="L364" s="174"/>
      <c r="M364" s="174"/>
      <c r="N364" s="174"/>
      <c r="O364" s="174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  <c r="GN364" s="39"/>
      <c r="GO364" s="39"/>
      <c r="GP364" s="39"/>
    </row>
    <row r="365" spans="1:198">
      <c r="A365" s="159"/>
      <c r="B365" s="159"/>
      <c r="C365" s="159"/>
      <c r="D365" s="159"/>
      <c r="E365" s="159"/>
      <c r="F365" s="159"/>
      <c r="G365" s="159"/>
      <c r="H365" s="46"/>
      <c r="I365" s="53"/>
      <c r="J365" s="53"/>
      <c r="K365" s="174"/>
      <c r="L365" s="174"/>
      <c r="M365" s="174"/>
      <c r="N365" s="174"/>
      <c r="O365" s="174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  <c r="GN365" s="39"/>
      <c r="GO365" s="39"/>
      <c r="GP365" s="39"/>
    </row>
    <row r="366" spans="1:198">
      <c r="A366" s="159"/>
      <c r="B366" s="159"/>
      <c r="C366" s="159"/>
      <c r="D366" s="159"/>
      <c r="E366" s="159"/>
      <c r="F366" s="159"/>
      <c r="G366" s="159"/>
      <c r="H366" s="46"/>
      <c r="I366" s="53"/>
      <c r="J366" s="53"/>
      <c r="K366" s="174"/>
      <c r="L366" s="174"/>
      <c r="M366" s="174"/>
      <c r="N366" s="174"/>
      <c r="O366" s="174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  <c r="GN366" s="39"/>
      <c r="GO366" s="39"/>
      <c r="GP366" s="39"/>
    </row>
    <row r="367" spans="1:198">
      <c r="A367" s="159"/>
      <c r="B367" s="159"/>
      <c r="C367" s="159"/>
      <c r="D367" s="159"/>
      <c r="E367" s="159"/>
      <c r="F367" s="159"/>
      <c r="G367" s="159"/>
      <c r="H367" s="46"/>
      <c r="I367" s="53"/>
      <c r="J367" s="53"/>
      <c r="K367" s="174"/>
      <c r="L367" s="174"/>
      <c r="M367" s="174"/>
      <c r="N367" s="174"/>
      <c r="O367" s="174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</row>
    <row r="368" spans="1:198">
      <c r="A368" s="159"/>
      <c r="B368" s="159"/>
      <c r="C368" s="159"/>
      <c r="D368" s="159"/>
      <c r="E368" s="159"/>
      <c r="F368" s="159"/>
      <c r="G368" s="159"/>
      <c r="H368" s="46"/>
      <c r="I368" s="53"/>
      <c r="J368" s="53"/>
      <c r="K368" s="174"/>
      <c r="L368" s="174"/>
      <c r="M368" s="174"/>
      <c r="N368" s="174"/>
      <c r="O368" s="174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</row>
    <row r="369" spans="1:198">
      <c r="A369" s="159"/>
      <c r="B369" s="159"/>
      <c r="C369" s="159"/>
      <c r="D369" s="159"/>
      <c r="E369" s="159"/>
      <c r="F369" s="159"/>
      <c r="G369" s="159"/>
      <c r="H369" s="46"/>
      <c r="I369" s="53"/>
      <c r="J369" s="53"/>
      <c r="K369" s="174"/>
      <c r="L369" s="174"/>
      <c r="M369" s="174"/>
      <c r="N369" s="174"/>
      <c r="O369" s="174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  <c r="GN369" s="39"/>
      <c r="GO369" s="39"/>
      <c r="GP369" s="39"/>
    </row>
    <row r="370" spans="1:198">
      <c r="A370" s="159"/>
      <c r="B370" s="159"/>
      <c r="C370" s="159"/>
      <c r="D370" s="159"/>
      <c r="E370" s="159"/>
      <c r="F370" s="159"/>
      <c r="G370" s="159"/>
      <c r="H370" s="46"/>
      <c r="I370" s="53"/>
      <c r="J370" s="53"/>
      <c r="K370" s="174"/>
      <c r="L370" s="174"/>
      <c r="M370" s="174"/>
      <c r="N370" s="174"/>
      <c r="O370" s="174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  <c r="GN370" s="39"/>
      <c r="GO370" s="39"/>
      <c r="GP370" s="39"/>
    </row>
    <row r="371" spans="1:198">
      <c r="A371" s="159"/>
      <c r="B371" s="159"/>
      <c r="C371" s="159"/>
      <c r="D371" s="159"/>
      <c r="E371" s="159"/>
      <c r="F371" s="159"/>
      <c r="G371" s="159"/>
      <c r="H371" s="46"/>
      <c r="I371" s="53"/>
      <c r="J371" s="53"/>
      <c r="K371" s="174"/>
      <c r="L371" s="174"/>
      <c r="M371" s="174"/>
      <c r="N371" s="174"/>
      <c r="O371" s="174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</row>
    <row r="372" spans="1:198">
      <c r="A372" s="159"/>
      <c r="B372" s="159"/>
      <c r="C372" s="159"/>
      <c r="D372" s="159"/>
      <c r="E372" s="159"/>
      <c r="F372" s="159"/>
      <c r="G372" s="159"/>
      <c r="H372" s="46"/>
      <c r="I372" s="53"/>
      <c r="J372" s="53"/>
      <c r="K372" s="174"/>
      <c r="L372" s="174"/>
      <c r="M372" s="174"/>
      <c r="N372" s="174"/>
      <c r="O372" s="174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  <c r="GN372" s="39"/>
      <c r="GO372" s="39"/>
      <c r="GP372" s="39"/>
    </row>
    <row r="373" spans="1:198">
      <c r="A373" s="159"/>
      <c r="B373" s="159"/>
      <c r="C373" s="159"/>
      <c r="D373" s="159"/>
      <c r="E373" s="159"/>
      <c r="F373" s="159"/>
      <c r="G373" s="159"/>
      <c r="H373" s="46"/>
      <c r="I373" s="53"/>
      <c r="J373" s="53"/>
      <c r="K373" s="174"/>
      <c r="L373" s="174"/>
      <c r="M373" s="174"/>
      <c r="N373" s="174"/>
      <c r="O373" s="174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  <c r="GN373" s="39"/>
      <c r="GO373" s="39"/>
      <c r="GP373" s="39"/>
    </row>
    <row r="374" spans="1:198">
      <c r="A374" s="159"/>
      <c r="B374" s="159"/>
      <c r="C374" s="159"/>
      <c r="D374" s="159"/>
      <c r="E374" s="159"/>
      <c r="F374" s="159"/>
      <c r="G374" s="159"/>
      <c r="H374" s="46"/>
      <c r="I374" s="53"/>
      <c r="J374" s="53"/>
      <c r="K374" s="174"/>
      <c r="L374" s="174"/>
      <c r="M374" s="174"/>
      <c r="N374" s="174"/>
      <c r="O374" s="174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</row>
    <row r="375" spans="1:198">
      <c r="A375" s="159"/>
      <c r="B375" s="159"/>
      <c r="C375" s="159"/>
      <c r="D375" s="159"/>
      <c r="E375" s="159"/>
      <c r="F375" s="159"/>
      <c r="G375" s="159"/>
      <c r="H375" s="46"/>
      <c r="I375" s="53"/>
      <c r="J375" s="53"/>
      <c r="K375" s="174"/>
      <c r="L375" s="174"/>
      <c r="M375" s="174"/>
      <c r="N375" s="174"/>
      <c r="O375" s="174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  <c r="GN375" s="39"/>
      <c r="GO375" s="39"/>
      <c r="GP375" s="39"/>
    </row>
    <row r="376" spans="1:198">
      <c r="A376" s="159"/>
      <c r="B376" s="159"/>
      <c r="C376" s="159"/>
      <c r="D376" s="159"/>
      <c r="E376" s="159"/>
      <c r="F376" s="159"/>
      <c r="G376" s="159"/>
      <c r="H376" s="46"/>
      <c r="I376" s="53"/>
      <c r="J376" s="53"/>
      <c r="K376" s="174"/>
      <c r="L376" s="174"/>
      <c r="M376" s="174"/>
      <c r="N376" s="174"/>
      <c r="O376" s="174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  <c r="GN376" s="39"/>
      <c r="GO376" s="39"/>
      <c r="GP376" s="39"/>
    </row>
    <row r="377" spans="1:198">
      <c r="A377" s="159"/>
      <c r="B377" s="159"/>
      <c r="C377" s="159"/>
      <c r="D377" s="159"/>
      <c r="E377" s="159"/>
      <c r="F377" s="159"/>
      <c r="G377" s="159"/>
      <c r="H377" s="46"/>
      <c r="I377" s="53"/>
      <c r="J377" s="53"/>
      <c r="K377" s="174"/>
      <c r="L377" s="174"/>
      <c r="M377" s="174"/>
      <c r="N377" s="174"/>
      <c r="O377" s="174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  <c r="GN377" s="39"/>
      <c r="GO377" s="39"/>
      <c r="GP377" s="39"/>
    </row>
    <row r="378" spans="1:198">
      <c r="A378" s="159"/>
      <c r="B378" s="159"/>
      <c r="C378" s="159"/>
      <c r="D378" s="159"/>
      <c r="E378" s="159"/>
      <c r="F378" s="159"/>
      <c r="G378" s="159"/>
      <c r="H378" s="46"/>
      <c r="I378" s="53"/>
      <c r="J378" s="53"/>
      <c r="K378" s="174"/>
      <c r="L378" s="174"/>
      <c r="M378" s="174"/>
      <c r="N378" s="174"/>
      <c r="O378" s="174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</row>
    <row r="379" spans="1:198">
      <c r="A379" s="159"/>
      <c r="B379" s="159"/>
      <c r="C379" s="159"/>
      <c r="D379" s="159"/>
      <c r="E379" s="159"/>
      <c r="F379" s="159"/>
      <c r="G379" s="159"/>
      <c r="H379" s="46"/>
      <c r="I379" s="53"/>
      <c r="J379" s="53"/>
      <c r="K379" s="174"/>
      <c r="L379" s="174"/>
      <c r="M379" s="174"/>
      <c r="N379" s="174"/>
      <c r="O379" s="174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  <c r="GN379" s="39"/>
      <c r="GO379" s="39"/>
      <c r="GP379" s="39"/>
    </row>
    <row r="380" spans="1:198">
      <c r="A380" s="159"/>
      <c r="B380" s="159"/>
      <c r="C380" s="159"/>
      <c r="D380" s="159"/>
      <c r="E380" s="159"/>
      <c r="F380" s="159"/>
      <c r="G380" s="159"/>
      <c r="H380" s="46"/>
      <c r="I380" s="53"/>
      <c r="J380" s="53"/>
      <c r="K380" s="174"/>
      <c r="L380" s="174"/>
      <c r="M380" s="174"/>
      <c r="N380" s="174"/>
      <c r="O380" s="174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</row>
    <row r="381" spans="1:198">
      <c r="A381" s="159"/>
      <c r="B381" s="159"/>
      <c r="C381" s="159"/>
      <c r="D381" s="159"/>
      <c r="E381" s="159"/>
      <c r="F381" s="159"/>
      <c r="G381" s="159"/>
      <c r="H381" s="46"/>
      <c r="I381" s="53"/>
      <c r="J381" s="53"/>
      <c r="K381" s="174"/>
      <c r="L381" s="174"/>
      <c r="M381" s="174"/>
      <c r="N381" s="174"/>
      <c r="O381" s="174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  <c r="GN381" s="39"/>
      <c r="GO381" s="39"/>
      <c r="GP381" s="39"/>
    </row>
    <row r="382" spans="1:198">
      <c r="A382" s="159"/>
      <c r="B382" s="159"/>
      <c r="C382" s="159"/>
      <c r="D382" s="159"/>
      <c r="E382" s="159"/>
      <c r="F382" s="159"/>
      <c r="G382" s="159"/>
      <c r="H382" s="46"/>
      <c r="I382" s="53"/>
      <c r="J382" s="53"/>
      <c r="K382" s="174"/>
      <c r="L382" s="174"/>
      <c r="M382" s="174"/>
      <c r="N382" s="174"/>
      <c r="O382" s="174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  <c r="GN382" s="39"/>
      <c r="GO382" s="39"/>
      <c r="GP382" s="39"/>
    </row>
    <row r="383" spans="1:198">
      <c r="A383" s="159"/>
      <c r="B383" s="159"/>
      <c r="C383" s="159"/>
      <c r="D383" s="159"/>
      <c r="E383" s="159"/>
      <c r="F383" s="159"/>
      <c r="G383" s="159"/>
      <c r="H383" s="46"/>
      <c r="I383" s="53"/>
      <c r="J383" s="53"/>
      <c r="K383" s="174"/>
      <c r="L383" s="174"/>
      <c r="M383" s="174"/>
      <c r="N383" s="174"/>
      <c r="O383" s="174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</row>
    <row r="384" spans="1:198">
      <c r="A384" s="159"/>
      <c r="B384" s="159"/>
      <c r="C384" s="159"/>
      <c r="D384" s="159"/>
      <c r="E384" s="159"/>
      <c r="F384" s="159"/>
      <c r="G384" s="159"/>
      <c r="H384" s="46"/>
      <c r="I384" s="53"/>
      <c r="J384" s="53"/>
      <c r="K384" s="174"/>
      <c r="L384" s="174"/>
      <c r="M384" s="174"/>
      <c r="N384" s="174"/>
      <c r="O384" s="174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  <c r="GN384" s="39"/>
      <c r="GO384" s="39"/>
      <c r="GP384" s="39"/>
    </row>
    <row r="385" spans="1:198">
      <c r="A385" s="159"/>
      <c r="B385" s="159"/>
      <c r="C385" s="159"/>
      <c r="D385" s="159"/>
      <c r="E385" s="159"/>
      <c r="F385" s="159"/>
      <c r="G385" s="159"/>
      <c r="H385" s="46"/>
      <c r="I385" s="53"/>
      <c r="J385" s="53"/>
      <c r="K385" s="174"/>
      <c r="L385" s="174"/>
      <c r="M385" s="174"/>
      <c r="N385" s="174"/>
      <c r="O385" s="174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</row>
    <row r="386" spans="1:198">
      <c r="A386" s="159"/>
      <c r="B386" s="159"/>
      <c r="C386" s="159"/>
      <c r="D386" s="159"/>
      <c r="E386" s="159"/>
      <c r="F386" s="159"/>
      <c r="G386" s="159"/>
      <c r="H386" s="46"/>
      <c r="I386" s="53"/>
      <c r="J386" s="53"/>
      <c r="K386" s="174"/>
      <c r="L386" s="174"/>
      <c r="M386" s="174"/>
      <c r="N386" s="174"/>
      <c r="O386" s="174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</row>
    <row r="387" spans="1:198">
      <c r="A387" s="159"/>
      <c r="B387" s="159"/>
      <c r="C387" s="159"/>
      <c r="D387" s="159"/>
      <c r="E387" s="159"/>
      <c r="F387" s="159"/>
      <c r="G387" s="159"/>
      <c r="H387" s="46"/>
      <c r="I387" s="53"/>
      <c r="J387" s="53"/>
      <c r="K387" s="174"/>
      <c r="L387" s="174"/>
      <c r="M387" s="174"/>
      <c r="N387" s="174"/>
      <c r="O387" s="174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</row>
    <row r="388" spans="1:198">
      <c r="A388" s="159"/>
      <c r="B388" s="159"/>
      <c r="C388" s="159"/>
      <c r="D388" s="159"/>
      <c r="E388" s="159"/>
      <c r="F388" s="159"/>
      <c r="G388" s="159"/>
      <c r="H388" s="46"/>
      <c r="I388" s="53"/>
      <c r="J388" s="53"/>
      <c r="K388" s="174"/>
      <c r="L388" s="174"/>
      <c r="M388" s="174"/>
      <c r="N388" s="174"/>
      <c r="O388" s="174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</row>
    <row r="389" spans="1:198">
      <c r="A389" s="159"/>
      <c r="B389" s="159"/>
      <c r="C389" s="159"/>
      <c r="D389" s="159"/>
      <c r="E389" s="159"/>
      <c r="F389" s="159"/>
      <c r="G389" s="159"/>
      <c r="H389" s="46"/>
      <c r="I389" s="53"/>
      <c r="J389" s="53"/>
      <c r="K389" s="174"/>
      <c r="L389" s="174"/>
      <c r="M389" s="174"/>
      <c r="N389" s="174"/>
      <c r="O389" s="174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</row>
    <row r="390" spans="1:198">
      <c r="A390" s="159"/>
      <c r="B390" s="159"/>
      <c r="C390" s="159"/>
      <c r="D390" s="159"/>
      <c r="E390" s="159"/>
      <c r="F390" s="159"/>
      <c r="G390" s="159"/>
      <c r="H390" s="46"/>
      <c r="I390" s="53"/>
      <c r="J390" s="53"/>
      <c r="K390" s="174"/>
      <c r="L390" s="174"/>
      <c r="M390" s="174"/>
      <c r="N390" s="174"/>
      <c r="O390" s="174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  <c r="GN390" s="39"/>
      <c r="GO390" s="39"/>
      <c r="GP390" s="39"/>
    </row>
    <row r="391" spans="1:198">
      <c r="A391" s="159"/>
      <c r="B391" s="159"/>
      <c r="C391" s="159"/>
      <c r="D391" s="159"/>
      <c r="E391" s="159"/>
      <c r="F391" s="159"/>
      <c r="G391" s="159"/>
      <c r="H391" s="46"/>
      <c r="I391" s="53"/>
      <c r="J391" s="53"/>
      <c r="K391" s="174"/>
      <c r="L391" s="174"/>
      <c r="M391" s="174"/>
      <c r="N391" s="174"/>
      <c r="O391" s="174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</row>
    <row r="392" spans="1:198">
      <c r="A392" s="159"/>
      <c r="B392" s="159"/>
      <c r="C392" s="159"/>
      <c r="D392" s="159"/>
      <c r="E392" s="159"/>
      <c r="F392" s="159"/>
      <c r="G392" s="159"/>
      <c r="H392" s="46"/>
      <c r="I392" s="53"/>
      <c r="J392" s="53"/>
      <c r="K392" s="174"/>
      <c r="L392" s="174"/>
      <c r="M392" s="174"/>
      <c r="N392" s="174"/>
      <c r="O392" s="174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  <c r="GN392" s="39"/>
      <c r="GO392" s="39"/>
      <c r="GP392" s="39"/>
    </row>
    <row r="393" spans="1:198">
      <c r="A393" s="159"/>
      <c r="B393" s="159"/>
      <c r="C393" s="159"/>
      <c r="D393" s="159"/>
      <c r="E393" s="159"/>
      <c r="F393" s="159"/>
      <c r="G393" s="159"/>
      <c r="H393" s="46"/>
      <c r="I393" s="53"/>
      <c r="J393" s="53"/>
      <c r="K393" s="174"/>
      <c r="L393" s="174"/>
      <c r="M393" s="174"/>
      <c r="N393" s="174"/>
      <c r="O393" s="174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  <c r="GN393" s="39"/>
      <c r="GO393" s="39"/>
      <c r="GP393" s="39"/>
    </row>
    <row r="394" spans="1:198">
      <c r="A394" s="159"/>
      <c r="B394" s="159"/>
      <c r="C394" s="159"/>
      <c r="D394" s="159"/>
      <c r="E394" s="159"/>
      <c r="F394" s="159"/>
      <c r="G394" s="159"/>
      <c r="H394" s="46"/>
      <c r="I394" s="53"/>
      <c r="J394" s="53"/>
      <c r="K394" s="174"/>
      <c r="L394" s="174"/>
      <c r="M394" s="174"/>
      <c r="N394" s="174"/>
      <c r="O394" s="174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  <c r="GN394" s="39"/>
      <c r="GO394" s="39"/>
      <c r="GP394" s="39"/>
    </row>
    <row r="395" spans="1:198">
      <c r="A395" s="159"/>
      <c r="B395" s="159"/>
      <c r="C395" s="159"/>
      <c r="D395" s="159"/>
      <c r="E395" s="159"/>
      <c r="F395" s="159"/>
      <c r="G395" s="159"/>
      <c r="H395" s="46"/>
      <c r="I395" s="53"/>
      <c r="J395" s="53"/>
      <c r="K395" s="174"/>
      <c r="L395" s="174"/>
      <c r="M395" s="174"/>
      <c r="N395" s="174"/>
      <c r="O395" s="174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  <c r="GN395" s="39"/>
      <c r="GO395" s="39"/>
      <c r="GP395" s="39"/>
    </row>
    <row r="396" spans="1:198">
      <c r="A396" s="159"/>
      <c r="B396" s="159"/>
      <c r="C396" s="159"/>
      <c r="D396" s="159"/>
      <c r="E396" s="159"/>
      <c r="F396" s="159"/>
      <c r="G396" s="159"/>
      <c r="H396" s="46"/>
      <c r="I396" s="53"/>
      <c r="J396" s="53"/>
      <c r="K396" s="174"/>
      <c r="L396" s="174"/>
      <c r="M396" s="174"/>
      <c r="N396" s="174"/>
      <c r="O396" s="174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  <c r="GN396" s="39"/>
      <c r="GO396" s="39"/>
      <c r="GP396" s="39"/>
    </row>
    <row r="397" spans="1:198">
      <c r="A397" s="159"/>
      <c r="B397" s="159"/>
      <c r="C397" s="159"/>
      <c r="D397" s="159"/>
      <c r="E397" s="159"/>
      <c r="F397" s="159"/>
      <c r="G397" s="159"/>
      <c r="H397" s="46"/>
      <c r="I397" s="53"/>
      <c r="J397" s="53"/>
      <c r="K397" s="174"/>
      <c r="L397" s="174"/>
      <c r="M397" s="174"/>
      <c r="N397" s="174"/>
      <c r="O397" s="174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  <c r="GN397" s="39"/>
      <c r="GO397" s="39"/>
      <c r="GP397" s="39"/>
    </row>
    <row r="398" spans="1:198">
      <c r="A398" s="159"/>
      <c r="B398" s="159"/>
      <c r="C398" s="159"/>
      <c r="D398" s="159"/>
      <c r="E398" s="159"/>
      <c r="F398" s="159"/>
      <c r="G398" s="159"/>
      <c r="H398" s="46"/>
      <c r="I398" s="53"/>
      <c r="J398" s="53"/>
      <c r="K398" s="174"/>
      <c r="L398" s="174"/>
      <c r="M398" s="174"/>
      <c r="N398" s="174"/>
      <c r="O398" s="174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  <c r="GN398" s="39"/>
      <c r="GO398" s="39"/>
      <c r="GP398" s="39"/>
    </row>
    <row r="399" spans="1:198">
      <c r="A399" s="159"/>
      <c r="B399" s="159"/>
      <c r="C399" s="159"/>
      <c r="D399" s="159"/>
      <c r="E399" s="159"/>
      <c r="F399" s="159"/>
      <c r="G399" s="159"/>
      <c r="H399" s="46"/>
      <c r="I399" s="53"/>
      <c r="J399" s="53"/>
      <c r="K399" s="174"/>
      <c r="L399" s="174"/>
      <c r="M399" s="174"/>
      <c r="N399" s="174"/>
      <c r="O399" s="174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  <c r="GN399" s="39"/>
      <c r="GO399" s="39"/>
      <c r="GP399" s="39"/>
    </row>
    <row r="400" spans="1:198">
      <c r="A400" s="159"/>
      <c r="B400" s="159"/>
      <c r="C400" s="159"/>
      <c r="D400" s="159"/>
      <c r="E400" s="159"/>
      <c r="F400" s="159"/>
      <c r="G400" s="159"/>
      <c r="H400" s="46"/>
      <c r="I400" s="53"/>
      <c r="J400" s="53"/>
      <c r="K400" s="174"/>
      <c r="L400" s="174"/>
      <c r="M400" s="174"/>
      <c r="N400" s="174"/>
      <c r="O400" s="174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  <c r="GN400" s="39"/>
      <c r="GO400" s="39"/>
      <c r="GP400" s="39"/>
    </row>
    <row r="401" spans="1:198">
      <c r="A401" s="159"/>
      <c r="B401" s="159"/>
      <c r="C401" s="159"/>
      <c r="D401" s="159"/>
      <c r="E401" s="159"/>
      <c r="F401" s="159"/>
      <c r="G401" s="159"/>
      <c r="H401" s="46"/>
      <c r="I401" s="53"/>
      <c r="J401" s="53"/>
      <c r="K401" s="174"/>
      <c r="L401" s="174"/>
      <c r="M401" s="174"/>
      <c r="N401" s="174"/>
      <c r="O401" s="174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  <c r="GN401" s="39"/>
      <c r="GO401" s="39"/>
      <c r="GP401" s="39"/>
    </row>
    <row r="402" spans="1:198">
      <c r="A402" s="159"/>
      <c r="B402" s="159"/>
      <c r="C402" s="159"/>
      <c r="D402" s="159"/>
      <c r="E402" s="159"/>
      <c r="F402" s="159"/>
      <c r="G402" s="159"/>
      <c r="H402" s="46"/>
      <c r="I402" s="53"/>
      <c r="J402" s="53"/>
      <c r="K402" s="174"/>
      <c r="L402" s="174"/>
      <c r="M402" s="174"/>
      <c r="N402" s="174"/>
      <c r="O402" s="174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  <c r="GN402" s="39"/>
      <c r="GO402" s="39"/>
      <c r="GP402" s="39"/>
    </row>
    <row r="403" spans="1:198">
      <c r="A403" s="159"/>
      <c r="B403" s="159"/>
      <c r="C403" s="159"/>
      <c r="D403" s="159"/>
      <c r="E403" s="159"/>
      <c r="F403" s="159"/>
      <c r="G403" s="159"/>
      <c r="H403" s="46"/>
      <c r="I403" s="53"/>
      <c r="J403" s="53"/>
      <c r="K403" s="174"/>
      <c r="L403" s="174"/>
      <c r="M403" s="174"/>
      <c r="N403" s="174"/>
      <c r="O403" s="174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  <c r="GN403" s="39"/>
      <c r="GO403" s="39"/>
      <c r="GP403" s="39"/>
    </row>
    <row r="404" spans="1:198">
      <c r="A404" s="159"/>
      <c r="B404" s="159"/>
      <c r="C404" s="159"/>
      <c r="D404" s="159"/>
      <c r="E404" s="159"/>
      <c r="F404" s="159"/>
      <c r="G404" s="159"/>
      <c r="H404" s="46"/>
      <c r="I404" s="53"/>
      <c r="J404" s="53"/>
      <c r="K404" s="174"/>
      <c r="L404" s="174"/>
      <c r="M404" s="174"/>
      <c r="N404" s="174"/>
      <c r="O404" s="174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  <c r="GN404" s="39"/>
      <c r="GO404" s="39"/>
      <c r="GP404" s="39"/>
    </row>
    <row r="405" spans="1:198">
      <c r="A405" s="159"/>
      <c r="B405" s="159"/>
      <c r="C405" s="159"/>
      <c r="D405" s="159"/>
      <c r="E405" s="159"/>
      <c r="F405" s="159"/>
      <c r="G405" s="159"/>
      <c r="H405" s="46"/>
      <c r="I405" s="53"/>
      <c r="J405" s="53"/>
      <c r="K405" s="174"/>
      <c r="L405" s="174"/>
      <c r="M405" s="174"/>
      <c r="N405" s="174"/>
      <c r="O405" s="174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  <c r="GN405" s="39"/>
      <c r="GO405" s="39"/>
      <c r="GP405" s="39"/>
    </row>
    <row r="406" spans="1:198">
      <c r="A406" s="159"/>
      <c r="B406" s="159"/>
      <c r="C406" s="159"/>
      <c r="D406" s="159"/>
      <c r="E406" s="159"/>
      <c r="F406" s="159"/>
      <c r="G406" s="159"/>
      <c r="H406" s="46"/>
      <c r="I406" s="53"/>
      <c r="J406" s="53"/>
      <c r="K406" s="174"/>
      <c r="L406" s="174"/>
      <c r="M406" s="174"/>
      <c r="N406" s="174"/>
      <c r="O406" s="174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  <c r="GN406" s="39"/>
      <c r="GO406" s="39"/>
      <c r="GP406" s="39"/>
    </row>
    <row r="407" spans="1:198">
      <c r="A407" s="159"/>
      <c r="B407" s="159"/>
      <c r="C407" s="159"/>
      <c r="D407" s="159"/>
      <c r="E407" s="159"/>
      <c r="F407" s="159"/>
      <c r="G407" s="159"/>
      <c r="H407" s="46"/>
      <c r="I407" s="53"/>
      <c r="J407" s="53"/>
      <c r="K407" s="174"/>
      <c r="L407" s="174"/>
      <c r="M407" s="174"/>
      <c r="N407" s="174"/>
      <c r="O407" s="174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  <c r="GN407" s="39"/>
      <c r="GO407" s="39"/>
      <c r="GP407" s="39"/>
    </row>
    <row r="408" spans="1:198">
      <c r="A408" s="159"/>
      <c r="B408" s="159"/>
      <c r="C408" s="159"/>
      <c r="D408" s="159"/>
      <c r="E408" s="159"/>
      <c r="F408" s="159"/>
      <c r="G408" s="159"/>
      <c r="H408" s="46"/>
      <c r="I408" s="53"/>
      <c r="J408" s="53"/>
      <c r="K408" s="174"/>
      <c r="L408" s="174"/>
      <c r="M408" s="174"/>
      <c r="N408" s="174"/>
      <c r="O408" s="174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  <c r="GN408" s="39"/>
      <c r="GO408" s="39"/>
      <c r="GP408" s="39"/>
    </row>
    <row r="409" spans="1:198">
      <c r="A409" s="159"/>
      <c r="B409" s="159"/>
      <c r="C409" s="159"/>
      <c r="D409" s="159"/>
      <c r="E409" s="159"/>
      <c r="F409" s="159"/>
      <c r="G409" s="159"/>
      <c r="H409" s="46"/>
      <c r="I409" s="53"/>
      <c r="J409" s="53"/>
      <c r="K409" s="174"/>
      <c r="L409" s="174"/>
      <c r="M409" s="174"/>
      <c r="N409" s="174"/>
      <c r="O409" s="174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  <c r="GN409" s="39"/>
      <c r="GO409" s="39"/>
      <c r="GP409" s="39"/>
    </row>
    <row r="410" spans="1:198">
      <c r="A410" s="159"/>
      <c r="B410" s="159"/>
      <c r="C410" s="159"/>
      <c r="D410" s="159"/>
      <c r="E410" s="159"/>
      <c r="F410" s="159"/>
      <c r="G410" s="159"/>
      <c r="H410" s="46"/>
      <c r="I410" s="53"/>
      <c r="J410" s="53"/>
      <c r="K410" s="174"/>
      <c r="L410" s="174"/>
      <c r="M410" s="174"/>
      <c r="N410" s="174"/>
      <c r="O410" s="174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</row>
    <row r="411" spans="1:198">
      <c r="A411" s="159"/>
      <c r="B411" s="159"/>
      <c r="C411" s="159"/>
      <c r="D411" s="159"/>
      <c r="E411" s="159"/>
      <c r="F411" s="159"/>
      <c r="G411" s="159"/>
      <c r="H411" s="46"/>
      <c r="I411" s="53"/>
      <c r="J411" s="53"/>
      <c r="K411" s="174"/>
      <c r="L411" s="174"/>
      <c r="M411" s="174"/>
      <c r="N411" s="174"/>
      <c r="O411" s="174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  <c r="GN411" s="39"/>
      <c r="GO411" s="39"/>
      <c r="GP411" s="39"/>
    </row>
    <row r="412" spans="1:198">
      <c r="A412" s="159"/>
      <c r="B412" s="159"/>
      <c r="C412" s="159"/>
      <c r="D412" s="159"/>
      <c r="E412" s="159"/>
      <c r="F412" s="159"/>
      <c r="G412" s="159"/>
      <c r="H412" s="46"/>
      <c r="I412" s="53"/>
      <c r="J412" s="53"/>
      <c r="K412" s="174"/>
      <c r="L412" s="174"/>
      <c r="M412" s="174"/>
      <c r="N412" s="174"/>
      <c r="O412" s="174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  <c r="GN412" s="39"/>
      <c r="GO412" s="39"/>
      <c r="GP412" s="39"/>
    </row>
    <row r="413" spans="1:198">
      <c r="A413" s="159"/>
      <c r="B413" s="159"/>
      <c r="C413" s="159"/>
      <c r="D413" s="159"/>
      <c r="E413" s="159"/>
      <c r="F413" s="159"/>
      <c r="G413" s="159"/>
      <c r="H413" s="46"/>
      <c r="I413" s="53"/>
      <c r="J413" s="53"/>
      <c r="K413" s="174"/>
      <c r="L413" s="174"/>
      <c r="M413" s="174"/>
      <c r="N413" s="174"/>
      <c r="O413" s="174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  <c r="GN413" s="39"/>
      <c r="GO413" s="39"/>
      <c r="GP413" s="39"/>
    </row>
    <row r="414" spans="1:198">
      <c r="A414" s="159"/>
      <c r="B414" s="159"/>
      <c r="C414" s="159"/>
      <c r="D414" s="159"/>
      <c r="E414" s="159"/>
      <c r="F414" s="159"/>
      <c r="G414" s="159"/>
      <c r="H414" s="46"/>
      <c r="I414" s="53"/>
      <c r="J414" s="53"/>
      <c r="K414" s="174"/>
      <c r="L414" s="174"/>
      <c r="M414" s="174"/>
      <c r="N414" s="174"/>
      <c r="O414" s="174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  <c r="GN414" s="39"/>
      <c r="GO414" s="39"/>
      <c r="GP414" s="39"/>
    </row>
    <row r="415" spans="1:198">
      <c r="A415" s="159"/>
      <c r="B415" s="159"/>
      <c r="C415" s="159"/>
      <c r="D415" s="159"/>
      <c r="E415" s="159"/>
      <c r="F415" s="159"/>
      <c r="G415" s="159"/>
      <c r="H415" s="46"/>
      <c r="I415" s="53"/>
      <c r="J415" s="53"/>
      <c r="K415" s="174"/>
      <c r="L415" s="174"/>
      <c r="M415" s="174"/>
      <c r="N415" s="174"/>
      <c r="O415" s="174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  <c r="GN415" s="39"/>
      <c r="GO415" s="39"/>
      <c r="GP415" s="39"/>
    </row>
    <row r="416" spans="1:198">
      <c r="A416" s="159"/>
      <c r="B416" s="159"/>
      <c r="C416" s="159"/>
      <c r="D416" s="159"/>
      <c r="E416" s="159"/>
      <c r="F416" s="159"/>
      <c r="G416" s="159"/>
      <c r="H416" s="46"/>
      <c r="I416" s="53"/>
      <c r="J416" s="53"/>
      <c r="K416" s="174"/>
      <c r="L416" s="174"/>
      <c r="M416" s="174"/>
      <c r="N416" s="174"/>
      <c r="O416" s="174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  <c r="GN416" s="39"/>
      <c r="GO416" s="39"/>
      <c r="GP416" s="39"/>
    </row>
    <row r="417" spans="1:198">
      <c r="A417" s="159"/>
      <c r="B417" s="159"/>
      <c r="C417" s="159"/>
      <c r="D417" s="159"/>
      <c r="E417" s="159"/>
      <c r="F417" s="159"/>
      <c r="G417" s="159"/>
      <c r="H417" s="46"/>
      <c r="I417" s="53"/>
      <c r="J417" s="53"/>
      <c r="K417" s="174"/>
      <c r="L417" s="174"/>
      <c r="M417" s="174"/>
      <c r="N417" s="174"/>
      <c r="O417" s="174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  <c r="GN417" s="39"/>
      <c r="GO417" s="39"/>
      <c r="GP417" s="39"/>
    </row>
    <row r="418" spans="1:198">
      <c r="A418" s="159"/>
      <c r="B418" s="159"/>
      <c r="C418" s="159"/>
      <c r="D418" s="159"/>
      <c r="E418" s="159"/>
      <c r="F418" s="159"/>
      <c r="G418" s="159"/>
      <c r="H418" s="46"/>
      <c r="I418" s="53"/>
      <c r="J418" s="53"/>
      <c r="K418" s="174"/>
      <c r="L418" s="174"/>
      <c r="M418" s="174"/>
      <c r="N418" s="174"/>
      <c r="O418" s="174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  <c r="GN418" s="39"/>
      <c r="GO418" s="39"/>
      <c r="GP418" s="39"/>
    </row>
    <row r="419" spans="1:198">
      <c r="A419" s="159"/>
      <c r="B419" s="159"/>
      <c r="C419" s="159"/>
      <c r="D419" s="159"/>
      <c r="E419" s="159"/>
      <c r="F419" s="159"/>
      <c r="G419" s="159"/>
      <c r="H419" s="46"/>
      <c r="I419" s="53"/>
      <c r="J419" s="53"/>
      <c r="K419" s="174"/>
      <c r="L419" s="174"/>
      <c r="M419" s="174"/>
      <c r="N419" s="174"/>
      <c r="O419" s="174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</row>
    <row r="420" spans="1:198">
      <c r="A420" s="159"/>
      <c r="B420" s="159"/>
      <c r="C420" s="159"/>
      <c r="D420" s="159"/>
      <c r="E420" s="159"/>
      <c r="F420" s="159"/>
      <c r="G420" s="159"/>
      <c r="H420" s="46"/>
      <c r="I420" s="53"/>
      <c r="J420" s="53"/>
      <c r="K420" s="174"/>
      <c r="L420" s="174"/>
      <c r="M420" s="174"/>
      <c r="N420" s="174"/>
      <c r="O420" s="174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  <c r="GN420" s="39"/>
      <c r="GO420" s="39"/>
      <c r="GP420" s="39"/>
    </row>
    <row r="421" spans="1:198">
      <c r="A421" s="159"/>
      <c r="B421" s="159"/>
      <c r="C421" s="159"/>
      <c r="D421" s="159"/>
      <c r="E421" s="159"/>
      <c r="F421" s="159"/>
      <c r="G421" s="159"/>
      <c r="H421" s="46"/>
      <c r="I421" s="53"/>
      <c r="J421" s="53"/>
      <c r="K421" s="174"/>
      <c r="L421" s="174"/>
      <c r="M421" s="174"/>
      <c r="N421" s="174"/>
      <c r="O421" s="174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  <c r="GN421" s="39"/>
      <c r="GO421" s="39"/>
      <c r="GP421" s="39"/>
    </row>
    <row r="422" spans="1:198">
      <c r="A422" s="159"/>
      <c r="B422" s="159"/>
      <c r="C422" s="159"/>
      <c r="D422" s="159"/>
      <c r="E422" s="159"/>
      <c r="F422" s="159"/>
      <c r="G422" s="159"/>
      <c r="H422" s="46"/>
      <c r="I422" s="53"/>
      <c r="J422" s="53"/>
      <c r="K422" s="174"/>
      <c r="L422" s="174"/>
      <c r="M422" s="174"/>
      <c r="N422" s="174"/>
      <c r="O422" s="174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  <c r="GN422" s="39"/>
      <c r="GO422" s="39"/>
      <c r="GP422" s="39"/>
    </row>
    <row r="423" spans="1:198">
      <c r="A423" s="159"/>
      <c r="B423" s="159"/>
      <c r="C423" s="159"/>
      <c r="D423" s="159"/>
      <c r="E423" s="159"/>
      <c r="F423" s="159"/>
      <c r="G423" s="159"/>
      <c r="H423" s="46"/>
      <c r="I423" s="53"/>
      <c r="J423" s="53"/>
      <c r="K423" s="174"/>
      <c r="L423" s="174"/>
      <c r="M423" s="174"/>
      <c r="N423" s="174"/>
      <c r="O423" s="174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  <c r="GN423" s="39"/>
      <c r="GO423" s="39"/>
      <c r="GP423" s="39"/>
    </row>
    <row r="424" spans="1:198">
      <c r="A424" s="159"/>
      <c r="B424" s="159"/>
      <c r="C424" s="159"/>
      <c r="D424" s="159"/>
      <c r="E424" s="159"/>
      <c r="F424" s="159"/>
      <c r="G424" s="159"/>
      <c r="H424" s="46"/>
      <c r="I424" s="53"/>
      <c r="J424" s="53"/>
      <c r="K424" s="174"/>
      <c r="L424" s="174"/>
      <c r="M424" s="174"/>
      <c r="N424" s="174"/>
      <c r="O424" s="174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  <c r="GN424" s="39"/>
      <c r="GO424" s="39"/>
      <c r="GP424" s="39"/>
    </row>
    <row r="425" spans="1:198">
      <c r="A425" s="159"/>
      <c r="B425" s="159"/>
      <c r="C425" s="159"/>
      <c r="D425" s="159"/>
      <c r="E425" s="159"/>
      <c r="F425" s="159"/>
      <c r="G425" s="159"/>
      <c r="H425" s="46"/>
      <c r="I425" s="53"/>
      <c r="J425" s="53"/>
      <c r="K425" s="174"/>
      <c r="L425" s="174"/>
      <c r="M425" s="174"/>
      <c r="N425" s="174"/>
      <c r="O425" s="174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  <c r="DV425" s="39"/>
      <c r="DW425" s="39"/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/>
      <c r="FP425" s="39"/>
      <c r="FQ425" s="39"/>
      <c r="FR425" s="39"/>
      <c r="FS425" s="39"/>
      <c r="FT425" s="39"/>
      <c r="FU425" s="39"/>
      <c r="FV425" s="39"/>
      <c r="FW425" s="39"/>
      <c r="FX425" s="39"/>
      <c r="FY425" s="39"/>
      <c r="FZ425" s="39"/>
      <c r="GA425" s="39"/>
      <c r="GB425" s="39"/>
      <c r="GC425" s="39"/>
      <c r="GD425" s="39"/>
      <c r="GE425" s="39"/>
      <c r="GF425" s="39"/>
      <c r="GG425" s="39"/>
      <c r="GH425" s="39"/>
      <c r="GI425" s="39"/>
      <c r="GJ425" s="39"/>
      <c r="GK425" s="39"/>
      <c r="GL425" s="39"/>
      <c r="GM425" s="39"/>
      <c r="GN425" s="39"/>
      <c r="GO425" s="39"/>
      <c r="GP425" s="39"/>
    </row>
    <row r="426" spans="1:198">
      <c r="A426" s="159"/>
      <c r="B426" s="159"/>
      <c r="C426" s="159"/>
      <c r="D426" s="159"/>
      <c r="E426" s="159"/>
      <c r="F426" s="159"/>
      <c r="G426" s="159"/>
      <c r="H426" s="46"/>
      <c r="I426" s="53"/>
      <c r="J426" s="53"/>
      <c r="K426" s="174"/>
      <c r="L426" s="174"/>
      <c r="M426" s="174"/>
      <c r="N426" s="174"/>
      <c r="O426" s="174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  <c r="GN426" s="39"/>
      <c r="GO426" s="39"/>
      <c r="GP426" s="39"/>
    </row>
    <row r="427" spans="1:198">
      <c r="A427" s="159"/>
      <c r="B427" s="159"/>
      <c r="C427" s="159"/>
      <c r="D427" s="159"/>
      <c r="E427" s="159"/>
      <c r="F427" s="159"/>
      <c r="G427" s="159"/>
      <c r="H427" s="46"/>
      <c r="I427" s="53"/>
      <c r="J427" s="53"/>
      <c r="K427" s="174"/>
      <c r="L427" s="174"/>
      <c r="M427" s="174"/>
      <c r="N427" s="174"/>
      <c r="O427" s="174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</row>
    <row r="428" spans="1:198">
      <c r="A428" s="159"/>
      <c r="B428" s="159"/>
      <c r="C428" s="159"/>
      <c r="D428" s="159"/>
      <c r="E428" s="159"/>
      <c r="F428" s="159"/>
      <c r="G428" s="159"/>
      <c r="H428" s="46"/>
      <c r="I428" s="53"/>
      <c r="J428" s="53"/>
      <c r="K428" s="174"/>
      <c r="L428" s="174"/>
      <c r="M428" s="174"/>
      <c r="N428" s="174"/>
      <c r="O428" s="174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  <c r="GN428" s="39"/>
      <c r="GO428" s="39"/>
      <c r="GP428" s="39"/>
    </row>
    <row r="429" spans="1:198">
      <c r="A429" s="159"/>
      <c r="B429" s="159"/>
      <c r="C429" s="159"/>
      <c r="D429" s="159"/>
      <c r="E429" s="159"/>
      <c r="F429" s="159"/>
      <c r="G429" s="159"/>
      <c r="H429" s="46"/>
      <c r="I429" s="53"/>
      <c r="J429" s="53"/>
      <c r="K429" s="174"/>
      <c r="L429" s="174"/>
      <c r="M429" s="174"/>
      <c r="N429" s="174"/>
      <c r="O429" s="174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  <c r="GN429" s="39"/>
      <c r="GO429" s="39"/>
      <c r="GP429" s="39"/>
    </row>
    <row r="430" spans="1:198">
      <c r="A430" s="159"/>
      <c r="B430" s="159"/>
      <c r="C430" s="159"/>
      <c r="D430" s="159"/>
      <c r="E430" s="159"/>
      <c r="F430" s="159"/>
      <c r="G430" s="159"/>
      <c r="H430" s="46"/>
      <c r="I430" s="53"/>
      <c r="J430" s="53"/>
      <c r="K430" s="174"/>
      <c r="L430" s="174"/>
      <c r="M430" s="174"/>
      <c r="N430" s="174"/>
      <c r="O430" s="174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</row>
    <row r="431" spans="1:198">
      <c r="A431" s="159"/>
      <c r="B431" s="159"/>
      <c r="C431" s="159"/>
      <c r="D431" s="159"/>
      <c r="E431" s="159"/>
      <c r="F431" s="159"/>
      <c r="G431" s="159"/>
      <c r="H431" s="46"/>
      <c r="I431" s="53"/>
      <c r="J431" s="53"/>
      <c r="K431" s="174"/>
      <c r="L431" s="174"/>
      <c r="M431" s="174"/>
      <c r="N431" s="174"/>
      <c r="O431" s="174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</row>
    <row r="432" spans="1:198">
      <c r="A432" s="159"/>
      <c r="B432" s="159"/>
      <c r="C432" s="159"/>
      <c r="D432" s="159"/>
      <c r="E432" s="159"/>
      <c r="F432" s="159"/>
      <c r="G432" s="159"/>
      <c r="H432" s="46"/>
      <c r="I432" s="53"/>
      <c r="J432" s="53"/>
      <c r="K432" s="174"/>
      <c r="L432" s="174"/>
      <c r="M432" s="174"/>
      <c r="N432" s="174"/>
      <c r="O432" s="174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  <c r="GN432" s="39"/>
      <c r="GO432" s="39"/>
      <c r="GP432" s="39"/>
    </row>
    <row r="433" spans="1:198">
      <c r="A433" s="159"/>
      <c r="B433" s="159"/>
      <c r="C433" s="159"/>
      <c r="D433" s="159"/>
      <c r="E433" s="159"/>
      <c r="F433" s="159"/>
      <c r="G433" s="159"/>
      <c r="H433" s="46"/>
      <c r="I433" s="53"/>
      <c r="J433" s="53"/>
      <c r="K433" s="174"/>
      <c r="L433" s="174"/>
      <c r="M433" s="174"/>
      <c r="N433" s="174"/>
      <c r="O433" s="174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  <c r="GN433" s="39"/>
      <c r="GO433" s="39"/>
      <c r="GP433" s="39"/>
    </row>
    <row r="434" spans="1:198">
      <c r="A434" s="159"/>
      <c r="B434" s="159"/>
      <c r="C434" s="159"/>
      <c r="D434" s="159"/>
      <c r="E434" s="159"/>
      <c r="F434" s="159"/>
      <c r="G434" s="159"/>
      <c r="H434" s="46"/>
      <c r="I434" s="53"/>
      <c r="J434" s="53"/>
      <c r="K434" s="174"/>
      <c r="L434" s="174"/>
      <c r="M434" s="174"/>
      <c r="N434" s="174"/>
      <c r="O434" s="174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  <c r="GN434" s="39"/>
      <c r="GO434" s="39"/>
      <c r="GP434" s="39"/>
    </row>
    <row r="435" spans="1:198">
      <c r="A435" s="159"/>
      <c r="B435" s="159"/>
      <c r="C435" s="159"/>
      <c r="D435" s="159"/>
      <c r="E435" s="159"/>
      <c r="F435" s="159"/>
      <c r="G435" s="159"/>
      <c r="H435" s="46"/>
      <c r="I435" s="53"/>
      <c r="J435" s="53"/>
      <c r="K435" s="174"/>
      <c r="L435" s="174"/>
      <c r="M435" s="174"/>
      <c r="N435" s="174"/>
      <c r="O435" s="174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  <c r="GN435" s="39"/>
      <c r="GO435" s="39"/>
      <c r="GP435" s="39"/>
    </row>
    <row r="436" spans="1:198">
      <c r="A436" s="159"/>
      <c r="B436" s="159"/>
      <c r="C436" s="159"/>
      <c r="D436" s="159"/>
      <c r="E436" s="159"/>
      <c r="F436" s="159"/>
      <c r="G436" s="159"/>
      <c r="H436" s="46"/>
      <c r="I436" s="53"/>
      <c r="J436" s="53"/>
      <c r="K436" s="174"/>
      <c r="L436" s="174"/>
      <c r="M436" s="174"/>
      <c r="N436" s="174"/>
      <c r="O436" s="174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  <c r="GN436" s="39"/>
      <c r="GO436" s="39"/>
      <c r="GP436" s="39"/>
    </row>
    <row r="437" spans="1:198">
      <c r="A437" s="159"/>
      <c r="B437" s="159"/>
      <c r="C437" s="159"/>
      <c r="D437" s="159"/>
      <c r="E437" s="159"/>
      <c r="F437" s="159"/>
      <c r="G437" s="159"/>
      <c r="H437" s="46"/>
      <c r="I437" s="53"/>
      <c r="J437" s="53"/>
      <c r="K437" s="174"/>
      <c r="L437" s="174"/>
      <c r="M437" s="174"/>
      <c r="N437" s="174"/>
      <c r="O437" s="174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</row>
    <row r="438" spans="1:198">
      <c r="A438" s="159"/>
      <c r="B438" s="159"/>
      <c r="C438" s="159"/>
      <c r="D438" s="159"/>
      <c r="E438" s="159"/>
      <c r="F438" s="159"/>
      <c r="G438" s="159"/>
      <c r="H438" s="46"/>
      <c r="I438" s="53"/>
      <c r="J438" s="53"/>
      <c r="K438" s="174"/>
      <c r="L438" s="174"/>
      <c r="M438" s="174"/>
      <c r="N438" s="174"/>
      <c r="O438" s="174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  <c r="GN438" s="39"/>
      <c r="GO438" s="39"/>
      <c r="GP438" s="39"/>
    </row>
    <row r="439" spans="1:198">
      <c r="A439" s="159"/>
      <c r="B439" s="159"/>
      <c r="C439" s="159"/>
      <c r="D439" s="159"/>
      <c r="E439" s="159"/>
      <c r="F439" s="159"/>
      <c r="G439" s="159"/>
      <c r="H439" s="46"/>
      <c r="I439" s="53"/>
      <c r="J439" s="53"/>
      <c r="K439" s="174"/>
      <c r="L439" s="174"/>
      <c r="M439" s="174"/>
      <c r="N439" s="174"/>
      <c r="O439" s="174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</row>
    <row r="440" spans="1:198">
      <c r="A440" s="159"/>
      <c r="B440" s="159"/>
      <c r="C440" s="159"/>
      <c r="D440" s="159"/>
      <c r="E440" s="159"/>
      <c r="F440" s="159"/>
      <c r="G440" s="159"/>
      <c r="H440" s="46"/>
      <c r="I440" s="53"/>
      <c r="J440" s="53"/>
      <c r="K440" s="174"/>
      <c r="L440" s="174"/>
      <c r="M440" s="174"/>
      <c r="N440" s="174"/>
      <c r="O440" s="174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  <c r="GN440" s="39"/>
      <c r="GO440" s="39"/>
      <c r="GP440" s="39"/>
    </row>
    <row r="441" spans="1:198">
      <c r="A441" s="159"/>
      <c r="B441" s="159"/>
      <c r="C441" s="159"/>
      <c r="D441" s="159"/>
      <c r="E441" s="159"/>
      <c r="F441" s="159"/>
      <c r="G441" s="159"/>
      <c r="H441" s="46"/>
      <c r="I441" s="53"/>
      <c r="J441" s="53"/>
      <c r="K441" s="174"/>
      <c r="L441" s="174"/>
      <c r="M441" s="174"/>
      <c r="N441" s="174"/>
      <c r="O441" s="174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  <c r="GN441" s="39"/>
      <c r="GO441" s="39"/>
      <c r="GP441" s="39"/>
    </row>
    <row r="442" spans="1:198">
      <c r="A442" s="159"/>
      <c r="B442" s="159"/>
      <c r="C442" s="159"/>
      <c r="D442" s="159"/>
      <c r="E442" s="159"/>
      <c r="F442" s="159"/>
      <c r="G442" s="159"/>
      <c r="H442" s="46"/>
      <c r="I442" s="53"/>
      <c r="J442" s="53"/>
      <c r="K442" s="174"/>
      <c r="L442" s="174"/>
      <c r="M442" s="174"/>
      <c r="N442" s="174"/>
      <c r="O442" s="174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</row>
    <row r="443" spans="1:198">
      <c r="A443" s="159"/>
      <c r="B443" s="159"/>
      <c r="C443" s="159"/>
      <c r="D443" s="159"/>
      <c r="E443" s="159"/>
      <c r="F443" s="159"/>
      <c r="G443" s="159"/>
      <c r="H443" s="46"/>
      <c r="I443" s="53"/>
      <c r="J443" s="53"/>
      <c r="K443" s="174"/>
      <c r="L443" s="174"/>
      <c r="M443" s="174"/>
      <c r="N443" s="174"/>
      <c r="O443" s="174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  <c r="GN443" s="39"/>
      <c r="GO443" s="39"/>
      <c r="GP443" s="39"/>
    </row>
    <row r="444" spans="1:198">
      <c r="A444" s="159"/>
      <c r="B444" s="159"/>
      <c r="C444" s="159"/>
      <c r="D444" s="159"/>
      <c r="E444" s="159"/>
      <c r="F444" s="159"/>
      <c r="G444" s="159"/>
      <c r="H444" s="46"/>
      <c r="I444" s="53"/>
      <c r="J444" s="53"/>
      <c r="K444" s="174"/>
      <c r="L444" s="174"/>
      <c r="M444" s="174"/>
      <c r="N444" s="174"/>
      <c r="O444" s="174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  <c r="GN444" s="39"/>
      <c r="GO444" s="39"/>
      <c r="GP444" s="39"/>
    </row>
    <row r="445" spans="1:198">
      <c r="A445" s="159"/>
      <c r="B445" s="159"/>
      <c r="C445" s="159"/>
      <c r="D445" s="159"/>
      <c r="E445" s="159"/>
      <c r="F445" s="159"/>
      <c r="G445" s="159"/>
      <c r="H445" s="46"/>
      <c r="I445" s="53"/>
      <c r="J445" s="53"/>
      <c r="K445" s="174"/>
      <c r="L445" s="174"/>
      <c r="M445" s="174"/>
      <c r="N445" s="174"/>
      <c r="O445" s="174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  <c r="GN445" s="39"/>
      <c r="GO445" s="39"/>
      <c r="GP445" s="39"/>
    </row>
    <row r="446" spans="1:198">
      <c r="A446" s="159"/>
      <c r="B446" s="159"/>
      <c r="C446" s="159"/>
      <c r="D446" s="159"/>
      <c r="E446" s="159"/>
      <c r="F446" s="159"/>
      <c r="G446" s="159"/>
      <c r="H446" s="46"/>
      <c r="I446" s="53"/>
      <c r="J446" s="53"/>
      <c r="K446" s="174"/>
      <c r="L446" s="174"/>
      <c r="M446" s="174"/>
      <c r="N446" s="174"/>
      <c r="O446" s="174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  <c r="GN446" s="39"/>
      <c r="GO446" s="39"/>
      <c r="GP446" s="39"/>
    </row>
    <row r="447" spans="1:198">
      <c r="A447" s="159"/>
      <c r="B447" s="159"/>
      <c r="C447" s="159"/>
      <c r="D447" s="159"/>
      <c r="E447" s="159"/>
      <c r="F447" s="159"/>
      <c r="G447" s="159"/>
      <c r="H447" s="46"/>
      <c r="I447" s="53"/>
      <c r="J447" s="53"/>
      <c r="K447" s="174"/>
      <c r="L447" s="174"/>
      <c r="M447" s="174"/>
      <c r="N447" s="174"/>
      <c r="O447" s="174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  <c r="GN447" s="39"/>
      <c r="GO447" s="39"/>
      <c r="GP447" s="39"/>
    </row>
    <row r="448" spans="1:198">
      <c r="A448" s="159"/>
      <c r="B448" s="159"/>
      <c r="C448" s="159"/>
      <c r="D448" s="159"/>
      <c r="E448" s="159"/>
      <c r="F448" s="159"/>
      <c r="G448" s="159"/>
      <c r="H448" s="46"/>
      <c r="I448" s="53"/>
      <c r="J448" s="53"/>
      <c r="K448" s="174"/>
      <c r="L448" s="174"/>
      <c r="M448" s="174"/>
      <c r="N448" s="174"/>
      <c r="O448" s="174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  <c r="GN448" s="39"/>
      <c r="GO448" s="39"/>
      <c r="GP448" s="39"/>
    </row>
    <row r="449" spans="1:198">
      <c r="A449" s="159"/>
      <c r="B449" s="159"/>
      <c r="C449" s="159"/>
      <c r="D449" s="159"/>
      <c r="E449" s="159"/>
      <c r="F449" s="159"/>
      <c r="G449" s="159"/>
      <c r="H449" s="46"/>
      <c r="I449" s="53"/>
      <c r="J449" s="53"/>
      <c r="K449" s="174"/>
      <c r="L449" s="174"/>
      <c r="M449" s="174"/>
      <c r="N449" s="174"/>
      <c r="O449" s="174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  <c r="GN449" s="39"/>
      <c r="GO449" s="39"/>
      <c r="GP449" s="39"/>
    </row>
    <row r="450" spans="1:198">
      <c r="A450" s="159"/>
      <c r="B450" s="159"/>
      <c r="C450" s="159"/>
      <c r="D450" s="159"/>
      <c r="E450" s="159"/>
      <c r="F450" s="159"/>
      <c r="G450" s="159"/>
      <c r="H450" s="46"/>
      <c r="I450" s="53"/>
      <c r="J450" s="53"/>
      <c r="K450" s="174"/>
      <c r="L450" s="174"/>
      <c r="M450" s="174"/>
      <c r="N450" s="174"/>
      <c r="O450" s="174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  <c r="GN450" s="39"/>
      <c r="GO450" s="39"/>
      <c r="GP450" s="39"/>
    </row>
    <row r="451" spans="1:198">
      <c r="A451" s="159"/>
      <c r="B451" s="159"/>
      <c r="C451" s="159"/>
      <c r="D451" s="159"/>
      <c r="E451" s="159"/>
      <c r="F451" s="159"/>
      <c r="G451" s="159"/>
      <c r="H451" s="46"/>
      <c r="I451" s="53"/>
      <c r="J451" s="53"/>
      <c r="K451" s="174"/>
      <c r="L451" s="174"/>
      <c r="M451" s="174"/>
      <c r="N451" s="174"/>
      <c r="O451" s="174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  <c r="GN451" s="39"/>
      <c r="GO451" s="39"/>
      <c r="GP451" s="39"/>
    </row>
    <row r="452" spans="1:198">
      <c r="A452" s="159"/>
      <c r="B452" s="159"/>
      <c r="C452" s="159"/>
      <c r="D452" s="159"/>
      <c r="E452" s="159"/>
      <c r="F452" s="159"/>
      <c r="G452" s="159"/>
      <c r="H452" s="46"/>
      <c r="I452" s="53"/>
      <c r="J452" s="53"/>
      <c r="K452" s="174"/>
      <c r="L452" s="174"/>
      <c r="M452" s="174"/>
      <c r="N452" s="174"/>
      <c r="O452" s="174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  <c r="GN452" s="39"/>
      <c r="GO452" s="39"/>
      <c r="GP452" s="39"/>
    </row>
    <row r="453" spans="1:198">
      <c r="A453" s="159"/>
      <c r="B453" s="159"/>
      <c r="C453" s="159"/>
      <c r="D453" s="159"/>
      <c r="E453" s="159"/>
      <c r="F453" s="159"/>
      <c r="G453" s="159"/>
      <c r="H453" s="46"/>
      <c r="I453" s="53"/>
      <c r="J453" s="53"/>
      <c r="K453" s="174"/>
      <c r="L453" s="174"/>
      <c r="M453" s="174"/>
      <c r="N453" s="174"/>
      <c r="O453" s="174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  <c r="GN453" s="39"/>
      <c r="GO453" s="39"/>
      <c r="GP453" s="39"/>
    </row>
    <row r="454" spans="1:198">
      <c r="A454" s="159"/>
      <c r="B454" s="159"/>
      <c r="C454" s="159"/>
      <c r="D454" s="159"/>
      <c r="E454" s="159"/>
      <c r="F454" s="159"/>
      <c r="G454" s="159"/>
      <c r="H454" s="46"/>
      <c r="I454" s="53"/>
      <c r="J454" s="53"/>
      <c r="K454" s="174"/>
      <c r="L454" s="174"/>
      <c r="M454" s="174"/>
      <c r="N454" s="174"/>
      <c r="O454" s="174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  <c r="GN454" s="39"/>
      <c r="GO454" s="39"/>
      <c r="GP454" s="39"/>
    </row>
    <row r="455" spans="1:198">
      <c r="A455" s="159"/>
      <c r="B455" s="159"/>
      <c r="C455" s="159"/>
      <c r="D455" s="159"/>
      <c r="E455" s="159"/>
      <c r="F455" s="159"/>
      <c r="G455" s="159"/>
      <c r="H455" s="46"/>
      <c r="I455" s="53"/>
      <c r="J455" s="53"/>
      <c r="K455" s="174"/>
      <c r="L455" s="174"/>
      <c r="M455" s="174"/>
      <c r="N455" s="174"/>
      <c r="O455" s="174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  <c r="GN455" s="39"/>
      <c r="GO455" s="39"/>
      <c r="GP455" s="39"/>
    </row>
    <row r="456" spans="1:198">
      <c r="A456" s="159"/>
      <c r="B456" s="159"/>
      <c r="C456" s="159"/>
      <c r="D456" s="159"/>
      <c r="E456" s="159"/>
      <c r="F456" s="159"/>
      <c r="G456" s="159"/>
      <c r="H456" s="46"/>
      <c r="I456" s="53"/>
      <c r="J456" s="53"/>
      <c r="K456" s="174"/>
      <c r="L456" s="174"/>
      <c r="M456" s="174"/>
      <c r="N456" s="174"/>
      <c r="O456" s="174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</row>
    <row r="457" spans="1:198">
      <c r="A457" s="159"/>
      <c r="B457" s="159"/>
      <c r="C457" s="159"/>
      <c r="D457" s="159"/>
      <c r="E457" s="159"/>
      <c r="F457" s="159"/>
      <c r="G457" s="159"/>
      <c r="H457" s="46"/>
      <c r="I457" s="53"/>
      <c r="J457" s="53"/>
      <c r="K457" s="174"/>
      <c r="L457" s="174"/>
      <c r="M457" s="174"/>
      <c r="N457" s="174"/>
      <c r="O457" s="174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  <c r="GN457" s="39"/>
      <c r="GO457" s="39"/>
      <c r="GP457" s="39"/>
    </row>
    <row r="458" spans="1:198">
      <c r="A458" s="159"/>
      <c r="B458" s="159"/>
      <c r="C458" s="159"/>
      <c r="D458" s="159"/>
      <c r="E458" s="159"/>
      <c r="F458" s="159"/>
      <c r="G458" s="159"/>
      <c r="H458" s="46"/>
      <c r="I458" s="53"/>
      <c r="J458" s="53"/>
      <c r="K458" s="174"/>
      <c r="L458" s="174"/>
      <c r="M458" s="174"/>
      <c r="N458" s="174"/>
      <c r="O458" s="174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  <c r="GN458" s="39"/>
      <c r="GO458" s="39"/>
      <c r="GP458" s="39"/>
    </row>
    <row r="459" spans="1:198">
      <c r="A459" s="159"/>
      <c r="B459" s="159"/>
      <c r="C459" s="159"/>
      <c r="D459" s="159"/>
      <c r="E459" s="159"/>
      <c r="F459" s="159"/>
      <c r="G459" s="159"/>
      <c r="H459" s="46"/>
      <c r="I459" s="53"/>
      <c r="J459" s="53"/>
      <c r="K459" s="174"/>
      <c r="L459" s="174"/>
      <c r="M459" s="174"/>
      <c r="N459" s="174"/>
      <c r="O459" s="174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  <c r="GN459" s="39"/>
      <c r="GO459" s="39"/>
      <c r="GP459" s="39"/>
    </row>
    <row r="460" spans="1:198">
      <c r="A460" s="159"/>
      <c r="B460" s="159"/>
      <c r="C460" s="159"/>
      <c r="D460" s="159"/>
      <c r="E460" s="159"/>
      <c r="F460" s="159"/>
      <c r="G460" s="159"/>
      <c r="H460" s="46"/>
      <c r="I460" s="53"/>
      <c r="J460" s="53"/>
      <c r="K460" s="174"/>
      <c r="L460" s="174"/>
      <c r="M460" s="174"/>
      <c r="N460" s="174"/>
      <c r="O460" s="174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  <c r="GN460" s="39"/>
      <c r="GO460" s="39"/>
      <c r="GP460" s="39"/>
    </row>
    <row r="461" spans="1:198">
      <c r="A461" s="159"/>
      <c r="B461" s="159"/>
      <c r="C461" s="159"/>
      <c r="D461" s="159"/>
      <c r="E461" s="159"/>
      <c r="F461" s="159"/>
      <c r="G461" s="159"/>
      <c r="H461" s="46"/>
      <c r="I461" s="53"/>
      <c r="J461" s="53"/>
      <c r="K461" s="174"/>
      <c r="L461" s="174"/>
      <c r="M461" s="174"/>
      <c r="N461" s="174"/>
      <c r="O461" s="174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  <c r="GN461" s="39"/>
      <c r="GO461" s="39"/>
      <c r="GP461" s="39"/>
    </row>
    <row r="462" spans="1:198">
      <c r="A462" s="159"/>
      <c r="B462" s="159"/>
      <c r="C462" s="159"/>
      <c r="D462" s="159"/>
      <c r="E462" s="159"/>
      <c r="F462" s="159"/>
      <c r="G462" s="159"/>
      <c r="H462" s="46"/>
      <c r="I462" s="53"/>
      <c r="J462" s="53"/>
      <c r="K462" s="174"/>
      <c r="L462" s="174"/>
      <c r="M462" s="174"/>
      <c r="N462" s="174"/>
      <c r="O462" s="174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  <c r="GN462" s="39"/>
      <c r="GO462" s="39"/>
      <c r="GP462" s="39"/>
    </row>
    <row r="463" spans="1:198">
      <c r="A463" s="159"/>
      <c r="B463" s="159"/>
      <c r="C463" s="159"/>
      <c r="D463" s="159"/>
      <c r="E463" s="159"/>
      <c r="F463" s="159"/>
      <c r="G463" s="159"/>
      <c r="H463" s="46"/>
      <c r="I463" s="53"/>
      <c r="J463" s="53"/>
      <c r="K463" s="174"/>
      <c r="L463" s="174"/>
      <c r="M463" s="174"/>
      <c r="N463" s="174"/>
      <c r="O463" s="174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  <c r="GN463" s="39"/>
      <c r="GO463" s="39"/>
      <c r="GP463" s="39"/>
    </row>
    <row r="464" spans="1:198">
      <c r="A464" s="159"/>
      <c r="B464" s="159"/>
      <c r="C464" s="159"/>
      <c r="D464" s="159"/>
      <c r="E464" s="159"/>
      <c r="F464" s="159"/>
      <c r="G464" s="159"/>
      <c r="H464" s="46"/>
      <c r="I464" s="53"/>
      <c r="J464" s="53"/>
      <c r="K464" s="174"/>
      <c r="L464" s="174"/>
      <c r="M464" s="174"/>
      <c r="N464" s="174"/>
      <c r="O464" s="174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</row>
    <row r="465" spans="1:198">
      <c r="A465" s="159"/>
      <c r="B465" s="159"/>
      <c r="C465" s="159"/>
      <c r="D465" s="159"/>
      <c r="E465" s="159"/>
      <c r="F465" s="159"/>
      <c r="G465" s="159"/>
      <c r="H465" s="46"/>
      <c r="I465" s="53"/>
      <c r="J465" s="53"/>
      <c r="K465" s="174"/>
      <c r="L465" s="174"/>
      <c r="M465" s="174"/>
      <c r="N465" s="174"/>
      <c r="O465" s="174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  <c r="GN465" s="39"/>
      <c r="GO465" s="39"/>
      <c r="GP465" s="39"/>
    </row>
    <row r="466" spans="1:198">
      <c r="A466" s="159"/>
      <c r="B466" s="159"/>
      <c r="C466" s="159"/>
      <c r="D466" s="159"/>
      <c r="E466" s="159"/>
      <c r="F466" s="159"/>
      <c r="G466" s="159"/>
      <c r="H466" s="46"/>
      <c r="I466" s="53"/>
      <c r="J466" s="53"/>
      <c r="K466" s="174"/>
      <c r="L466" s="174"/>
      <c r="M466" s="174"/>
      <c r="N466" s="174"/>
      <c r="O466" s="174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  <c r="GN466" s="39"/>
      <c r="GO466" s="39"/>
      <c r="GP466" s="39"/>
    </row>
    <row r="467" spans="1:198">
      <c r="A467" s="159"/>
      <c r="B467" s="159"/>
      <c r="C467" s="159"/>
      <c r="D467" s="159"/>
      <c r="E467" s="159"/>
      <c r="F467" s="159"/>
      <c r="G467" s="159"/>
      <c r="H467" s="46"/>
      <c r="I467" s="53"/>
      <c r="J467" s="53"/>
      <c r="K467" s="174"/>
      <c r="L467" s="174"/>
      <c r="M467" s="174"/>
      <c r="N467" s="174"/>
      <c r="O467" s="174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  <c r="GN467" s="39"/>
      <c r="GO467" s="39"/>
      <c r="GP467" s="39"/>
    </row>
    <row r="468" spans="1:198">
      <c r="A468" s="159"/>
      <c r="B468" s="159"/>
      <c r="C468" s="159"/>
      <c r="D468" s="159"/>
      <c r="E468" s="159"/>
      <c r="F468" s="159"/>
      <c r="G468" s="159"/>
      <c r="H468" s="46"/>
      <c r="I468" s="53"/>
      <c r="J468" s="53"/>
      <c r="K468" s="174"/>
      <c r="L468" s="174"/>
      <c r="M468" s="174"/>
      <c r="N468" s="174"/>
      <c r="O468" s="174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  <c r="GN468" s="39"/>
      <c r="GO468" s="39"/>
      <c r="GP468" s="39"/>
    </row>
    <row r="469" spans="1:198">
      <c r="A469" s="159"/>
      <c r="B469" s="159"/>
      <c r="C469" s="159"/>
      <c r="D469" s="159"/>
      <c r="E469" s="159"/>
      <c r="F469" s="159"/>
      <c r="G469" s="159"/>
      <c r="H469" s="46"/>
      <c r="I469" s="53"/>
      <c r="J469" s="53"/>
      <c r="K469" s="174"/>
      <c r="L469" s="174"/>
      <c r="M469" s="174"/>
      <c r="N469" s="174"/>
      <c r="O469" s="174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  <c r="GN469" s="39"/>
      <c r="GO469" s="39"/>
      <c r="GP469" s="39"/>
    </row>
    <row r="470" spans="1:198">
      <c r="A470" s="159"/>
      <c r="B470" s="159"/>
      <c r="C470" s="159"/>
      <c r="D470" s="159"/>
      <c r="E470" s="159"/>
      <c r="F470" s="159"/>
      <c r="G470" s="159"/>
      <c r="H470" s="46"/>
      <c r="I470" s="53"/>
      <c r="J470" s="53"/>
      <c r="K470" s="174"/>
      <c r="L470" s="174"/>
      <c r="M470" s="174"/>
      <c r="N470" s="174"/>
      <c r="O470" s="174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  <c r="GN470" s="39"/>
      <c r="GO470" s="39"/>
      <c r="GP470" s="39"/>
    </row>
    <row r="471" spans="1:198">
      <c r="A471" s="159"/>
      <c r="B471" s="159"/>
      <c r="C471" s="159"/>
      <c r="D471" s="159"/>
      <c r="E471" s="159"/>
      <c r="F471" s="159"/>
      <c r="G471" s="159"/>
      <c r="H471" s="46"/>
      <c r="I471" s="53"/>
      <c r="J471" s="53"/>
      <c r="K471" s="174"/>
      <c r="L471" s="174"/>
      <c r="M471" s="174"/>
      <c r="N471" s="174"/>
      <c r="O471" s="174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</row>
    <row r="472" spans="1:198">
      <c r="A472" s="159"/>
      <c r="B472" s="159"/>
      <c r="C472" s="159"/>
      <c r="D472" s="159"/>
      <c r="E472" s="159"/>
      <c r="F472" s="159"/>
      <c r="G472" s="159"/>
      <c r="H472" s="46"/>
      <c r="I472" s="53"/>
      <c r="J472" s="53"/>
      <c r="K472" s="174"/>
      <c r="L472" s="174"/>
      <c r="M472" s="174"/>
      <c r="N472" s="174"/>
      <c r="O472" s="174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</row>
    <row r="473" spans="1:198">
      <c r="A473" s="159"/>
      <c r="B473" s="159"/>
      <c r="C473" s="159"/>
      <c r="D473" s="159"/>
      <c r="E473" s="159"/>
      <c r="F473" s="159"/>
      <c r="G473" s="159"/>
      <c r="H473" s="46"/>
      <c r="I473" s="53"/>
      <c r="J473" s="53"/>
      <c r="K473" s="174"/>
      <c r="L473" s="174"/>
      <c r="M473" s="174"/>
      <c r="N473" s="174"/>
      <c r="O473" s="174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  <c r="GN473" s="39"/>
      <c r="GO473" s="39"/>
      <c r="GP473" s="39"/>
    </row>
    <row r="474" spans="1:198">
      <c r="A474" s="159"/>
      <c r="B474" s="159"/>
      <c r="C474" s="159"/>
      <c r="D474" s="159"/>
      <c r="E474" s="159"/>
      <c r="F474" s="159"/>
      <c r="G474" s="159"/>
      <c r="H474" s="46"/>
      <c r="I474" s="53"/>
      <c r="J474" s="53"/>
      <c r="K474" s="174"/>
      <c r="L474" s="174"/>
      <c r="M474" s="174"/>
      <c r="N474" s="174"/>
      <c r="O474" s="174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  <c r="GN474" s="39"/>
      <c r="GO474" s="39"/>
      <c r="GP474" s="39"/>
    </row>
    <row r="475" spans="1:198">
      <c r="A475" s="159"/>
      <c r="B475" s="159"/>
      <c r="C475" s="159"/>
      <c r="D475" s="159"/>
      <c r="E475" s="159"/>
      <c r="F475" s="159"/>
      <c r="G475" s="159"/>
      <c r="H475" s="46"/>
      <c r="I475" s="53"/>
      <c r="J475" s="53"/>
      <c r="K475" s="174"/>
      <c r="L475" s="174"/>
      <c r="M475" s="174"/>
      <c r="N475" s="174"/>
      <c r="O475" s="174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  <c r="GN475" s="39"/>
      <c r="GO475" s="39"/>
      <c r="GP475" s="39"/>
    </row>
    <row r="476" spans="1:198">
      <c r="A476" s="159"/>
      <c r="B476" s="159"/>
      <c r="C476" s="159"/>
      <c r="D476" s="159"/>
      <c r="E476" s="159"/>
      <c r="F476" s="159"/>
      <c r="G476" s="159"/>
      <c r="H476" s="46"/>
      <c r="I476" s="53"/>
      <c r="J476" s="53"/>
      <c r="K476" s="174"/>
      <c r="L476" s="174"/>
      <c r="M476" s="174"/>
      <c r="N476" s="174"/>
      <c r="O476" s="174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  <c r="GN476" s="39"/>
      <c r="GO476" s="39"/>
      <c r="GP476" s="39"/>
    </row>
    <row r="477" spans="1:198">
      <c r="A477" s="159"/>
      <c r="B477" s="159"/>
      <c r="C477" s="159"/>
      <c r="D477" s="159"/>
      <c r="E477" s="159"/>
      <c r="F477" s="159"/>
      <c r="G477" s="159"/>
      <c r="H477" s="46"/>
      <c r="I477" s="53"/>
      <c r="J477" s="53"/>
      <c r="K477" s="174"/>
      <c r="L477" s="174"/>
      <c r="M477" s="174"/>
      <c r="N477" s="174"/>
      <c r="O477" s="174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  <c r="GN477" s="39"/>
      <c r="GO477" s="39"/>
      <c r="GP477" s="39"/>
    </row>
    <row r="478" spans="1:198">
      <c r="A478" s="159"/>
      <c r="B478" s="159"/>
      <c r="C478" s="159"/>
      <c r="D478" s="159"/>
      <c r="E478" s="159"/>
      <c r="F478" s="159"/>
      <c r="G478" s="159"/>
      <c r="H478" s="46"/>
      <c r="I478" s="53"/>
      <c r="J478" s="53"/>
      <c r="K478" s="174"/>
      <c r="L478" s="174"/>
      <c r="M478" s="174"/>
      <c r="N478" s="174"/>
      <c r="O478" s="174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  <c r="GN478" s="39"/>
      <c r="GO478" s="39"/>
      <c r="GP478" s="39"/>
    </row>
    <row r="479" spans="1:198">
      <c r="A479" s="159"/>
      <c r="B479" s="159"/>
      <c r="C479" s="159"/>
      <c r="D479" s="159"/>
      <c r="E479" s="159"/>
      <c r="F479" s="159"/>
      <c r="G479" s="159"/>
      <c r="H479" s="46"/>
      <c r="I479" s="53"/>
      <c r="J479" s="53"/>
      <c r="K479" s="174"/>
      <c r="L479" s="174"/>
      <c r="M479" s="174"/>
      <c r="N479" s="174"/>
      <c r="O479" s="174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  <c r="GN479" s="39"/>
      <c r="GO479" s="39"/>
      <c r="GP479" s="39"/>
    </row>
    <row r="480" spans="1:198">
      <c r="A480" s="159"/>
      <c r="B480" s="159"/>
      <c r="C480" s="159"/>
      <c r="D480" s="159"/>
      <c r="E480" s="159"/>
      <c r="F480" s="159"/>
      <c r="G480" s="159"/>
      <c r="H480" s="46"/>
      <c r="I480" s="53"/>
      <c r="J480" s="53"/>
      <c r="K480" s="174"/>
      <c r="L480" s="174"/>
      <c r="M480" s="174"/>
      <c r="N480" s="174"/>
      <c r="O480" s="174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  <c r="GN480" s="39"/>
      <c r="GO480" s="39"/>
      <c r="GP480" s="39"/>
    </row>
    <row r="481" spans="1:198">
      <c r="A481" s="159"/>
      <c r="B481" s="159"/>
      <c r="C481" s="159"/>
      <c r="D481" s="159"/>
      <c r="E481" s="159"/>
      <c r="F481" s="159"/>
      <c r="G481" s="159"/>
      <c r="H481" s="46"/>
      <c r="I481" s="53"/>
      <c r="J481" s="53"/>
      <c r="K481" s="174"/>
      <c r="L481" s="174"/>
      <c r="M481" s="174"/>
      <c r="N481" s="174"/>
      <c r="O481" s="174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  <c r="GN481" s="39"/>
      <c r="GO481" s="39"/>
      <c r="GP481" s="39"/>
    </row>
    <row r="482" spans="1:198">
      <c r="A482" s="159"/>
      <c r="B482" s="159"/>
      <c r="C482" s="159"/>
      <c r="D482" s="159"/>
      <c r="E482" s="159"/>
      <c r="F482" s="159"/>
      <c r="G482" s="159"/>
      <c r="H482" s="46"/>
      <c r="I482" s="53"/>
      <c r="J482" s="53"/>
      <c r="K482" s="174"/>
      <c r="L482" s="174"/>
      <c r="M482" s="174"/>
      <c r="N482" s="174"/>
      <c r="O482" s="174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  <c r="GN482" s="39"/>
      <c r="GO482" s="39"/>
      <c r="GP482" s="39"/>
    </row>
    <row r="483" spans="1:198">
      <c r="A483" s="159"/>
      <c r="B483" s="159"/>
      <c r="C483" s="159"/>
      <c r="D483" s="159"/>
      <c r="E483" s="159"/>
      <c r="F483" s="159"/>
      <c r="G483" s="159"/>
      <c r="H483" s="46"/>
      <c r="I483" s="53"/>
      <c r="J483" s="53"/>
      <c r="K483" s="174"/>
      <c r="L483" s="174"/>
      <c r="M483" s="174"/>
      <c r="N483" s="174"/>
      <c r="O483" s="174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  <c r="GN483" s="39"/>
      <c r="GO483" s="39"/>
      <c r="GP483" s="39"/>
    </row>
    <row r="484" spans="1:198">
      <c r="A484" s="159"/>
      <c r="B484" s="159"/>
      <c r="C484" s="159"/>
      <c r="D484" s="159"/>
      <c r="E484" s="159"/>
      <c r="F484" s="159"/>
      <c r="G484" s="159"/>
      <c r="H484" s="46"/>
      <c r="I484" s="53"/>
      <c r="J484" s="53"/>
      <c r="K484" s="174"/>
      <c r="L484" s="174"/>
      <c r="M484" s="174"/>
      <c r="N484" s="174"/>
      <c r="O484" s="174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  <c r="GN484" s="39"/>
      <c r="GO484" s="39"/>
      <c r="GP484" s="39"/>
    </row>
    <row r="485" spans="1:198">
      <c r="A485" s="159"/>
      <c r="B485" s="159"/>
      <c r="C485" s="159"/>
      <c r="D485" s="159"/>
      <c r="E485" s="159"/>
      <c r="F485" s="159"/>
      <c r="G485" s="159"/>
      <c r="H485" s="46"/>
      <c r="I485" s="53"/>
      <c r="J485" s="53"/>
      <c r="K485" s="174"/>
      <c r="L485" s="174"/>
      <c r="M485" s="174"/>
      <c r="N485" s="174"/>
      <c r="O485" s="174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  <c r="GN485" s="39"/>
      <c r="GO485" s="39"/>
      <c r="GP485" s="39"/>
    </row>
    <row r="486" spans="1:198">
      <c r="A486" s="159"/>
      <c r="B486" s="159"/>
      <c r="C486" s="159"/>
      <c r="D486" s="159"/>
      <c r="E486" s="159"/>
      <c r="F486" s="159"/>
      <c r="G486" s="159"/>
      <c r="H486" s="46"/>
      <c r="I486" s="53"/>
      <c r="J486" s="53"/>
      <c r="K486" s="174"/>
      <c r="L486" s="174"/>
      <c r="M486" s="174"/>
      <c r="N486" s="174"/>
      <c r="O486" s="174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</row>
    <row r="487" spans="1:198">
      <c r="A487" s="159"/>
      <c r="B487" s="159"/>
      <c r="C487" s="159"/>
      <c r="D487" s="159"/>
      <c r="E487" s="159"/>
      <c r="F487" s="159"/>
      <c r="G487" s="159"/>
      <c r="H487" s="46"/>
      <c r="I487" s="53"/>
      <c r="J487" s="53"/>
      <c r="K487" s="174"/>
      <c r="L487" s="174"/>
      <c r="M487" s="174"/>
      <c r="N487" s="174"/>
      <c r="O487" s="174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  <c r="GN487" s="39"/>
      <c r="GO487" s="39"/>
      <c r="GP487" s="39"/>
    </row>
    <row r="488" spans="1:198">
      <c r="A488" s="159"/>
      <c r="B488" s="159"/>
      <c r="C488" s="159"/>
      <c r="D488" s="159"/>
      <c r="E488" s="159"/>
      <c r="F488" s="159"/>
      <c r="G488" s="159"/>
      <c r="H488" s="46"/>
      <c r="I488" s="53"/>
      <c r="J488" s="53"/>
      <c r="K488" s="174"/>
      <c r="L488" s="174"/>
      <c r="M488" s="174"/>
      <c r="N488" s="174"/>
      <c r="O488" s="174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  <c r="GN488" s="39"/>
      <c r="GO488" s="39"/>
      <c r="GP488" s="39"/>
    </row>
    <row r="489" spans="1:198">
      <c r="A489" s="159"/>
      <c r="B489" s="159"/>
      <c r="C489" s="159"/>
      <c r="D489" s="159"/>
      <c r="E489" s="159"/>
      <c r="F489" s="159"/>
      <c r="G489" s="159"/>
      <c r="H489" s="46"/>
      <c r="I489" s="53"/>
      <c r="J489" s="53"/>
      <c r="K489" s="174"/>
      <c r="L489" s="174"/>
      <c r="M489" s="174"/>
      <c r="N489" s="174"/>
      <c r="O489" s="174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  <c r="GN489" s="39"/>
      <c r="GO489" s="39"/>
      <c r="GP489" s="39"/>
    </row>
    <row r="490" spans="1:198">
      <c r="A490" s="159"/>
      <c r="B490" s="159"/>
      <c r="C490" s="159"/>
      <c r="D490" s="159"/>
      <c r="E490" s="159"/>
      <c r="F490" s="159"/>
      <c r="G490" s="159"/>
      <c r="H490" s="46"/>
      <c r="I490" s="53"/>
      <c r="J490" s="53"/>
      <c r="K490" s="174"/>
      <c r="L490" s="174"/>
      <c r="M490" s="174"/>
      <c r="N490" s="174"/>
      <c r="O490" s="174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  <c r="GN490" s="39"/>
      <c r="GO490" s="39"/>
      <c r="GP490" s="39"/>
    </row>
    <row r="491" spans="1:198">
      <c r="A491" s="159"/>
      <c r="B491" s="159"/>
      <c r="C491" s="159"/>
      <c r="D491" s="159"/>
      <c r="E491" s="159"/>
      <c r="F491" s="159"/>
      <c r="G491" s="159"/>
      <c r="H491" s="46"/>
      <c r="I491" s="53"/>
      <c r="J491" s="53"/>
      <c r="K491" s="174"/>
      <c r="L491" s="174"/>
      <c r="M491" s="174"/>
      <c r="N491" s="174"/>
      <c r="O491" s="174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  <c r="GN491" s="39"/>
      <c r="GO491" s="39"/>
      <c r="GP491" s="39"/>
    </row>
    <row r="492" spans="1:198">
      <c r="A492" s="159"/>
      <c r="B492" s="159"/>
      <c r="C492" s="159"/>
      <c r="D492" s="159"/>
      <c r="E492" s="159"/>
      <c r="F492" s="159"/>
      <c r="G492" s="159"/>
      <c r="H492" s="46"/>
      <c r="I492" s="53"/>
      <c r="J492" s="53"/>
      <c r="K492" s="174"/>
      <c r="L492" s="174"/>
      <c r="M492" s="174"/>
      <c r="N492" s="174"/>
      <c r="O492" s="174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  <c r="GN492" s="39"/>
      <c r="GO492" s="39"/>
      <c r="GP492" s="39"/>
    </row>
    <row r="493" spans="1:198">
      <c r="A493" s="159"/>
      <c r="B493" s="159"/>
      <c r="C493" s="159"/>
      <c r="D493" s="159"/>
      <c r="E493" s="159"/>
      <c r="F493" s="159"/>
      <c r="G493" s="159"/>
      <c r="H493" s="46"/>
      <c r="I493" s="53"/>
      <c r="J493" s="53"/>
      <c r="K493" s="174"/>
      <c r="L493" s="174"/>
      <c r="M493" s="174"/>
      <c r="N493" s="174"/>
      <c r="O493" s="174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</row>
    <row r="494" spans="1:198">
      <c r="A494" s="159"/>
      <c r="B494" s="159"/>
      <c r="C494" s="159"/>
      <c r="D494" s="159"/>
      <c r="E494" s="159"/>
      <c r="F494" s="159"/>
      <c r="G494" s="159"/>
      <c r="H494" s="46"/>
      <c r="I494" s="53"/>
      <c r="J494" s="53"/>
      <c r="K494" s="174"/>
      <c r="L494" s="174"/>
      <c r="M494" s="174"/>
      <c r="N494" s="174"/>
      <c r="O494" s="174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  <c r="GN494" s="39"/>
      <c r="GO494" s="39"/>
      <c r="GP494" s="39"/>
    </row>
    <row r="495" spans="1:198">
      <c r="A495" s="159"/>
      <c r="B495" s="159"/>
      <c r="C495" s="159"/>
      <c r="D495" s="159"/>
      <c r="E495" s="159"/>
      <c r="F495" s="159"/>
      <c r="G495" s="159"/>
      <c r="H495" s="46"/>
      <c r="I495" s="53"/>
      <c r="J495" s="53"/>
      <c r="K495" s="174"/>
      <c r="L495" s="174"/>
      <c r="M495" s="174"/>
      <c r="N495" s="174"/>
      <c r="O495" s="174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  <c r="GN495" s="39"/>
      <c r="GO495" s="39"/>
      <c r="GP495" s="39"/>
    </row>
    <row r="496" spans="1:198">
      <c r="A496" s="159"/>
      <c r="B496" s="159"/>
      <c r="C496" s="159"/>
      <c r="D496" s="159"/>
      <c r="E496" s="159"/>
      <c r="F496" s="159"/>
      <c r="G496" s="159"/>
      <c r="H496" s="46"/>
      <c r="I496" s="53"/>
      <c r="J496" s="53"/>
      <c r="K496" s="174"/>
      <c r="L496" s="174"/>
      <c r="M496" s="174"/>
      <c r="N496" s="174"/>
      <c r="O496" s="174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  <c r="GN496" s="39"/>
      <c r="GO496" s="39"/>
      <c r="GP496" s="39"/>
    </row>
    <row r="497" spans="1:198">
      <c r="A497" s="159"/>
      <c r="B497" s="159"/>
      <c r="C497" s="159"/>
      <c r="D497" s="159"/>
      <c r="E497" s="159"/>
      <c r="F497" s="159"/>
      <c r="G497" s="159"/>
      <c r="H497" s="46"/>
      <c r="I497" s="53"/>
      <c r="J497" s="53"/>
      <c r="K497" s="174"/>
      <c r="L497" s="174"/>
      <c r="M497" s="174"/>
      <c r="N497" s="174"/>
      <c r="O497" s="174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  <c r="GN497" s="39"/>
      <c r="GO497" s="39"/>
      <c r="GP497" s="39"/>
    </row>
    <row r="498" spans="1:198">
      <c r="A498" s="159"/>
      <c r="B498" s="159"/>
      <c r="C498" s="159"/>
      <c r="D498" s="159"/>
      <c r="E498" s="159"/>
      <c r="F498" s="159"/>
      <c r="G498" s="159"/>
      <c r="H498" s="46"/>
      <c r="I498" s="53"/>
      <c r="J498" s="53"/>
      <c r="K498" s="174"/>
      <c r="L498" s="174"/>
      <c r="M498" s="174"/>
      <c r="N498" s="174"/>
      <c r="O498" s="174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</row>
    <row r="499" spans="1:198">
      <c r="A499" s="159"/>
      <c r="B499" s="159"/>
      <c r="C499" s="159"/>
      <c r="D499" s="159"/>
      <c r="E499" s="159"/>
      <c r="F499" s="159"/>
      <c r="G499" s="159"/>
      <c r="H499" s="46"/>
      <c r="I499" s="53"/>
      <c r="J499" s="53"/>
      <c r="K499" s="174"/>
      <c r="L499" s="174"/>
      <c r="M499" s="174"/>
      <c r="N499" s="174"/>
      <c r="O499" s="174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</row>
    <row r="500" spans="1:198">
      <c r="A500" s="159"/>
      <c r="B500" s="159"/>
      <c r="C500" s="159"/>
      <c r="D500" s="159"/>
      <c r="E500" s="159"/>
      <c r="F500" s="159"/>
      <c r="G500" s="159"/>
      <c r="H500" s="46"/>
      <c r="I500" s="53"/>
      <c r="J500" s="53"/>
      <c r="K500" s="174"/>
      <c r="L500" s="174"/>
      <c r="M500" s="174"/>
      <c r="N500" s="174"/>
      <c r="O500" s="174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  <c r="GN500" s="39"/>
      <c r="GO500" s="39"/>
      <c r="GP500" s="39"/>
    </row>
    <row r="501" spans="1:198">
      <c r="A501" s="159"/>
      <c r="B501" s="159"/>
      <c r="C501" s="159"/>
      <c r="D501" s="159"/>
      <c r="E501" s="159"/>
      <c r="F501" s="159"/>
      <c r="G501" s="159"/>
      <c r="H501" s="46"/>
      <c r="I501" s="53"/>
      <c r="J501" s="53"/>
      <c r="K501" s="174"/>
      <c r="L501" s="174"/>
      <c r="M501" s="174"/>
      <c r="N501" s="174"/>
      <c r="O501" s="174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  <c r="GN501" s="39"/>
      <c r="GO501" s="39"/>
      <c r="GP501" s="39"/>
    </row>
    <row r="502" spans="1:198">
      <c r="A502" s="159"/>
      <c r="B502" s="159"/>
      <c r="C502" s="159"/>
      <c r="D502" s="159"/>
      <c r="E502" s="159"/>
      <c r="F502" s="159"/>
      <c r="G502" s="159"/>
      <c r="H502" s="46"/>
      <c r="I502" s="53"/>
      <c r="J502" s="53"/>
      <c r="K502" s="174"/>
      <c r="L502" s="174"/>
      <c r="M502" s="174"/>
      <c r="N502" s="174"/>
      <c r="O502" s="174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  <c r="GN502" s="39"/>
      <c r="GO502" s="39"/>
      <c r="GP502" s="39"/>
    </row>
    <row r="503" spans="1:198">
      <c r="A503" s="159"/>
      <c r="B503" s="159"/>
      <c r="C503" s="159"/>
      <c r="D503" s="159"/>
      <c r="E503" s="159"/>
      <c r="F503" s="159"/>
      <c r="G503" s="159"/>
      <c r="H503" s="46"/>
      <c r="I503" s="53"/>
      <c r="J503" s="53"/>
      <c r="K503" s="174"/>
      <c r="L503" s="174"/>
      <c r="M503" s="174"/>
      <c r="N503" s="174"/>
      <c r="O503" s="174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  <c r="GN503" s="39"/>
      <c r="GO503" s="39"/>
      <c r="GP503" s="39"/>
    </row>
    <row r="504" spans="1:198">
      <c r="A504" s="159"/>
      <c r="B504" s="159"/>
      <c r="C504" s="159"/>
      <c r="D504" s="159"/>
      <c r="E504" s="159"/>
      <c r="F504" s="159"/>
      <c r="G504" s="159"/>
      <c r="H504" s="46"/>
      <c r="I504" s="53"/>
      <c r="J504" s="53"/>
      <c r="K504" s="174"/>
      <c r="L504" s="174"/>
      <c r="M504" s="174"/>
      <c r="N504" s="174"/>
      <c r="O504" s="174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  <c r="GN504" s="39"/>
      <c r="GO504" s="39"/>
      <c r="GP504" s="39"/>
    </row>
    <row r="505" spans="1:198">
      <c r="A505" s="159"/>
      <c r="B505" s="159"/>
      <c r="C505" s="159"/>
      <c r="D505" s="159"/>
      <c r="E505" s="159"/>
      <c r="F505" s="159"/>
      <c r="G505" s="159"/>
      <c r="H505" s="46"/>
      <c r="I505" s="53"/>
      <c r="J505" s="53"/>
      <c r="K505" s="174"/>
      <c r="L505" s="174"/>
      <c r="M505" s="174"/>
      <c r="N505" s="174"/>
      <c r="O505" s="174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  <c r="GN505" s="39"/>
      <c r="GO505" s="39"/>
      <c r="GP505" s="39"/>
    </row>
    <row r="506" spans="1:198">
      <c r="A506" s="159"/>
      <c r="B506" s="159"/>
      <c r="C506" s="159"/>
      <c r="D506" s="159"/>
      <c r="E506" s="159"/>
      <c r="F506" s="159"/>
      <c r="G506" s="159"/>
      <c r="H506" s="46"/>
      <c r="I506" s="53"/>
      <c r="J506" s="53"/>
      <c r="K506" s="174"/>
      <c r="L506" s="174"/>
      <c r="M506" s="174"/>
      <c r="N506" s="174"/>
      <c r="O506" s="174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  <c r="GN506" s="39"/>
      <c r="GO506" s="39"/>
      <c r="GP506" s="39"/>
    </row>
    <row r="507" spans="1:198">
      <c r="A507" s="159"/>
      <c r="B507" s="159"/>
      <c r="C507" s="159"/>
      <c r="D507" s="159"/>
      <c r="E507" s="159"/>
      <c r="F507" s="159"/>
      <c r="G507" s="159"/>
      <c r="H507" s="46"/>
      <c r="I507" s="53"/>
      <c r="J507" s="53"/>
      <c r="K507" s="174"/>
      <c r="L507" s="174"/>
      <c r="M507" s="174"/>
      <c r="N507" s="174"/>
      <c r="O507" s="174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  <c r="GN507" s="39"/>
      <c r="GO507" s="39"/>
      <c r="GP507" s="39"/>
    </row>
    <row r="508" spans="1:198">
      <c r="A508" s="159"/>
      <c r="B508" s="159"/>
      <c r="C508" s="159"/>
      <c r="D508" s="159"/>
      <c r="E508" s="159"/>
      <c r="F508" s="159"/>
      <c r="G508" s="159"/>
      <c r="H508" s="46"/>
      <c r="I508" s="53"/>
      <c r="J508" s="53"/>
      <c r="K508" s="174"/>
      <c r="L508" s="174"/>
      <c r="M508" s="174"/>
      <c r="N508" s="174"/>
      <c r="O508" s="174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  <c r="GN508" s="39"/>
      <c r="GO508" s="39"/>
      <c r="GP508" s="39"/>
    </row>
    <row r="509" spans="1:198">
      <c r="A509" s="159"/>
      <c r="B509" s="159"/>
      <c r="C509" s="159"/>
      <c r="D509" s="159"/>
      <c r="E509" s="159"/>
      <c r="F509" s="159"/>
      <c r="G509" s="159"/>
      <c r="H509" s="46"/>
      <c r="I509" s="53"/>
      <c r="J509" s="53"/>
      <c r="K509" s="174"/>
      <c r="L509" s="174"/>
      <c r="M509" s="174"/>
      <c r="N509" s="174"/>
      <c r="O509" s="174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  <c r="GN509" s="39"/>
      <c r="GO509" s="39"/>
      <c r="GP509" s="39"/>
    </row>
    <row r="510" spans="1:198">
      <c r="A510" s="159"/>
      <c r="B510" s="159"/>
      <c r="C510" s="159"/>
      <c r="D510" s="159"/>
      <c r="E510" s="159"/>
      <c r="F510" s="159"/>
      <c r="G510" s="159"/>
      <c r="H510" s="46"/>
      <c r="I510" s="53"/>
      <c r="J510" s="53"/>
      <c r="K510" s="174"/>
      <c r="L510" s="174"/>
      <c r="M510" s="174"/>
      <c r="N510" s="174"/>
      <c r="O510" s="174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  <c r="GN510" s="39"/>
      <c r="GO510" s="39"/>
      <c r="GP510" s="39"/>
    </row>
    <row r="511" spans="1:198">
      <c r="A511" s="159"/>
      <c r="B511" s="159"/>
      <c r="C511" s="159"/>
      <c r="D511" s="159"/>
      <c r="E511" s="159"/>
      <c r="F511" s="159"/>
      <c r="G511" s="159"/>
      <c r="H511" s="46"/>
      <c r="I511" s="53"/>
      <c r="J511" s="53"/>
      <c r="K511" s="174"/>
      <c r="L511" s="174"/>
      <c r="M511" s="174"/>
      <c r="N511" s="174"/>
      <c r="O511" s="174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  <c r="GN511" s="39"/>
      <c r="GO511" s="39"/>
      <c r="GP511" s="39"/>
    </row>
    <row r="512" spans="1:198">
      <c r="A512" s="159"/>
      <c r="B512" s="159"/>
      <c r="C512" s="159"/>
      <c r="D512" s="159"/>
      <c r="E512" s="159"/>
      <c r="F512" s="159"/>
      <c r="G512" s="159"/>
      <c r="H512" s="46"/>
      <c r="I512" s="53"/>
      <c r="J512" s="53"/>
      <c r="K512" s="174"/>
      <c r="L512" s="174"/>
      <c r="M512" s="174"/>
      <c r="N512" s="174"/>
      <c r="O512" s="174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  <c r="GN512" s="39"/>
      <c r="GO512" s="39"/>
      <c r="GP512" s="39"/>
    </row>
    <row r="513" spans="1:198">
      <c r="A513" s="159"/>
      <c r="B513" s="159"/>
      <c r="C513" s="159"/>
      <c r="D513" s="159"/>
      <c r="E513" s="159"/>
      <c r="F513" s="159"/>
      <c r="G513" s="159"/>
      <c r="H513" s="46"/>
      <c r="I513" s="53"/>
      <c r="J513" s="53"/>
      <c r="K513" s="174"/>
      <c r="L513" s="174"/>
      <c r="M513" s="174"/>
      <c r="N513" s="174"/>
      <c r="O513" s="174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  <c r="GN513" s="39"/>
      <c r="GO513" s="39"/>
      <c r="GP513" s="39"/>
    </row>
    <row r="514" spans="1:198">
      <c r="A514" s="159"/>
      <c r="B514" s="159"/>
      <c r="C514" s="159"/>
      <c r="D514" s="159"/>
      <c r="E514" s="159"/>
      <c r="F514" s="159"/>
      <c r="G514" s="159"/>
      <c r="H514" s="46"/>
      <c r="I514" s="53"/>
      <c r="J514" s="53"/>
      <c r="K514" s="174"/>
      <c r="L514" s="174"/>
      <c r="M514" s="174"/>
      <c r="N514" s="174"/>
      <c r="O514" s="174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  <c r="GN514" s="39"/>
      <c r="GO514" s="39"/>
      <c r="GP514" s="39"/>
    </row>
    <row r="515" spans="1:198">
      <c r="A515" s="159"/>
      <c r="B515" s="159"/>
      <c r="C515" s="159"/>
      <c r="D515" s="159"/>
      <c r="E515" s="159"/>
      <c r="F515" s="159"/>
      <c r="G515" s="159"/>
      <c r="H515" s="46"/>
      <c r="I515" s="53"/>
      <c r="J515" s="53"/>
      <c r="K515" s="174"/>
      <c r="L515" s="174"/>
      <c r="M515" s="174"/>
      <c r="N515" s="174"/>
      <c r="O515" s="174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  <c r="GN515" s="39"/>
      <c r="GO515" s="39"/>
      <c r="GP515" s="39"/>
    </row>
    <row r="516" spans="1:198">
      <c r="A516" s="159"/>
      <c r="B516" s="159"/>
      <c r="C516" s="159"/>
      <c r="D516" s="159"/>
      <c r="E516" s="159"/>
      <c r="F516" s="159"/>
      <c r="G516" s="159"/>
      <c r="H516" s="46"/>
      <c r="I516" s="53"/>
      <c r="J516" s="53"/>
      <c r="K516" s="174"/>
      <c r="L516" s="174"/>
      <c r="M516" s="174"/>
      <c r="N516" s="174"/>
      <c r="O516" s="174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/>
      <c r="DY516" s="39"/>
      <c r="DZ516" s="39"/>
      <c r="EA516" s="39"/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39"/>
      <c r="FT516" s="39"/>
      <c r="FU516" s="39"/>
      <c r="FV516" s="39"/>
      <c r="FW516" s="39"/>
      <c r="FX516" s="39"/>
      <c r="FY516" s="39"/>
      <c r="FZ516" s="39"/>
      <c r="GA516" s="39"/>
      <c r="GB516" s="39"/>
      <c r="GC516" s="39"/>
      <c r="GD516" s="39"/>
      <c r="GE516" s="39"/>
      <c r="GF516" s="39"/>
      <c r="GG516" s="39"/>
      <c r="GH516" s="39"/>
      <c r="GI516" s="39"/>
      <c r="GJ516" s="39"/>
      <c r="GK516" s="39"/>
      <c r="GL516" s="39"/>
      <c r="GM516" s="39"/>
      <c r="GN516" s="39"/>
      <c r="GO516" s="39"/>
      <c r="GP516" s="39"/>
    </row>
    <row r="517" spans="1:198">
      <c r="A517" s="159"/>
      <c r="B517" s="159"/>
      <c r="C517" s="159"/>
      <c r="D517" s="159"/>
      <c r="E517" s="159"/>
      <c r="F517" s="159"/>
      <c r="G517" s="159"/>
      <c r="H517" s="46"/>
      <c r="I517" s="53"/>
      <c r="J517" s="53"/>
      <c r="K517" s="174"/>
      <c r="L517" s="174"/>
      <c r="M517" s="174"/>
      <c r="N517" s="174"/>
      <c r="O517" s="174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  <c r="GN517" s="39"/>
      <c r="GO517" s="39"/>
      <c r="GP517" s="39"/>
    </row>
    <row r="518" spans="1:198">
      <c r="A518" s="159"/>
      <c r="B518" s="159"/>
      <c r="C518" s="159"/>
      <c r="D518" s="159"/>
      <c r="E518" s="159"/>
      <c r="F518" s="159"/>
      <c r="G518" s="159"/>
      <c r="H518" s="46"/>
      <c r="I518" s="53"/>
      <c r="J518" s="53"/>
      <c r="K518" s="174"/>
      <c r="L518" s="174"/>
      <c r="M518" s="174"/>
      <c r="N518" s="174"/>
      <c r="O518" s="174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</row>
    <row r="519" spans="1:198">
      <c r="A519" s="159"/>
      <c r="B519" s="159"/>
      <c r="C519" s="159"/>
      <c r="D519" s="159"/>
      <c r="E519" s="159"/>
      <c r="F519" s="159"/>
      <c r="G519" s="159"/>
      <c r="H519" s="46"/>
      <c r="I519" s="53"/>
      <c r="J519" s="53"/>
      <c r="K519" s="174"/>
      <c r="L519" s="174"/>
      <c r="M519" s="174"/>
      <c r="N519" s="174"/>
      <c r="O519" s="174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</row>
    <row r="520" spans="1:198">
      <c r="A520" s="159"/>
      <c r="B520" s="159"/>
      <c r="C520" s="159"/>
      <c r="D520" s="159"/>
      <c r="E520" s="159"/>
      <c r="F520" s="159"/>
      <c r="G520" s="159"/>
      <c r="H520" s="46"/>
      <c r="I520" s="53"/>
      <c r="J520" s="53"/>
      <c r="K520" s="174"/>
      <c r="L520" s="174"/>
      <c r="M520" s="174"/>
      <c r="N520" s="174"/>
      <c r="O520" s="174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  <c r="GN520" s="39"/>
      <c r="GO520" s="39"/>
      <c r="GP520" s="39"/>
    </row>
    <row r="521" spans="1:198">
      <c r="A521" s="159"/>
      <c r="B521" s="159"/>
      <c r="C521" s="159"/>
      <c r="D521" s="159"/>
      <c r="E521" s="159"/>
      <c r="F521" s="159"/>
      <c r="G521" s="159"/>
      <c r="H521" s="46"/>
      <c r="I521" s="53"/>
      <c r="J521" s="53"/>
      <c r="K521" s="174"/>
      <c r="L521" s="174"/>
      <c r="M521" s="174"/>
      <c r="N521" s="174"/>
      <c r="O521" s="174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  <c r="GN521" s="39"/>
      <c r="GO521" s="39"/>
      <c r="GP521" s="39"/>
    </row>
    <row r="522" spans="1:198">
      <c r="A522" s="159"/>
      <c r="B522" s="159"/>
      <c r="C522" s="159"/>
      <c r="D522" s="159"/>
      <c r="E522" s="159"/>
      <c r="F522" s="159"/>
      <c r="G522" s="159"/>
      <c r="H522" s="46"/>
      <c r="I522" s="53"/>
      <c r="J522" s="53"/>
      <c r="K522" s="174"/>
      <c r="L522" s="174"/>
      <c r="M522" s="174"/>
      <c r="N522" s="174"/>
      <c r="O522" s="174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</row>
    <row r="523" spans="1:198">
      <c r="A523" s="159"/>
      <c r="B523" s="159"/>
      <c r="C523" s="159"/>
      <c r="D523" s="159"/>
      <c r="E523" s="159"/>
      <c r="F523" s="159"/>
      <c r="G523" s="159"/>
      <c r="H523" s="46"/>
      <c r="I523" s="53"/>
      <c r="J523" s="53"/>
      <c r="K523" s="174"/>
      <c r="L523" s="174"/>
      <c r="M523" s="174"/>
      <c r="N523" s="174"/>
      <c r="O523" s="174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  <c r="GN523" s="39"/>
      <c r="GO523" s="39"/>
      <c r="GP523" s="39"/>
    </row>
    <row r="524" spans="1:198">
      <c r="A524" s="159"/>
      <c r="B524" s="159"/>
      <c r="C524" s="159"/>
      <c r="D524" s="159"/>
      <c r="E524" s="159"/>
      <c r="F524" s="159"/>
      <c r="G524" s="159"/>
      <c r="H524" s="46"/>
      <c r="I524" s="53"/>
      <c r="J524" s="53"/>
      <c r="K524" s="174"/>
      <c r="L524" s="174"/>
      <c r="M524" s="174"/>
      <c r="N524" s="174"/>
      <c r="O524" s="174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</row>
    <row r="525" spans="1:198">
      <c r="A525" s="159"/>
      <c r="B525" s="159"/>
      <c r="C525" s="159"/>
      <c r="D525" s="159"/>
      <c r="E525" s="159"/>
      <c r="F525" s="159"/>
      <c r="G525" s="159"/>
      <c r="H525" s="46"/>
      <c r="I525" s="53"/>
      <c r="J525" s="53"/>
      <c r="K525" s="174"/>
      <c r="L525" s="174"/>
      <c r="M525" s="174"/>
      <c r="N525" s="174"/>
      <c r="O525" s="174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  <c r="GN525" s="39"/>
      <c r="GO525" s="39"/>
      <c r="GP525" s="39"/>
    </row>
    <row r="526" spans="1:198">
      <c r="A526" s="159"/>
      <c r="B526" s="159"/>
      <c r="C526" s="159"/>
      <c r="D526" s="159"/>
      <c r="E526" s="159"/>
      <c r="F526" s="159"/>
      <c r="G526" s="159"/>
      <c r="H526" s="46"/>
      <c r="I526" s="53"/>
      <c r="J526" s="53"/>
      <c r="K526" s="174"/>
      <c r="L526" s="174"/>
      <c r="M526" s="174"/>
      <c r="N526" s="174"/>
      <c r="O526" s="174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</row>
    <row r="527" spans="1:198">
      <c r="A527" s="159"/>
      <c r="B527" s="159"/>
      <c r="C527" s="159"/>
      <c r="D527" s="159"/>
      <c r="E527" s="159"/>
      <c r="F527" s="159"/>
      <c r="G527" s="159"/>
      <c r="H527" s="46"/>
      <c r="I527" s="53"/>
      <c r="J527" s="53"/>
      <c r="K527" s="174"/>
      <c r="L527" s="174"/>
      <c r="M527" s="174"/>
      <c r="N527" s="174"/>
      <c r="O527" s="174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</row>
    <row r="528" spans="1:198">
      <c r="A528" s="159"/>
      <c r="B528" s="159"/>
      <c r="C528" s="159"/>
      <c r="D528" s="159"/>
      <c r="E528" s="159"/>
      <c r="F528" s="159"/>
      <c r="G528" s="159"/>
      <c r="H528" s="46"/>
      <c r="I528" s="53"/>
      <c r="J528" s="53"/>
      <c r="K528" s="174"/>
      <c r="L528" s="174"/>
      <c r="M528" s="174"/>
      <c r="N528" s="174"/>
      <c r="O528" s="174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</row>
    <row r="529" spans="1:198">
      <c r="A529" s="159"/>
      <c r="B529" s="159"/>
      <c r="C529" s="159"/>
      <c r="D529" s="159"/>
      <c r="E529" s="159"/>
      <c r="F529" s="159"/>
      <c r="G529" s="159"/>
      <c r="H529" s="46"/>
      <c r="I529" s="53"/>
      <c r="J529" s="53"/>
      <c r="K529" s="174"/>
      <c r="L529" s="174"/>
      <c r="M529" s="174"/>
      <c r="N529" s="174"/>
      <c r="O529" s="174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  <c r="GN529" s="39"/>
      <c r="GO529" s="39"/>
      <c r="GP529" s="39"/>
    </row>
    <row r="530" spans="1:198">
      <c r="A530" s="159"/>
      <c r="B530" s="159"/>
      <c r="C530" s="159"/>
      <c r="D530" s="159"/>
      <c r="E530" s="159"/>
      <c r="F530" s="159"/>
      <c r="G530" s="159"/>
      <c r="H530" s="46"/>
      <c r="I530" s="53"/>
      <c r="J530" s="53"/>
      <c r="K530" s="174"/>
      <c r="L530" s="174"/>
      <c r="M530" s="174"/>
      <c r="N530" s="174"/>
      <c r="O530" s="174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  <c r="GN530" s="39"/>
      <c r="GO530" s="39"/>
      <c r="GP530" s="39"/>
    </row>
    <row r="531" spans="1:198">
      <c r="A531" s="159"/>
      <c r="B531" s="159"/>
      <c r="C531" s="159"/>
      <c r="D531" s="159"/>
      <c r="E531" s="159"/>
      <c r="F531" s="159"/>
      <c r="G531" s="159"/>
      <c r="H531" s="46"/>
      <c r="I531" s="53"/>
      <c r="J531" s="53"/>
      <c r="K531" s="174"/>
      <c r="L531" s="174"/>
      <c r="M531" s="174"/>
      <c r="N531" s="174"/>
      <c r="O531" s="174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  <c r="GN531" s="39"/>
      <c r="GO531" s="39"/>
      <c r="GP531" s="39"/>
    </row>
    <row r="532" spans="1:198">
      <c r="A532" s="159"/>
      <c r="B532" s="159"/>
      <c r="C532" s="159"/>
      <c r="D532" s="159"/>
      <c r="E532" s="159"/>
      <c r="F532" s="159"/>
      <c r="G532" s="159"/>
      <c r="H532" s="46"/>
      <c r="I532" s="53"/>
      <c r="J532" s="53"/>
      <c r="K532" s="174"/>
      <c r="L532" s="174"/>
      <c r="M532" s="174"/>
      <c r="N532" s="174"/>
      <c r="O532" s="174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</row>
    <row r="533" spans="1:198">
      <c r="A533" s="159"/>
      <c r="B533" s="159"/>
      <c r="C533" s="159"/>
      <c r="D533" s="159"/>
      <c r="E533" s="159"/>
      <c r="F533" s="159"/>
      <c r="G533" s="159"/>
      <c r="H533" s="46"/>
      <c r="I533" s="53"/>
      <c r="J533" s="53"/>
      <c r="K533" s="174"/>
      <c r="L533" s="174"/>
      <c r="M533" s="174"/>
      <c r="N533" s="174"/>
      <c r="O533" s="174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</row>
    <row r="534" spans="1:198">
      <c r="A534" s="159"/>
      <c r="B534" s="159"/>
      <c r="C534" s="159"/>
      <c r="D534" s="159"/>
      <c r="E534" s="159"/>
      <c r="F534" s="159"/>
      <c r="G534" s="159"/>
      <c r="H534" s="46"/>
      <c r="I534" s="53"/>
      <c r="J534" s="53"/>
      <c r="K534" s="174"/>
      <c r="L534" s="174"/>
      <c r="M534" s="174"/>
      <c r="N534" s="174"/>
      <c r="O534" s="174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</row>
    <row r="535" spans="1:198">
      <c r="A535" s="159"/>
      <c r="B535" s="159"/>
      <c r="C535" s="159"/>
      <c r="D535" s="159"/>
      <c r="E535" s="159"/>
      <c r="F535" s="159"/>
      <c r="G535" s="159"/>
      <c r="H535" s="46"/>
      <c r="I535" s="53"/>
      <c r="J535" s="53"/>
      <c r="K535" s="174"/>
      <c r="L535" s="174"/>
      <c r="M535" s="174"/>
      <c r="N535" s="174"/>
      <c r="O535" s="174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</row>
    <row r="536" spans="1:198">
      <c r="A536" s="159"/>
      <c r="B536" s="159"/>
      <c r="C536" s="159"/>
      <c r="D536" s="159"/>
      <c r="E536" s="159"/>
      <c r="F536" s="159"/>
      <c r="G536" s="159"/>
      <c r="H536" s="46"/>
      <c r="I536" s="53"/>
      <c r="J536" s="53"/>
      <c r="K536" s="174"/>
      <c r="L536" s="174"/>
      <c r="M536" s="174"/>
      <c r="N536" s="174"/>
      <c r="O536" s="174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</row>
    <row r="537" spans="1:198">
      <c r="A537" s="159"/>
      <c r="B537" s="159"/>
      <c r="C537" s="159"/>
      <c r="D537" s="159"/>
      <c r="E537" s="159"/>
      <c r="F537" s="159"/>
      <c r="G537" s="159"/>
      <c r="H537" s="46"/>
      <c r="I537" s="53"/>
      <c r="J537" s="53"/>
      <c r="K537" s="174"/>
      <c r="L537" s="174"/>
      <c r="M537" s="174"/>
      <c r="N537" s="174"/>
      <c r="O537" s="174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</row>
    <row r="538" spans="1:198">
      <c r="A538" s="159"/>
      <c r="B538" s="159"/>
      <c r="C538" s="159"/>
      <c r="D538" s="159"/>
      <c r="E538" s="159"/>
      <c r="F538" s="159"/>
      <c r="G538" s="159"/>
      <c r="H538" s="46"/>
      <c r="I538" s="53"/>
      <c r="J538" s="53"/>
      <c r="K538" s="174"/>
      <c r="L538" s="174"/>
      <c r="M538" s="174"/>
      <c r="N538" s="174"/>
      <c r="O538" s="174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</row>
    <row r="539" spans="1:198">
      <c r="A539" s="159"/>
      <c r="B539" s="159"/>
      <c r="C539" s="159"/>
      <c r="D539" s="159"/>
      <c r="E539" s="159"/>
      <c r="F539" s="159"/>
      <c r="G539" s="159"/>
      <c r="H539" s="46"/>
      <c r="I539" s="53"/>
      <c r="J539" s="53"/>
      <c r="K539" s="174"/>
      <c r="L539" s="174"/>
      <c r="M539" s="174"/>
      <c r="N539" s="174"/>
      <c r="O539" s="174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</row>
    <row r="540" spans="1:198">
      <c r="A540" s="159"/>
      <c r="B540" s="159"/>
      <c r="C540" s="159"/>
      <c r="D540" s="159"/>
      <c r="E540" s="159"/>
      <c r="F540" s="159"/>
      <c r="G540" s="159"/>
      <c r="H540" s="46"/>
      <c r="I540" s="53"/>
      <c r="J540" s="53"/>
      <c r="K540" s="174"/>
      <c r="L540" s="174"/>
      <c r="M540" s="174"/>
      <c r="N540" s="174"/>
      <c r="O540" s="174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  <c r="GN540" s="39"/>
      <c r="GO540" s="39"/>
      <c r="GP540" s="39"/>
    </row>
    <row r="541" spans="1:198">
      <c r="A541" s="159"/>
      <c r="B541" s="159"/>
      <c r="C541" s="159"/>
      <c r="D541" s="159"/>
      <c r="E541" s="159"/>
      <c r="F541" s="159"/>
      <c r="G541" s="159"/>
      <c r="H541" s="46"/>
      <c r="I541" s="53"/>
      <c r="J541" s="53"/>
      <c r="K541" s="174"/>
      <c r="L541" s="174"/>
      <c r="M541" s="174"/>
      <c r="N541" s="174"/>
      <c r="O541" s="174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  <c r="GN541" s="39"/>
      <c r="GO541" s="39"/>
      <c r="GP541" s="39"/>
    </row>
    <row r="542" spans="1:198">
      <c r="A542" s="159"/>
      <c r="B542" s="159"/>
      <c r="C542" s="159"/>
      <c r="D542" s="159"/>
      <c r="E542" s="159"/>
      <c r="F542" s="159"/>
      <c r="G542" s="159"/>
      <c r="H542" s="46"/>
      <c r="I542" s="53"/>
      <c r="J542" s="53"/>
      <c r="K542" s="174"/>
      <c r="L542" s="174"/>
      <c r="M542" s="174"/>
      <c r="N542" s="174"/>
      <c r="O542" s="174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</row>
    <row r="543" spans="1:198">
      <c r="A543" s="159"/>
      <c r="B543" s="159"/>
      <c r="C543" s="159"/>
      <c r="D543" s="159"/>
      <c r="E543" s="159"/>
      <c r="F543" s="159"/>
      <c r="G543" s="159"/>
      <c r="H543" s="46"/>
      <c r="I543" s="53"/>
      <c r="J543" s="53"/>
      <c r="K543" s="174"/>
      <c r="L543" s="174"/>
      <c r="M543" s="174"/>
      <c r="N543" s="174"/>
      <c r="O543" s="174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</row>
    <row r="544" spans="1:198">
      <c r="A544" s="159"/>
      <c r="B544" s="159"/>
      <c r="C544" s="159"/>
      <c r="D544" s="159"/>
      <c r="E544" s="159"/>
      <c r="F544" s="159"/>
      <c r="G544" s="159"/>
      <c r="H544" s="46"/>
      <c r="I544" s="53"/>
      <c r="J544" s="53"/>
      <c r="K544" s="174"/>
      <c r="L544" s="174"/>
      <c r="M544" s="174"/>
      <c r="N544" s="174"/>
      <c r="O544" s="174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</row>
    <row r="545" spans="1:198">
      <c r="A545" s="159"/>
      <c r="B545" s="159"/>
      <c r="C545" s="159"/>
      <c r="D545" s="159"/>
      <c r="E545" s="159"/>
      <c r="F545" s="159"/>
      <c r="G545" s="159"/>
      <c r="H545" s="46"/>
      <c r="I545" s="53"/>
      <c r="J545" s="53"/>
      <c r="K545" s="174"/>
      <c r="L545" s="174"/>
      <c r="M545" s="174"/>
      <c r="N545" s="174"/>
      <c r="O545" s="174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</row>
    <row r="546" spans="1:198">
      <c r="A546" s="159"/>
      <c r="B546" s="159"/>
      <c r="C546" s="159"/>
      <c r="D546" s="159"/>
      <c r="E546" s="159"/>
      <c r="F546" s="159"/>
      <c r="G546" s="159"/>
      <c r="H546" s="46"/>
      <c r="I546" s="53"/>
      <c r="J546" s="53"/>
      <c r="K546" s="174"/>
      <c r="L546" s="174"/>
      <c r="M546" s="174"/>
      <c r="N546" s="174"/>
      <c r="O546" s="174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</row>
    <row r="547" spans="1:198">
      <c r="A547" s="159"/>
      <c r="B547" s="159"/>
      <c r="C547" s="159"/>
      <c r="D547" s="159"/>
      <c r="E547" s="159"/>
      <c r="F547" s="159"/>
      <c r="G547" s="159"/>
      <c r="H547" s="46"/>
      <c r="I547" s="53"/>
      <c r="J547" s="53"/>
      <c r="K547" s="174"/>
      <c r="L547" s="174"/>
      <c r="M547" s="174"/>
      <c r="N547" s="174"/>
      <c r="O547" s="174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</row>
    <row r="548" spans="1:198">
      <c r="A548" s="159"/>
      <c r="B548" s="159"/>
      <c r="C548" s="159"/>
      <c r="D548" s="159"/>
      <c r="E548" s="159"/>
      <c r="F548" s="159"/>
      <c r="G548" s="159"/>
      <c r="H548" s="46"/>
      <c r="I548" s="53"/>
      <c r="J548" s="53"/>
      <c r="K548" s="174"/>
      <c r="L548" s="174"/>
      <c r="M548" s="174"/>
      <c r="N548" s="174"/>
      <c r="O548" s="174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  <c r="GN548" s="39"/>
      <c r="GO548" s="39"/>
      <c r="GP548" s="39"/>
    </row>
    <row r="549" spans="1:198">
      <c r="A549" s="159"/>
      <c r="B549" s="159"/>
      <c r="C549" s="159"/>
      <c r="D549" s="159"/>
      <c r="E549" s="159"/>
      <c r="F549" s="159"/>
      <c r="G549" s="159"/>
      <c r="H549" s="46"/>
      <c r="I549" s="53"/>
      <c r="J549" s="53"/>
      <c r="K549" s="174"/>
      <c r="L549" s="174"/>
      <c r="M549" s="174"/>
      <c r="N549" s="174"/>
      <c r="O549" s="174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</row>
    <row r="550" spans="1:198">
      <c r="A550" s="159"/>
      <c r="B550" s="159"/>
      <c r="C550" s="159"/>
      <c r="D550" s="159"/>
      <c r="E550" s="159"/>
      <c r="F550" s="159"/>
      <c r="G550" s="159"/>
      <c r="H550" s="46"/>
      <c r="I550" s="53"/>
      <c r="J550" s="53"/>
      <c r="K550" s="174"/>
      <c r="L550" s="174"/>
      <c r="M550" s="174"/>
      <c r="N550" s="174"/>
      <c r="O550" s="174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/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39"/>
      <c r="FT550" s="39"/>
      <c r="FU550" s="39"/>
      <c r="FV550" s="39"/>
      <c r="FW550" s="39"/>
      <c r="FX550" s="39"/>
      <c r="FY550" s="39"/>
      <c r="FZ550" s="39"/>
      <c r="GA550" s="39"/>
      <c r="GB550" s="39"/>
      <c r="GC550" s="39"/>
      <c r="GD550" s="39"/>
      <c r="GE550" s="39"/>
      <c r="GF550" s="39"/>
      <c r="GG550" s="39"/>
      <c r="GH550" s="39"/>
      <c r="GI550" s="39"/>
      <c r="GJ550" s="39"/>
      <c r="GK550" s="39"/>
      <c r="GL550" s="39"/>
      <c r="GM550" s="39"/>
      <c r="GN550" s="39"/>
      <c r="GO550" s="39"/>
      <c r="GP550" s="39"/>
    </row>
    <row r="551" spans="1:198">
      <c r="A551" s="159"/>
      <c r="B551" s="159"/>
      <c r="C551" s="159"/>
      <c r="D551" s="159"/>
      <c r="E551" s="159"/>
      <c r="F551" s="159"/>
      <c r="G551" s="159"/>
      <c r="H551" s="46"/>
      <c r="I551" s="53"/>
      <c r="J551" s="53"/>
      <c r="K551" s="174"/>
      <c r="L551" s="174"/>
      <c r="M551" s="174"/>
      <c r="N551" s="174"/>
      <c r="O551" s="174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</row>
    <row r="552" spans="1:198">
      <c r="A552" s="159"/>
      <c r="B552" s="159"/>
      <c r="C552" s="159"/>
      <c r="D552" s="159"/>
      <c r="E552" s="159"/>
      <c r="F552" s="159"/>
      <c r="G552" s="159"/>
      <c r="H552" s="46"/>
      <c r="I552" s="53"/>
      <c r="J552" s="53"/>
      <c r="K552" s="174"/>
      <c r="L552" s="174"/>
      <c r="M552" s="174"/>
      <c r="N552" s="174"/>
      <c r="O552" s="174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  <c r="GN552" s="39"/>
      <c r="GO552" s="39"/>
      <c r="GP552" s="39"/>
    </row>
    <row r="553" spans="1:198">
      <c r="A553" s="159"/>
      <c r="B553" s="159"/>
      <c r="C553" s="159"/>
      <c r="D553" s="159"/>
      <c r="E553" s="159"/>
      <c r="F553" s="159"/>
      <c r="G553" s="159"/>
      <c r="H553" s="46"/>
      <c r="I553" s="53"/>
      <c r="J553" s="53"/>
      <c r="K553" s="174"/>
      <c r="L553" s="174"/>
      <c r="M553" s="174"/>
      <c r="N553" s="174"/>
      <c r="O553" s="174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  <c r="GN553" s="39"/>
      <c r="GO553" s="39"/>
      <c r="GP553" s="39"/>
    </row>
    <row r="554" spans="1:198">
      <c r="A554" s="159"/>
      <c r="B554" s="159"/>
      <c r="C554" s="159"/>
      <c r="D554" s="159"/>
      <c r="E554" s="159"/>
      <c r="F554" s="159"/>
      <c r="G554" s="159"/>
      <c r="H554" s="46"/>
      <c r="I554" s="53"/>
      <c r="J554" s="53"/>
      <c r="K554" s="174"/>
      <c r="L554" s="174"/>
      <c r="M554" s="174"/>
      <c r="N554" s="174"/>
      <c r="O554" s="174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  <c r="GN554" s="39"/>
      <c r="GO554" s="39"/>
      <c r="GP554" s="39"/>
    </row>
    <row r="555" spans="1:198">
      <c r="A555" s="159"/>
      <c r="B555" s="159"/>
      <c r="C555" s="159"/>
      <c r="D555" s="159"/>
      <c r="E555" s="159"/>
      <c r="F555" s="159"/>
      <c r="G555" s="159"/>
      <c r="H555" s="46"/>
      <c r="I555" s="53"/>
      <c r="J555" s="53"/>
      <c r="K555" s="174"/>
      <c r="L555" s="174"/>
      <c r="M555" s="174"/>
      <c r="N555" s="174"/>
      <c r="O555" s="174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</row>
    <row r="556" spans="1:198">
      <c r="A556" s="159"/>
      <c r="B556" s="159"/>
      <c r="C556" s="159"/>
      <c r="D556" s="159"/>
      <c r="E556" s="159"/>
      <c r="F556" s="159"/>
      <c r="G556" s="159"/>
      <c r="H556" s="46"/>
      <c r="I556" s="53"/>
      <c r="J556" s="53"/>
      <c r="K556" s="174"/>
      <c r="L556" s="174"/>
      <c r="M556" s="174"/>
      <c r="N556" s="174"/>
      <c r="O556" s="174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  <c r="GN556" s="39"/>
      <c r="GO556" s="39"/>
      <c r="GP556" s="39"/>
    </row>
    <row r="557" spans="1:198">
      <c r="A557" s="159"/>
      <c r="B557" s="159"/>
      <c r="C557" s="159"/>
      <c r="D557" s="159"/>
      <c r="E557" s="159"/>
      <c r="F557" s="159"/>
      <c r="G557" s="159"/>
      <c r="H557" s="46"/>
      <c r="I557" s="53"/>
      <c r="J557" s="53"/>
      <c r="K557" s="174"/>
      <c r="L557" s="174"/>
      <c r="M557" s="174"/>
      <c r="N557" s="174"/>
      <c r="O557" s="174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</row>
    <row r="558" spans="1:198">
      <c r="A558" s="159"/>
      <c r="B558" s="159"/>
      <c r="C558" s="159"/>
      <c r="D558" s="159"/>
      <c r="E558" s="159"/>
      <c r="F558" s="159"/>
      <c r="G558" s="159"/>
      <c r="H558" s="46"/>
      <c r="I558" s="53"/>
      <c r="J558" s="53"/>
      <c r="K558" s="174"/>
      <c r="L558" s="174"/>
      <c r="M558" s="174"/>
      <c r="N558" s="174"/>
      <c r="O558" s="174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  <c r="GN558" s="39"/>
      <c r="GO558" s="39"/>
      <c r="GP558" s="39"/>
    </row>
    <row r="559" spans="1:198">
      <c r="A559" s="159"/>
      <c r="B559" s="159"/>
      <c r="C559" s="159"/>
      <c r="D559" s="159"/>
      <c r="E559" s="159"/>
      <c r="F559" s="159"/>
      <c r="G559" s="159"/>
      <c r="H559" s="46"/>
      <c r="I559" s="53"/>
      <c r="J559" s="53"/>
      <c r="K559" s="174"/>
      <c r="L559" s="174"/>
      <c r="M559" s="174"/>
      <c r="N559" s="174"/>
      <c r="O559" s="174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  <c r="GN559" s="39"/>
      <c r="GO559" s="39"/>
      <c r="GP559" s="39"/>
    </row>
    <row r="560" spans="1:198">
      <c r="A560" s="159"/>
      <c r="B560" s="159"/>
      <c r="C560" s="159"/>
      <c r="D560" s="159"/>
      <c r="E560" s="159"/>
      <c r="F560" s="159"/>
      <c r="G560" s="159"/>
      <c r="H560" s="46"/>
      <c r="I560" s="53"/>
      <c r="J560" s="53"/>
      <c r="K560" s="174"/>
      <c r="L560" s="174"/>
      <c r="M560" s="174"/>
      <c r="N560" s="174"/>
      <c r="O560" s="174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  <c r="GN560" s="39"/>
      <c r="GO560" s="39"/>
      <c r="GP560" s="39"/>
    </row>
    <row r="561" spans="1:198">
      <c r="A561" s="159"/>
      <c r="B561" s="159"/>
      <c r="C561" s="159"/>
      <c r="D561" s="159"/>
      <c r="E561" s="159"/>
      <c r="F561" s="159"/>
      <c r="G561" s="159"/>
      <c r="H561" s="46"/>
      <c r="I561" s="53"/>
      <c r="J561" s="53"/>
      <c r="K561" s="174"/>
      <c r="L561" s="174"/>
      <c r="M561" s="174"/>
      <c r="N561" s="174"/>
      <c r="O561" s="174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  <c r="GN561" s="39"/>
      <c r="GO561" s="39"/>
      <c r="GP561" s="39"/>
    </row>
    <row r="562" spans="1:198">
      <c r="A562" s="159"/>
      <c r="B562" s="159"/>
      <c r="C562" s="159"/>
      <c r="D562" s="159"/>
      <c r="E562" s="159"/>
      <c r="F562" s="159"/>
      <c r="G562" s="159"/>
      <c r="H562" s="46"/>
      <c r="I562" s="53"/>
      <c r="J562" s="53"/>
      <c r="K562" s="174"/>
      <c r="L562" s="174"/>
      <c r="M562" s="174"/>
      <c r="N562" s="174"/>
      <c r="O562" s="174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</row>
    <row r="563" spans="1:198">
      <c r="A563" s="159"/>
      <c r="B563" s="159"/>
      <c r="C563" s="159"/>
      <c r="D563" s="159"/>
      <c r="E563" s="159"/>
      <c r="F563" s="159"/>
      <c r="G563" s="159"/>
      <c r="H563" s="46"/>
      <c r="I563" s="53"/>
      <c r="J563" s="53"/>
      <c r="K563" s="174"/>
      <c r="L563" s="174"/>
      <c r="M563" s="174"/>
      <c r="N563" s="174"/>
      <c r="O563" s="174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</row>
    <row r="564" spans="1:198">
      <c r="A564" s="159"/>
      <c r="B564" s="159"/>
      <c r="C564" s="159"/>
      <c r="D564" s="159"/>
      <c r="E564" s="159"/>
      <c r="F564" s="159"/>
      <c r="G564" s="159"/>
      <c r="H564" s="46"/>
      <c r="I564" s="53"/>
      <c r="J564" s="53"/>
      <c r="K564" s="174"/>
      <c r="L564" s="174"/>
      <c r="M564" s="174"/>
      <c r="N564" s="174"/>
      <c r="O564" s="174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</row>
    <row r="565" spans="1:198">
      <c r="A565" s="159"/>
      <c r="B565" s="159"/>
      <c r="C565" s="159"/>
      <c r="D565" s="159"/>
      <c r="E565" s="159"/>
      <c r="F565" s="159"/>
      <c r="G565" s="159"/>
      <c r="H565" s="46"/>
      <c r="I565" s="53"/>
      <c r="J565" s="53"/>
      <c r="K565" s="174"/>
      <c r="L565" s="174"/>
      <c r="M565" s="174"/>
      <c r="N565" s="174"/>
      <c r="O565" s="174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</row>
    <row r="566" spans="1:198">
      <c r="A566" s="159"/>
      <c r="B566" s="159"/>
      <c r="C566" s="159"/>
      <c r="D566" s="159"/>
      <c r="E566" s="159"/>
      <c r="F566" s="159"/>
      <c r="G566" s="159"/>
      <c r="H566" s="46"/>
      <c r="I566" s="53"/>
      <c r="J566" s="53"/>
      <c r="K566" s="174"/>
      <c r="L566" s="174"/>
      <c r="M566" s="174"/>
      <c r="N566" s="174"/>
      <c r="O566" s="174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  <c r="GN566" s="39"/>
      <c r="GO566" s="39"/>
      <c r="GP566" s="39"/>
    </row>
    <row r="567" spans="1:198">
      <c r="A567" s="159"/>
      <c r="B567" s="159"/>
      <c r="C567" s="159"/>
      <c r="D567" s="159"/>
      <c r="E567" s="159"/>
      <c r="F567" s="159"/>
      <c r="G567" s="159"/>
      <c r="H567" s="46"/>
      <c r="I567" s="53"/>
      <c r="J567" s="53"/>
      <c r="K567" s="174"/>
      <c r="L567" s="174"/>
      <c r="M567" s="174"/>
      <c r="N567" s="174"/>
      <c r="O567" s="174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  <c r="GN567" s="39"/>
      <c r="GO567" s="39"/>
      <c r="GP567" s="39"/>
    </row>
    <row r="568" spans="1:198">
      <c r="A568" s="159"/>
      <c r="B568" s="159"/>
      <c r="C568" s="159"/>
      <c r="D568" s="159"/>
      <c r="E568" s="159"/>
      <c r="F568" s="159"/>
      <c r="G568" s="159"/>
      <c r="H568" s="46"/>
      <c r="I568" s="53"/>
      <c r="J568" s="53"/>
      <c r="K568" s="174"/>
      <c r="L568" s="174"/>
      <c r="M568" s="174"/>
      <c r="N568" s="174"/>
      <c r="O568" s="174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</row>
    <row r="569" spans="1:198">
      <c r="A569" s="159"/>
      <c r="B569" s="159"/>
      <c r="C569" s="159"/>
      <c r="D569" s="159"/>
      <c r="E569" s="159"/>
      <c r="F569" s="159"/>
      <c r="G569" s="159"/>
      <c r="H569" s="46"/>
      <c r="I569" s="53"/>
      <c r="J569" s="53"/>
      <c r="K569" s="174"/>
      <c r="L569" s="174"/>
      <c r="M569" s="174"/>
      <c r="N569" s="174"/>
      <c r="O569" s="174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</row>
    <row r="570" spans="1:198">
      <c r="A570" s="159"/>
      <c r="B570" s="159"/>
      <c r="C570" s="159"/>
      <c r="D570" s="159"/>
      <c r="E570" s="159"/>
      <c r="F570" s="159"/>
      <c r="G570" s="159"/>
      <c r="H570" s="46"/>
      <c r="I570" s="53"/>
      <c r="J570" s="53"/>
      <c r="K570" s="174"/>
      <c r="L570" s="174"/>
      <c r="M570" s="174"/>
      <c r="N570" s="174"/>
      <c r="O570" s="174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39"/>
      <c r="FT570" s="39"/>
      <c r="FU570" s="39"/>
      <c r="FV570" s="39"/>
      <c r="FW570" s="39"/>
      <c r="FX570" s="39"/>
      <c r="FY570" s="39"/>
      <c r="FZ570" s="39"/>
      <c r="GA570" s="39"/>
      <c r="GB570" s="39"/>
      <c r="GC570" s="39"/>
      <c r="GD570" s="39"/>
      <c r="GE570" s="39"/>
      <c r="GF570" s="39"/>
      <c r="GG570" s="39"/>
      <c r="GH570" s="39"/>
      <c r="GI570" s="39"/>
      <c r="GJ570" s="39"/>
      <c r="GK570" s="39"/>
      <c r="GL570" s="39"/>
      <c r="GM570" s="39"/>
      <c r="GN570" s="39"/>
      <c r="GO570" s="39"/>
      <c r="GP570" s="39"/>
    </row>
    <row r="571" spans="1:198">
      <c r="A571" s="159"/>
      <c r="B571" s="159"/>
      <c r="C571" s="159"/>
      <c r="D571" s="159"/>
      <c r="E571" s="159"/>
      <c r="F571" s="159"/>
      <c r="G571" s="159"/>
      <c r="H571" s="46"/>
      <c r="I571" s="53"/>
      <c r="J571" s="53"/>
      <c r="K571" s="174"/>
      <c r="L571" s="174"/>
      <c r="M571" s="174"/>
      <c r="N571" s="174"/>
      <c r="O571" s="174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  <c r="GN571" s="39"/>
      <c r="GO571" s="39"/>
      <c r="GP571" s="39"/>
    </row>
    <row r="572" spans="1:198">
      <c r="A572" s="159"/>
      <c r="B572" s="159"/>
      <c r="C572" s="159"/>
      <c r="D572" s="159"/>
      <c r="E572" s="159"/>
      <c r="F572" s="159"/>
      <c r="G572" s="159"/>
      <c r="H572" s="46"/>
      <c r="I572" s="53"/>
      <c r="J572" s="53"/>
      <c r="K572" s="174"/>
      <c r="L572" s="174"/>
      <c r="M572" s="174"/>
      <c r="N572" s="174"/>
      <c r="O572" s="174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</row>
    <row r="573" spans="1:198">
      <c r="A573" s="159"/>
      <c r="B573" s="159"/>
      <c r="C573" s="159"/>
      <c r="D573" s="159"/>
      <c r="E573" s="159"/>
      <c r="F573" s="159"/>
      <c r="G573" s="159"/>
      <c r="H573" s="46"/>
      <c r="I573" s="53"/>
      <c r="J573" s="53"/>
      <c r="K573" s="174"/>
      <c r="L573" s="174"/>
      <c r="M573" s="174"/>
      <c r="N573" s="174"/>
      <c r="O573" s="174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</row>
    <row r="574" spans="1:198">
      <c r="A574" s="159"/>
      <c r="B574" s="159"/>
      <c r="C574" s="159"/>
      <c r="D574" s="159"/>
      <c r="E574" s="159"/>
      <c r="F574" s="159"/>
      <c r="G574" s="159"/>
      <c r="H574" s="46"/>
      <c r="I574" s="53"/>
      <c r="J574" s="53"/>
      <c r="K574" s="174"/>
      <c r="L574" s="174"/>
      <c r="M574" s="174"/>
      <c r="N574" s="174"/>
      <c r="O574" s="174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  <c r="GN574" s="39"/>
      <c r="GO574" s="39"/>
      <c r="GP574" s="39"/>
    </row>
    <row r="575" spans="1:198">
      <c r="A575" s="159"/>
      <c r="B575" s="159"/>
      <c r="C575" s="159"/>
      <c r="D575" s="159"/>
      <c r="E575" s="159"/>
      <c r="F575" s="159"/>
      <c r="G575" s="159"/>
      <c r="H575" s="46"/>
      <c r="I575" s="53"/>
      <c r="J575" s="53"/>
      <c r="K575" s="174"/>
      <c r="L575" s="174"/>
      <c r="M575" s="174"/>
      <c r="N575" s="174"/>
      <c r="O575" s="174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  <c r="GN575" s="39"/>
      <c r="GO575" s="39"/>
      <c r="GP575" s="39"/>
    </row>
    <row r="576" spans="1:198">
      <c r="A576" s="159"/>
      <c r="B576" s="159"/>
      <c r="C576" s="159"/>
      <c r="D576" s="159"/>
      <c r="E576" s="159"/>
      <c r="F576" s="159"/>
      <c r="G576" s="159"/>
      <c r="H576" s="46"/>
      <c r="I576" s="53"/>
      <c r="J576" s="53"/>
      <c r="K576" s="174"/>
      <c r="L576" s="174"/>
      <c r="M576" s="174"/>
      <c r="N576" s="174"/>
      <c r="O576" s="174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</row>
    <row r="577" spans="1:198">
      <c r="A577" s="159"/>
      <c r="B577" s="159"/>
      <c r="C577" s="159"/>
      <c r="D577" s="159"/>
      <c r="E577" s="159"/>
      <c r="F577" s="159"/>
      <c r="G577" s="159"/>
      <c r="H577" s="46"/>
      <c r="I577" s="53"/>
      <c r="J577" s="53"/>
      <c r="K577" s="174"/>
      <c r="L577" s="174"/>
      <c r="M577" s="174"/>
      <c r="N577" s="174"/>
      <c r="O577" s="174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</row>
    <row r="578" spans="1:198">
      <c r="A578" s="159"/>
      <c r="B578" s="159"/>
      <c r="C578" s="159"/>
      <c r="D578" s="159"/>
      <c r="E578" s="159"/>
      <c r="F578" s="159"/>
      <c r="G578" s="159"/>
      <c r="H578" s="46"/>
      <c r="I578" s="53"/>
      <c r="J578" s="53"/>
      <c r="K578" s="174"/>
      <c r="L578" s="174"/>
      <c r="M578" s="174"/>
      <c r="N578" s="174"/>
      <c r="O578" s="174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</row>
    <row r="579" spans="1:198">
      <c r="A579" s="159"/>
      <c r="B579" s="159"/>
      <c r="C579" s="159"/>
      <c r="D579" s="159"/>
      <c r="E579" s="159"/>
      <c r="F579" s="159"/>
      <c r="G579" s="159"/>
      <c r="H579" s="46"/>
      <c r="I579" s="53"/>
      <c r="J579" s="53"/>
      <c r="K579" s="174"/>
      <c r="L579" s="174"/>
      <c r="M579" s="174"/>
      <c r="N579" s="174"/>
      <c r="O579" s="174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</row>
    <row r="580" spans="1:198">
      <c r="A580" s="159"/>
      <c r="B580" s="159"/>
      <c r="C580" s="159"/>
      <c r="D580" s="159"/>
      <c r="E580" s="159"/>
      <c r="F580" s="159"/>
      <c r="G580" s="159"/>
      <c r="H580" s="46"/>
      <c r="I580" s="53"/>
      <c r="J580" s="53"/>
      <c r="K580" s="174"/>
      <c r="L580" s="174"/>
      <c r="M580" s="174"/>
      <c r="N580" s="174"/>
      <c r="O580" s="174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</row>
    <row r="581" spans="1:198">
      <c r="A581" s="159"/>
      <c r="B581" s="159"/>
      <c r="C581" s="159"/>
      <c r="D581" s="159"/>
      <c r="E581" s="159"/>
      <c r="F581" s="159"/>
      <c r="G581" s="159"/>
      <c r="H581" s="46"/>
      <c r="I581" s="53"/>
      <c r="J581" s="53"/>
      <c r="K581" s="174"/>
      <c r="L581" s="174"/>
      <c r="M581" s="174"/>
      <c r="N581" s="174"/>
      <c r="O581" s="174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  <c r="GN581" s="39"/>
      <c r="GO581" s="39"/>
      <c r="GP581" s="39"/>
    </row>
    <row r="582" spans="1:198">
      <c r="A582" s="159"/>
      <c r="B582" s="159"/>
      <c r="C582" s="159"/>
      <c r="D582" s="159"/>
      <c r="E582" s="159"/>
      <c r="F582" s="159"/>
      <c r="G582" s="159"/>
      <c r="H582" s="46"/>
      <c r="I582" s="53"/>
      <c r="J582" s="53"/>
      <c r="K582" s="174"/>
      <c r="L582" s="174"/>
      <c r="M582" s="174"/>
      <c r="N582" s="174"/>
      <c r="O582" s="174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  <c r="GN582" s="39"/>
      <c r="GO582" s="39"/>
      <c r="GP582" s="39"/>
    </row>
    <row r="583" spans="1:198">
      <c r="A583" s="159"/>
      <c r="B583" s="159"/>
      <c r="C583" s="159"/>
      <c r="D583" s="159"/>
      <c r="E583" s="159"/>
      <c r="F583" s="159"/>
      <c r="G583" s="159"/>
      <c r="H583" s="46"/>
      <c r="I583" s="53"/>
      <c r="J583" s="53"/>
      <c r="K583" s="174"/>
      <c r="L583" s="174"/>
      <c r="M583" s="174"/>
      <c r="N583" s="174"/>
      <c r="O583" s="174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  <c r="GN583" s="39"/>
      <c r="GO583" s="39"/>
      <c r="GP583" s="39"/>
    </row>
    <row r="584" spans="1:198">
      <c r="A584" s="159"/>
      <c r="B584" s="159"/>
      <c r="C584" s="159"/>
      <c r="D584" s="159"/>
      <c r="E584" s="159"/>
      <c r="F584" s="159"/>
      <c r="G584" s="159"/>
      <c r="H584" s="46"/>
      <c r="I584" s="53"/>
      <c r="J584" s="53"/>
      <c r="K584" s="174"/>
      <c r="L584" s="174"/>
      <c r="M584" s="174"/>
      <c r="N584" s="174"/>
      <c r="O584" s="174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  <c r="GN584" s="39"/>
      <c r="GO584" s="39"/>
      <c r="GP584" s="39"/>
    </row>
    <row r="585" spans="1:198">
      <c r="A585" s="159"/>
      <c r="B585" s="159"/>
      <c r="C585" s="159"/>
      <c r="D585" s="159"/>
      <c r="E585" s="159"/>
      <c r="F585" s="159"/>
      <c r="G585" s="159"/>
      <c r="H585" s="46"/>
      <c r="I585" s="53"/>
      <c r="J585" s="53"/>
      <c r="K585" s="174"/>
      <c r="L585" s="174"/>
      <c r="M585" s="174"/>
      <c r="N585" s="174"/>
      <c r="O585" s="174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  <c r="GN585" s="39"/>
      <c r="GO585" s="39"/>
      <c r="GP585" s="39"/>
    </row>
    <row r="586" spans="1:198">
      <c r="A586" s="159"/>
      <c r="B586" s="159"/>
      <c r="C586" s="159"/>
      <c r="D586" s="159"/>
      <c r="E586" s="159"/>
      <c r="F586" s="159"/>
      <c r="G586" s="159"/>
      <c r="H586" s="46"/>
      <c r="I586" s="53"/>
      <c r="J586" s="53"/>
      <c r="K586" s="174"/>
      <c r="L586" s="174"/>
      <c r="M586" s="174"/>
      <c r="N586" s="174"/>
      <c r="O586" s="174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39"/>
      <c r="FT586" s="39"/>
      <c r="FU586" s="39"/>
      <c r="FV586" s="39"/>
      <c r="FW586" s="39"/>
      <c r="FX586" s="39"/>
      <c r="FY586" s="39"/>
      <c r="FZ586" s="39"/>
      <c r="GA586" s="39"/>
      <c r="GB586" s="39"/>
      <c r="GC586" s="39"/>
      <c r="GD586" s="39"/>
      <c r="GE586" s="39"/>
      <c r="GF586" s="39"/>
      <c r="GG586" s="39"/>
      <c r="GH586" s="39"/>
      <c r="GI586" s="39"/>
      <c r="GJ586" s="39"/>
      <c r="GK586" s="39"/>
      <c r="GL586" s="39"/>
      <c r="GM586" s="39"/>
      <c r="GN586" s="39"/>
      <c r="GO586" s="39"/>
      <c r="GP586" s="39"/>
    </row>
    <row r="587" spans="1:198">
      <c r="A587" s="159"/>
      <c r="B587" s="159"/>
      <c r="C587" s="159"/>
      <c r="D587" s="159"/>
      <c r="E587" s="159"/>
      <c r="F587" s="159"/>
      <c r="G587" s="159"/>
      <c r="H587" s="46"/>
      <c r="I587" s="53"/>
      <c r="J587" s="53"/>
      <c r="K587" s="174"/>
      <c r="L587" s="174"/>
      <c r="M587" s="174"/>
      <c r="N587" s="174"/>
      <c r="O587" s="174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  <c r="GN587" s="39"/>
      <c r="GO587" s="39"/>
      <c r="GP587" s="39"/>
    </row>
    <row r="588" spans="1:198">
      <c r="A588" s="159"/>
      <c r="B588" s="159"/>
      <c r="C588" s="159"/>
      <c r="D588" s="159"/>
      <c r="E588" s="159"/>
      <c r="F588" s="159"/>
      <c r="G588" s="159"/>
      <c r="H588" s="46"/>
      <c r="I588" s="53"/>
      <c r="J588" s="53"/>
      <c r="K588" s="174"/>
      <c r="L588" s="174"/>
      <c r="M588" s="174"/>
      <c r="N588" s="174"/>
      <c r="O588" s="174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  <c r="GN588" s="39"/>
      <c r="GO588" s="39"/>
      <c r="GP588" s="39"/>
    </row>
    <row r="589" spans="1:198">
      <c r="A589" s="159"/>
      <c r="B589" s="159"/>
      <c r="C589" s="159"/>
      <c r="D589" s="159"/>
      <c r="E589" s="159"/>
      <c r="F589" s="159"/>
      <c r="G589" s="159"/>
      <c r="H589" s="46"/>
      <c r="I589" s="53"/>
      <c r="J589" s="53"/>
      <c r="K589" s="174"/>
      <c r="L589" s="174"/>
      <c r="M589" s="174"/>
      <c r="N589" s="174"/>
      <c r="O589" s="174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  <c r="GN589" s="39"/>
      <c r="GO589" s="39"/>
      <c r="GP589" s="39"/>
    </row>
    <row r="590" spans="1:198">
      <c r="A590" s="159"/>
      <c r="B590" s="159"/>
      <c r="C590" s="159"/>
      <c r="D590" s="159"/>
      <c r="E590" s="159"/>
      <c r="F590" s="159"/>
      <c r="G590" s="159"/>
      <c r="H590" s="46"/>
      <c r="I590" s="53"/>
      <c r="J590" s="53"/>
      <c r="K590" s="174"/>
      <c r="L590" s="174"/>
      <c r="M590" s="174"/>
      <c r="N590" s="174"/>
      <c r="O590" s="174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  <c r="GN590" s="39"/>
      <c r="GO590" s="39"/>
      <c r="GP590" s="39"/>
    </row>
    <row r="591" spans="1:198">
      <c r="A591" s="159"/>
      <c r="B591" s="159"/>
      <c r="C591" s="159"/>
      <c r="D591" s="159"/>
      <c r="E591" s="159"/>
      <c r="F591" s="159"/>
      <c r="G591" s="159"/>
      <c r="H591" s="46"/>
      <c r="I591" s="53"/>
      <c r="J591" s="53"/>
      <c r="K591" s="174"/>
      <c r="L591" s="174"/>
      <c r="M591" s="174"/>
      <c r="N591" s="174"/>
      <c r="O591" s="174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</row>
  </sheetData>
  <mergeCells count="9">
    <mergeCell ref="O1:O2"/>
    <mergeCell ref="L1:L2"/>
    <mergeCell ref="M1:M2"/>
    <mergeCell ref="G1:G2"/>
    <mergeCell ref="N1:N2"/>
    <mergeCell ref="I1:I2"/>
    <mergeCell ref="H1:H2"/>
    <mergeCell ref="J1:J2"/>
    <mergeCell ref="K1:K2"/>
  </mergeCells>
  <printOptions horizontalCentered="1"/>
  <pageMargins left="0.59055118110236227" right="0.59055118110236227" top="0.59055118110236227" bottom="0.59055118110236227" header="0" footer="0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7B2A-CBA6-4B44-842A-44AF2A0E2146}">
  <dimension ref="A1:Q115"/>
  <sheetViews>
    <sheetView zoomScaleNormal="100" workbookViewId="0">
      <selection activeCell="C10" sqref="C10:D22"/>
    </sheetView>
  </sheetViews>
  <sheetFormatPr defaultRowHeight="12.75"/>
  <cols>
    <col min="2" max="2" width="80.5703125" bestFit="1" customWidth="1"/>
    <col min="3" max="3" width="15.85546875" customWidth="1"/>
    <col min="4" max="4" width="17" customWidth="1"/>
    <col min="6" max="6" width="15" bestFit="1" customWidth="1"/>
  </cols>
  <sheetData>
    <row r="1" spans="1:17" ht="16.149999999999999" customHeight="1"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17" ht="15.75">
      <c r="A2" s="450" t="s">
        <v>3468</v>
      </c>
      <c r="B2" s="450"/>
      <c r="C2" s="450"/>
      <c r="D2" s="450"/>
    </row>
    <row r="3" spans="1:17" ht="15.75">
      <c r="C3" s="449"/>
      <c r="D3" s="449"/>
    </row>
    <row r="4" spans="1:17" ht="24" customHeight="1">
      <c r="A4" s="451" t="s">
        <v>3469</v>
      </c>
      <c r="B4" s="451"/>
      <c r="C4" s="452" t="s">
        <v>3470</v>
      </c>
      <c r="D4" s="452" t="s">
        <v>3471</v>
      </c>
    </row>
    <row r="5" spans="1:17">
      <c r="A5" s="453"/>
      <c r="B5" s="453"/>
      <c r="C5" s="454"/>
      <c r="D5" s="455"/>
    </row>
    <row r="6" spans="1:17">
      <c r="A6" s="456" t="s">
        <v>3472</v>
      </c>
      <c r="B6" s="457"/>
      <c r="C6" s="458"/>
      <c r="D6" s="459"/>
    </row>
    <row r="7" spans="1:17">
      <c r="A7" s="460" t="s">
        <v>3473</v>
      </c>
      <c r="B7" s="460" t="s">
        <v>3474</v>
      </c>
      <c r="C7" s="461">
        <f>+'[1]Alimentazione CE Ricavi'!K273</f>
        <v>-2.5616586208343506E-3</v>
      </c>
      <c r="D7" s="461">
        <f>+'[1]Alimentazione CE Ricavi'!L273</f>
        <v>41279.345619812608</v>
      </c>
    </row>
    <row r="8" spans="1:17">
      <c r="A8" s="460"/>
      <c r="B8" s="462" t="s">
        <v>3475</v>
      </c>
      <c r="C8" s="463"/>
      <c r="D8" s="463"/>
    </row>
    <row r="9" spans="1:17">
      <c r="A9" s="464" t="s">
        <v>3473</v>
      </c>
      <c r="B9" s="465" t="s">
        <v>3476</v>
      </c>
      <c r="C9" s="466">
        <f>+'[1]Alimentazione CE Costi'!L801+'[1]Alimentazione CE Costi'!L802</f>
        <v>420804</v>
      </c>
      <c r="D9" s="466">
        <f>+'[1]Alimentazione CE Costi'!M801+'[1]Alimentazione CE Costi'!M802</f>
        <v>420804</v>
      </c>
      <c r="F9" s="467"/>
    </row>
    <row r="10" spans="1:17">
      <c r="A10" s="464" t="s">
        <v>3473</v>
      </c>
      <c r="B10" s="465" t="s">
        <v>3477</v>
      </c>
      <c r="C10" s="466">
        <f>+SUM('[1]Alimentazione CE Costi'!L804:L808)</f>
        <v>1648854</v>
      </c>
      <c r="D10" s="466">
        <f>+SUM('[1]Alimentazione CE Costi'!M804:M808)</f>
        <v>1648854</v>
      </c>
    </row>
    <row r="11" spans="1:17">
      <c r="A11" s="464" t="s">
        <v>3473</v>
      </c>
      <c r="B11" s="465" t="s">
        <v>3478</v>
      </c>
      <c r="C11" s="466">
        <f>+SUM('[1]Alimentazione CE Costi'!L791:L798)</f>
        <v>6506</v>
      </c>
      <c r="D11" s="466">
        <f>+SUM('[1]Alimentazione CE Costi'!M791:M798)</f>
        <v>6506</v>
      </c>
    </row>
    <row r="12" spans="1:17">
      <c r="A12" s="456" t="s">
        <v>3479</v>
      </c>
      <c r="B12" s="468"/>
      <c r="C12" s="469">
        <f>SUM(C9:C11)</f>
        <v>2076164</v>
      </c>
      <c r="D12" s="469">
        <f>SUM(D9:D11)</f>
        <v>2076164</v>
      </c>
    </row>
    <row r="13" spans="1:17">
      <c r="A13" s="464" t="s">
        <v>3480</v>
      </c>
      <c r="B13" s="465" t="s">
        <v>3481</v>
      </c>
      <c r="C13" s="466">
        <f>-('[1]Alimentazione CE Ricavi'!K50+'[1]Alimentazione CE Ricavi'!K51+SUM('[1]Alimentazione CE Ricavi'!K209:K214))</f>
        <v>-2052852</v>
      </c>
      <c r="D13" s="466">
        <f>-('[1]Alimentazione CE Ricavi'!L50+'[1]Alimentazione CE Ricavi'!L51+SUM('[1]Alimentazione CE Ricavi'!L209:L214))</f>
        <v>-2052852</v>
      </c>
      <c r="F13" s="467"/>
    </row>
    <row r="14" spans="1:17">
      <c r="A14" s="464" t="s">
        <v>3480</v>
      </c>
      <c r="B14" s="465" t="s">
        <v>3482</v>
      </c>
      <c r="C14" s="466">
        <f>-SUM('[1]Alimentazione CE Ricavi'!K53:K57)</f>
        <v>-3046943.96</v>
      </c>
      <c r="D14" s="466">
        <f>-SUM('[1]Alimentazione CE Ricavi'!L53:L57)</f>
        <v>-2053189</v>
      </c>
    </row>
    <row r="15" spans="1:17">
      <c r="A15" s="456" t="s">
        <v>3483</v>
      </c>
      <c r="B15" s="468"/>
      <c r="C15" s="469">
        <f>SUM(C13:C14)</f>
        <v>-5099795.96</v>
      </c>
      <c r="D15" s="469">
        <f>SUM(D13:D14)</f>
        <v>-4106041</v>
      </c>
    </row>
    <row r="16" spans="1:17">
      <c r="A16" s="464" t="s">
        <v>3473</v>
      </c>
      <c r="B16" s="464" t="s">
        <v>3484</v>
      </c>
      <c r="C16" s="466">
        <f>+'[1]Alimentazione CE Costi'!L905+'[1]Alimentazione CE Costi'!L906</f>
        <v>0</v>
      </c>
      <c r="D16" s="466">
        <f>+'[1]Alimentazione CE Costi'!M905+'[1]Alimentazione CE Costi'!M906</f>
        <v>0</v>
      </c>
    </row>
    <row r="17" spans="1:7">
      <c r="A17" s="464" t="s">
        <v>3480</v>
      </c>
      <c r="B17" s="465" t="s">
        <v>3485</v>
      </c>
      <c r="C17" s="466"/>
      <c r="D17" s="466"/>
    </row>
    <row r="18" spans="1:7">
      <c r="A18" s="464" t="s">
        <v>3473</v>
      </c>
      <c r="B18" s="464" t="s">
        <v>3486</v>
      </c>
      <c r="C18" s="470">
        <f>+'[1]Alimentazione CE Costi'!L486+'[1]Alimentazione CE Costi'!L499+'[1]Alimentazione CE Costi'!L512+'[1]Alimentazione CE Costi'!L522+'[1]Alimentazione CE Costi'!L537+'[1]Alimentazione CE Costi'!L550+'[1]Alimentazione CE Costi'!L563+'[1]Alimentazione CE Costi'!L576+'[1]Alimentazione CE Costi'!L589+'[1]Alimentazione CE Costi'!L599+'[1]Alimentazione CE Costi'!L614+'[1]Alimentazione CE Costi'!L627+'[1]Alimentazione CE Costi'!L640+'[1]Alimentazione CE Costi'!L650+'[1]Alimentazione CE Costi'!L665+'[1]Alimentazione CE Costi'!L678+'[1]Alimentazione CE Costi'!L691+'[1]Alimentazione CE Costi'!L704+'[1]Alimentazione CE Costi'!L717+'[1]Alimentazione CE Costi'!L727+'[1]Alimentazione CE Costi'!L742+'[1]Alimentazione CE Costi'!L755</f>
        <v>0</v>
      </c>
      <c r="D18" s="470">
        <f>+'[1]Alimentazione CE Costi'!M486+'[1]Alimentazione CE Costi'!M499+'[1]Alimentazione CE Costi'!M512+'[1]Alimentazione CE Costi'!M522+'[1]Alimentazione CE Costi'!M537+'[1]Alimentazione CE Costi'!M550+'[1]Alimentazione CE Costi'!M563+'[1]Alimentazione CE Costi'!M576+'[1]Alimentazione CE Costi'!M589+'[1]Alimentazione CE Costi'!M599+'[1]Alimentazione CE Costi'!M614+'[1]Alimentazione CE Costi'!M627+'[1]Alimentazione CE Costi'!M640+'[1]Alimentazione CE Costi'!M650+'[1]Alimentazione CE Costi'!M665+'[1]Alimentazione CE Costi'!M678+'[1]Alimentazione CE Costi'!M691+'[1]Alimentazione CE Costi'!M704+'[1]Alimentazione CE Costi'!M717+'[1]Alimentazione CE Costi'!M727+'[1]Alimentazione CE Costi'!M742+'[1]Alimentazione CE Costi'!M755</f>
        <v>0</v>
      </c>
    </row>
    <row r="19" spans="1:7">
      <c r="A19" s="464" t="s">
        <v>3480</v>
      </c>
      <c r="B19" s="465" t="s">
        <v>3487</v>
      </c>
      <c r="C19" s="466"/>
      <c r="D19" s="466"/>
    </row>
    <row r="20" spans="1:7">
      <c r="A20" s="456" t="s">
        <v>3488</v>
      </c>
      <c r="B20" s="468"/>
      <c r="C20" s="469">
        <f>SUM(C16:C19)</f>
        <v>0</v>
      </c>
      <c r="D20" s="469">
        <f>SUM(D16:D19)</f>
        <v>0</v>
      </c>
    </row>
    <row r="21" spans="1:7">
      <c r="A21" s="464" t="s">
        <v>3489</v>
      </c>
      <c r="B21" s="465" t="s">
        <v>3490</v>
      </c>
      <c r="C21" s="466">
        <v>0</v>
      </c>
      <c r="D21" s="466">
        <v>0</v>
      </c>
    </row>
    <row r="22" spans="1:7">
      <c r="A22" s="464" t="s">
        <v>3473</v>
      </c>
      <c r="B22" s="464" t="s">
        <v>3491</v>
      </c>
      <c r="C22" s="466">
        <f>+SUM('[1]Alimentazione CE Costi'!L812:L874)</f>
        <v>0</v>
      </c>
      <c r="D22" s="466">
        <f>+SUM('[1]Alimentazione CE Costi'!M812:M874)</f>
        <v>210463.4</v>
      </c>
    </row>
    <row r="23" spans="1:7">
      <c r="A23" s="471" t="s">
        <v>3480</v>
      </c>
      <c r="B23" s="471" t="s">
        <v>3492</v>
      </c>
      <c r="C23" s="466"/>
      <c r="D23" s="466"/>
    </row>
    <row r="24" spans="1:7">
      <c r="A24" s="456" t="s">
        <v>3493</v>
      </c>
      <c r="B24" s="468"/>
      <c r="C24" s="469">
        <f>SUM(C21:C23)</f>
        <v>0</v>
      </c>
      <c r="D24" s="469">
        <f>SUM(D21:D23)</f>
        <v>210463.4</v>
      </c>
    </row>
    <row r="25" spans="1:7">
      <c r="A25" s="464" t="s">
        <v>3473</v>
      </c>
      <c r="B25" s="464" t="s">
        <v>3494</v>
      </c>
      <c r="C25" s="470">
        <f>+SUM('[1]Alimentazione CE Costi'!L894:L926)+'[1]Alimentazione CE Costi'!L977+'[1]Alimentazione CE Costi'!L487+'[1]Alimentazione CE Costi'!L500+'[1]Alimentazione CE Costi'!L513+'[1]Alimentazione CE Costi'!L523+'[1]Alimentazione CE Costi'!L538+'[1]Alimentazione CE Costi'!L551+'[1]Alimentazione CE Costi'!L564+'[1]Alimentazione CE Costi'!L577+'[1]Alimentazione CE Costi'!L590+'[1]Alimentazione CE Costi'!L600+'[1]Alimentazione CE Costi'!L615+'[1]Alimentazione CE Costi'!L628+'[1]Alimentazione CE Costi'!L641+'[1]Alimentazione CE Costi'!L651+'[1]Alimentazione CE Costi'!L666+'[1]Alimentazione CE Costi'!L679+'[1]Alimentazione CE Costi'!L692+'[1]Alimentazione CE Costi'!L705+'[1]Alimentazione CE Costi'!L718+'[1]Alimentazione CE Costi'!L728+'[1]Alimentazione CE Costi'!L743+'[1]Alimentazione CE Costi'!L756</f>
        <v>595961.91</v>
      </c>
      <c r="D25" s="470">
        <f>+SUM('[1]Alimentazione CE Costi'!M894:M926)+'[1]Alimentazione CE Costi'!M977+'[1]Alimentazione CE Costi'!M487+'[1]Alimentazione CE Costi'!M500+'[1]Alimentazione CE Costi'!M513+'[1]Alimentazione CE Costi'!M523+'[1]Alimentazione CE Costi'!M538+'[1]Alimentazione CE Costi'!M551+'[1]Alimentazione CE Costi'!M564+'[1]Alimentazione CE Costi'!M577+'[1]Alimentazione CE Costi'!M590+'[1]Alimentazione CE Costi'!M600+'[1]Alimentazione CE Costi'!M615+'[1]Alimentazione CE Costi'!M628+'[1]Alimentazione CE Costi'!M641+'[1]Alimentazione CE Costi'!M651+'[1]Alimentazione CE Costi'!M666+'[1]Alimentazione CE Costi'!M679+'[1]Alimentazione CE Costi'!M692+'[1]Alimentazione CE Costi'!M705+'[1]Alimentazione CE Costi'!M718+'[1]Alimentazione CE Costi'!M728+'[1]Alimentazione CE Costi'!M743+'[1]Alimentazione CE Costi'!M756</f>
        <v>1233344.26</v>
      </c>
      <c r="G25" s="472"/>
    </row>
    <row r="26" spans="1:7">
      <c r="A26" s="464" t="s">
        <v>3480</v>
      </c>
      <c r="B26" s="465" t="s">
        <v>3495</v>
      </c>
      <c r="C26" s="466"/>
      <c r="D26" s="466"/>
      <c r="F26" s="472"/>
    </row>
    <row r="27" spans="1:7">
      <c r="A27" s="456" t="s">
        <v>3496</v>
      </c>
      <c r="B27" s="468"/>
      <c r="C27" s="469">
        <f>SUM(C25:C26)</f>
        <v>595961.91</v>
      </c>
      <c r="D27" s="469">
        <f>SUM(D25:D26)</f>
        <v>1233344.26</v>
      </c>
    </row>
    <row r="28" spans="1:7">
      <c r="A28" s="473" t="s">
        <v>3497</v>
      </c>
      <c r="B28" s="473"/>
      <c r="C28" s="474">
        <f>C7+C12+C15+C20+C24+C27</f>
        <v>-2427670.0525616584</v>
      </c>
      <c r="D28" s="474">
        <f>D7+D12+D15+D20+D24+D27</f>
        <v>-544789.99438018748</v>
      </c>
    </row>
    <row r="29" spans="1:7" ht="15">
      <c r="A29" s="475"/>
      <c r="B29" s="475"/>
      <c r="C29" s="476"/>
      <c r="D29" s="476"/>
    </row>
    <row r="30" spans="1:7" ht="22.5" hidden="1">
      <c r="A30" s="464" t="s">
        <v>3498</v>
      </c>
      <c r="B30" s="477" t="s">
        <v>3499</v>
      </c>
      <c r="C30" s="466"/>
      <c r="D30" s="466"/>
    </row>
    <row r="31" spans="1:7" hidden="1">
      <c r="A31" s="464" t="s">
        <v>3498</v>
      </c>
      <c r="B31" s="478" t="s">
        <v>3500</v>
      </c>
      <c r="C31" s="466"/>
      <c r="D31" s="466"/>
    </row>
    <row r="32" spans="1:7" hidden="1">
      <c r="A32" s="464" t="s">
        <v>3498</v>
      </c>
      <c r="B32" s="478" t="s">
        <v>3501</v>
      </c>
      <c r="C32" s="466"/>
      <c r="D32" s="466"/>
    </row>
    <row r="33" spans="1:4" hidden="1">
      <c r="A33" s="464" t="s">
        <v>3498</v>
      </c>
      <c r="B33" s="478" t="s">
        <v>3502</v>
      </c>
      <c r="C33" s="479"/>
      <c r="D33" s="479"/>
    </row>
    <row r="34" spans="1:4" hidden="1">
      <c r="A34" s="464" t="s">
        <v>3498</v>
      </c>
      <c r="B34" s="478" t="s">
        <v>3503</v>
      </c>
      <c r="C34" s="466"/>
      <c r="D34" s="466"/>
    </row>
    <row r="35" spans="1:4" hidden="1">
      <c r="A35" s="464" t="s">
        <v>3498</v>
      </c>
      <c r="B35" s="478" t="s">
        <v>3504</v>
      </c>
      <c r="C35" s="466"/>
      <c r="D35" s="466"/>
    </row>
    <row r="36" spans="1:4" hidden="1">
      <c r="A36" s="464" t="s">
        <v>3498</v>
      </c>
      <c r="B36" s="478" t="s">
        <v>3505</v>
      </c>
      <c r="C36" s="466"/>
      <c r="D36" s="466"/>
    </row>
    <row r="37" spans="1:4" hidden="1">
      <c r="A37" s="464" t="s">
        <v>3498</v>
      </c>
      <c r="B37" s="478" t="s">
        <v>3506</v>
      </c>
      <c r="C37" s="466"/>
      <c r="D37" s="466"/>
    </row>
    <row r="38" spans="1:4" hidden="1">
      <c r="A38" s="460" t="s">
        <v>3498</v>
      </c>
      <c r="B38" s="460" t="s">
        <v>3507</v>
      </c>
      <c r="C38" s="461"/>
      <c r="D38" s="461"/>
    </row>
    <row r="39" spans="1:4" hidden="1">
      <c r="A39" s="460" t="s">
        <v>3498</v>
      </c>
      <c r="B39" s="460" t="s">
        <v>3508</v>
      </c>
      <c r="C39" s="455"/>
      <c r="D39" s="455"/>
    </row>
    <row r="40" spans="1:4" hidden="1">
      <c r="A40" s="464" t="s">
        <v>3498</v>
      </c>
      <c r="B40" s="478" t="s">
        <v>3509</v>
      </c>
      <c r="C40" s="466"/>
      <c r="D40" s="466"/>
    </row>
    <row r="41" spans="1:4" hidden="1">
      <c r="A41" s="464" t="s">
        <v>3498</v>
      </c>
      <c r="B41" s="478" t="s">
        <v>3510</v>
      </c>
      <c r="C41" s="466"/>
      <c r="D41" s="466"/>
    </row>
    <row r="42" spans="1:4" hidden="1">
      <c r="A42" s="464" t="s">
        <v>3498</v>
      </c>
      <c r="B42" s="478" t="s">
        <v>3511</v>
      </c>
      <c r="C42" s="466"/>
      <c r="D42" s="466"/>
    </row>
    <row r="43" spans="1:4" hidden="1">
      <c r="A43" s="464" t="s">
        <v>3498</v>
      </c>
      <c r="B43" s="478" t="s">
        <v>3512</v>
      </c>
      <c r="C43" s="466"/>
      <c r="D43" s="466"/>
    </row>
    <row r="44" spans="1:4" hidden="1">
      <c r="A44" s="464" t="s">
        <v>3498</v>
      </c>
      <c r="B44" s="478" t="s">
        <v>3513</v>
      </c>
      <c r="C44" s="466"/>
      <c r="D44" s="466"/>
    </row>
    <row r="45" spans="1:4" hidden="1">
      <c r="A45" s="464" t="s">
        <v>3498</v>
      </c>
      <c r="B45" s="478" t="s">
        <v>3514</v>
      </c>
      <c r="C45" s="466"/>
      <c r="D45" s="466"/>
    </row>
    <row r="46" spans="1:4" hidden="1">
      <c r="A46" s="464" t="s">
        <v>3498</v>
      </c>
      <c r="B46" s="478" t="s">
        <v>3515</v>
      </c>
      <c r="C46" s="466"/>
      <c r="D46" s="466"/>
    </row>
    <row r="47" spans="1:4" hidden="1">
      <c r="A47" s="464"/>
      <c r="B47" s="480"/>
      <c r="C47" s="466"/>
      <c r="D47" s="466"/>
    </row>
    <row r="48" spans="1:4" hidden="1">
      <c r="A48" s="464" t="s">
        <v>3498</v>
      </c>
      <c r="B48" s="478" t="s">
        <v>3516</v>
      </c>
      <c r="C48" s="466"/>
      <c r="D48" s="466"/>
    </row>
    <row r="49" spans="1:4" hidden="1">
      <c r="A49" s="464" t="s">
        <v>3498</v>
      </c>
      <c r="B49" s="478" t="s">
        <v>3517</v>
      </c>
      <c r="C49" s="466"/>
      <c r="D49" s="466"/>
    </row>
    <row r="50" spans="1:4" hidden="1">
      <c r="A50" s="464" t="s">
        <v>3498</v>
      </c>
      <c r="B50" s="478" t="s">
        <v>3518</v>
      </c>
      <c r="C50" s="466"/>
      <c r="D50" s="466"/>
    </row>
    <row r="51" spans="1:4" hidden="1">
      <c r="A51" s="464" t="s">
        <v>3498</v>
      </c>
      <c r="B51" s="478" t="s">
        <v>3519</v>
      </c>
      <c r="C51" s="479"/>
      <c r="D51" s="479"/>
    </row>
    <row r="52" spans="1:4" hidden="1">
      <c r="A52" s="464" t="s">
        <v>3498</v>
      </c>
      <c r="B52" s="478" t="s">
        <v>3520</v>
      </c>
      <c r="C52" s="466"/>
      <c r="D52" s="466"/>
    </row>
    <row r="53" spans="1:4" hidden="1">
      <c r="A53" s="464" t="s">
        <v>3498</v>
      </c>
      <c r="B53" s="478" t="s">
        <v>3521</v>
      </c>
      <c r="C53" s="466"/>
      <c r="D53" s="466"/>
    </row>
    <row r="54" spans="1:4" hidden="1">
      <c r="A54" s="460" t="s">
        <v>3498</v>
      </c>
      <c r="B54" s="460" t="s">
        <v>3522</v>
      </c>
      <c r="C54" s="455"/>
      <c r="D54" s="455"/>
    </row>
    <row r="55" spans="1:4" hidden="1">
      <c r="A55" s="471" t="s">
        <v>3498</v>
      </c>
      <c r="B55" s="478" t="s">
        <v>3523</v>
      </c>
      <c r="C55" s="470"/>
      <c r="D55" s="470"/>
    </row>
    <row r="56" spans="1:4" hidden="1">
      <c r="A56" s="471" t="s">
        <v>3498</v>
      </c>
      <c r="B56" s="478" t="s">
        <v>3524</v>
      </c>
      <c r="C56" s="470"/>
      <c r="D56" s="470"/>
    </row>
    <row r="57" spans="1:4" hidden="1">
      <c r="A57" s="460" t="s">
        <v>3498</v>
      </c>
      <c r="B57" s="481" t="s">
        <v>3525</v>
      </c>
      <c r="C57" s="455"/>
      <c r="D57" s="455"/>
    </row>
    <row r="58" spans="1:4" hidden="1">
      <c r="A58" s="460" t="s">
        <v>3498</v>
      </c>
      <c r="B58" s="460" t="s">
        <v>3526</v>
      </c>
      <c r="C58" s="455"/>
      <c r="D58" s="455"/>
    </row>
    <row r="59" spans="1:4">
      <c r="A59" s="473" t="s">
        <v>3527</v>
      </c>
      <c r="B59" s="473"/>
      <c r="C59" s="474">
        <f>C38+C39+C54+C57+C58+C28</f>
        <v>-2427670.0525616584</v>
      </c>
      <c r="D59" s="474">
        <f>D38+D39+D54+D57+D58+D28</f>
        <v>-544789.99438018748</v>
      </c>
    </row>
    <row r="60" spans="1:4" ht="15">
      <c r="A60" s="475"/>
      <c r="B60" s="475"/>
      <c r="C60" s="476"/>
      <c r="D60" s="476"/>
    </row>
    <row r="61" spans="1:4" ht="12.75" hidden="1" customHeight="1">
      <c r="A61" s="456" t="s">
        <v>3528</v>
      </c>
      <c r="B61" s="457"/>
      <c r="C61" s="458"/>
      <c r="D61" s="458"/>
    </row>
    <row r="62" spans="1:4" ht="12.75" hidden="1" customHeight="1">
      <c r="A62" s="464" t="s">
        <v>3480</v>
      </c>
      <c r="B62" s="465" t="s">
        <v>3529</v>
      </c>
      <c r="C62" s="479"/>
      <c r="D62" s="479"/>
    </row>
    <row r="63" spans="1:4" ht="12.75" hidden="1" customHeight="1">
      <c r="A63" s="464" t="s">
        <v>3480</v>
      </c>
      <c r="B63" s="465" t="s">
        <v>3530</v>
      </c>
      <c r="C63" s="479"/>
      <c r="D63" s="479"/>
    </row>
    <row r="64" spans="1:4" ht="12.75" hidden="1" customHeight="1">
      <c r="A64" s="464" t="s">
        <v>3480</v>
      </c>
      <c r="B64" s="465" t="s">
        <v>3531</v>
      </c>
      <c r="C64" s="479"/>
      <c r="D64" s="479"/>
    </row>
    <row r="65" spans="1:4" ht="12.75" hidden="1" customHeight="1">
      <c r="A65" s="464" t="s">
        <v>3480</v>
      </c>
      <c r="B65" s="465" t="s">
        <v>3532</v>
      </c>
      <c r="C65" s="479"/>
      <c r="D65" s="479"/>
    </row>
    <row r="66" spans="1:4" ht="12.75" hidden="1" customHeight="1">
      <c r="A66" s="464" t="s">
        <v>3480</v>
      </c>
      <c r="B66" s="465" t="s">
        <v>3533</v>
      </c>
      <c r="C66" s="479"/>
      <c r="D66" s="479"/>
    </row>
    <row r="67" spans="1:4" ht="12.75" hidden="1" customHeight="1">
      <c r="A67" s="460" t="s">
        <v>3480</v>
      </c>
      <c r="B67" s="481" t="s">
        <v>3534</v>
      </c>
      <c r="C67" s="455">
        <f>SUM(C62:C66)</f>
        <v>0</v>
      </c>
      <c r="D67" s="455">
        <f>SUM(D62:D66)</f>
        <v>0</v>
      </c>
    </row>
    <row r="68" spans="1:4" ht="12.75" hidden="1" customHeight="1">
      <c r="A68" s="464" t="s">
        <v>3473</v>
      </c>
      <c r="B68" s="465" t="s">
        <v>3535</v>
      </c>
      <c r="C68" s="479"/>
      <c r="D68" s="479"/>
    </row>
    <row r="69" spans="1:4" ht="12.75" hidden="1" customHeight="1">
      <c r="A69" s="464" t="s">
        <v>3473</v>
      </c>
      <c r="B69" s="465" t="s">
        <v>3536</v>
      </c>
      <c r="C69" s="479"/>
      <c r="D69" s="479"/>
    </row>
    <row r="70" spans="1:4" ht="12.75" hidden="1" customHeight="1">
      <c r="A70" s="464" t="s">
        <v>3473</v>
      </c>
      <c r="B70" s="465" t="s">
        <v>3537</v>
      </c>
      <c r="C70" s="479"/>
      <c r="D70" s="479"/>
    </row>
    <row r="71" spans="1:4" ht="12.75" hidden="1" customHeight="1">
      <c r="A71" s="464" t="s">
        <v>3473</v>
      </c>
      <c r="B71" s="465" t="s">
        <v>3538</v>
      </c>
      <c r="C71" s="479"/>
      <c r="D71" s="479"/>
    </row>
    <row r="72" spans="1:4" ht="12.75" hidden="1" customHeight="1">
      <c r="A72" s="464" t="s">
        <v>3473</v>
      </c>
      <c r="B72" s="465" t="s">
        <v>3539</v>
      </c>
      <c r="C72" s="479"/>
      <c r="D72" s="479"/>
    </row>
    <row r="73" spans="1:4" ht="12.75" hidden="1" customHeight="1">
      <c r="A73" s="460" t="s">
        <v>3473</v>
      </c>
      <c r="B73" s="481" t="s">
        <v>3540</v>
      </c>
      <c r="C73" s="455">
        <f>SUM(C68:C72)</f>
        <v>0</v>
      </c>
      <c r="D73" s="455">
        <f>SUM(D68:D72)</f>
        <v>0</v>
      </c>
    </row>
    <row r="74" spans="1:4" ht="12.75" hidden="1" customHeight="1">
      <c r="A74" s="464" t="s">
        <v>3480</v>
      </c>
      <c r="B74" s="465" t="s">
        <v>3541</v>
      </c>
      <c r="C74" s="479"/>
      <c r="D74" s="479"/>
    </row>
    <row r="75" spans="1:4" ht="12.75" hidden="1" customHeight="1">
      <c r="A75" s="464" t="s">
        <v>3480</v>
      </c>
      <c r="B75" s="465" t="s">
        <v>3542</v>
      </c>
      <c r="C75" s="479"/>
      <c r="D75" s="479"/>
    </row>
    <row r="76" spans="1:4" ht="12.75" hidden="1" customHeight="1">
      <c r="A76" s="464" t="s">
        <v>3480</v>
      </c>
      <c r="B76" s="465" t="s">
        <v>3543</v>
      </c>
      <c r="C76" s="479"/>
      <c r="D76" s="479"/>
    </row>
    <row r="77" spans="1:4" ht="12.75" hidden="1" customHeight="1">
      <c r="A77" s="464" t="s">
        <v>3480</v>
      </c>
      <c r="B77" s="465" t="s">
        <v>3544</v>
      </c>
      <c r="C77" s="479"/>
      <c r="D77" s="479"/>
    </row>
    <row r="78" spans="1:4" ht="12.75" hidden="1" customHeight="1">
      <c r="A78" s="464" t="s">
        <v>3480</v>
      </c>
      <c r="B78" s="465" t="s">
        <v>3545</v>
      </c>
      <c r="C78" s="479"/>
      <c r="D78" s="479"/>
    </row>
    <row r="79" spans="1:4" ht="12.75" hidden="1" customHeight="1">
      <c r="A79" s="464" t="s">
        <v>3480</v>
      </c>
      <c r="B79" s="465" t="s">
        <v>3546</v>
      </c>
      <c r="C79" s="479"/>
      <c r="D79" s="479"/>
    </row>
    <row r="80" spans="1:4" ht="12.75" hidden="1" customHeight="1">
      <c r="A80" s="464" t="s">
        <v>3480</v>
      </c>
      <c r="B80" s="465" t="s">
        <v>3547</v>
      </c>
      <c r="C80" s="479"/>
      <c r="D80" s="479"/>
    </row>
    <row r="81" spans="1:4" ht="12.75" hidden="1" customHeight="1">
      <c r="A81" s="464" t="s">
        <v>3480</v>
      </c>
      <c r="B81" s="465" t="s">
        <v>3548</v>
      </c>
      <c r="C81" s="479"/>
      <c r="D81" s="479"/>
    </row>
    <row r="82" spans="1:4" ht="12.75" hidden="1" customHeight="1">
      <c r="A82" s="460" t="s">
        <v>3480</v>
      </c>
      <c r="B82" s="481" t="s">
        <v>3549</v>
      </c>
      <c r="C82" s="455">
        <f>SUM(C74:C81)</f>
        <v>0</v>
      </c>
      <c r="D82" s="455">
        <f>SUM(D74:D81)</f>
        <v>0</v>
      </c>
    </row>
    <row r="83" spans="1:4" ht="12.75" hidden="1" customHeight="1">
      <c r="A83" s="464" t="s">
        <v>3473</v>
      </c>
      <c r="B83" s="465" t="s">
        <v>3550</v>
      </c>
      <c r="C83" s="479"/>
      <c r="D83" s="479"/>
    </row>
    <row r="84" spans="1:4" ht="12.75" hidden="1" customHeight="1">
      <c r="A84" s="464" t="s">
        <v>3473</v>
      </c>
      <c r="B84" s="465" t="s">
        <v>3551</v>
      </c>
      <c r="C84" s="479"/>
      <c r="D84" s="479"/>
    </row>
    <row r="85" spans="1:4" ht="12.75" hidden="1" customHeight="1">
      <c r="A85" s="464" t="s">
        <v>3473</v>
      </c>
      <c r="B85" s="465" t="s">
        <v>3552</v>
      </c>
      <c r="C85" s="479"/>
      <c r="D85" s="479"/>
    </row>
    <row r="86" spans="1:4" ht="12.75" hidden="1" customHeight="1">
      <c r="A86" s="464" t="s">
        <v>3473</v>
      </c>
      <c r="B86" s="465" t="s">
        <v>3553</v>
      </c>
      <c r="C86" s="479"/>
      <c r="D86" s="479"/>
    </row>
    <row r="87" spans="1:4" ht="12.75" hidden="1" customHeight="1">
      <c r="A87" s="464" t="s">
        <v>3473</v>
      </c>
      <c r="B87" s="465" t="s">
        <v>3554</v>
      </c>
      <c r="C87" s="479"/>
      <c r="D87" s="479"/>
    </row>
    <row r="88" spans="1:4" ht="12.75" hidden="1" customHeight="1">
      <c r="A88" s="464" t="s">
        <v>3473</v>
      </c>
      <c r="B88" s="465" t="s">
        <v>3555</v>
      </c>
      <c r="C88" s="479"/>
      <c r="D88" s="479"/>
    </row>
    <row r="89" spans="1:4" ht="12.75" hidden="1" customHeight="1">
      <c r="A89" s="464" t="s">
        <v>3473</v>
      </c>
      <c r="B89" s="465" t="s">
        <v>3556</v>
      </c>
      <c r="C89" s="479"/>
      <c r="D89" s="479"/>
    </row>
    <row r="90" spans="1:4" ht="12.75" hidden="1" customHeight="1">
      <c r="A90" s="460" t="s">
        <v>3473</v>
      </c>
      <c r="B90" s="481" t="s">
        <v>3557</v>
      </c>
      <c r="C90" s="455">
        <f>SUM(C83:C89)</f>
        <v>0</v>
      </c>
      <c r="D90" s="455">
        <f>SUM(D83:D89)</f>
        <v>0</v>
      </c>
    </row>
    <row r="91" spans="1:4" ht="12.75" hidden="1" customHeight="1">
      <c r="A91" s="464" t="s">
        <v>3480</v>
      </c>
      <c r="B91" s="465" t="s">
        <v>3558</v>
      </c>
      <c r="C91" s="479"/>
      <c r="D91" s="479"/>
    </row>
    <row r="92" spans="1:4" ht="12.75" hidden="1" customHeight="1">
      <c r="A92" s="464" t="s">
        <v>3480</v>
      </c>
      <c r="B92" s="465" t="s">
        <v>3559</v>
      </c>
      <c r="C92" s="479"/>
      <c r="D92" s="479"/>
    </row>
    <row r="93" spans="1:4" ht="12.75" hidden="1" customHeight="1">
      <c r="A93" s="460" t="s">
        <v>3480</v>
      </c>
      <c r="B93" s="481" t="s">
        <v>3560</v>
      </c>
      <c r="C93" s="455">
        <f>SUM(C91:C92)</f>
        <v>0</v>
      </c>
      <c r="D93" s="455">
        <f>SUM(D91:D92)</f>
        <v>0</v>
      </c>
    </row>
    <row r="94" spans="1:4" ht="12.75" hidden="1" customHeight="1">
      <c r="A94" s="464" t="s">
        <v>3473</v>
      </c>
      <c r="B94" s="465" t="s">
        <v>3561</v>
      </c>
      <c r="C94" s="479"/>
      <c r="D94" s="479"/>
    </row>
    <row r="95" spans="1:4" ht="12.75" hidden="1" customHeight="1">
      <c r="A95" s="464" t="s">
        <v>3473</v>
      </c>
      <c r="B95" s="465" t="s">
        <v>3562</v>
      </c>
      <c r="C95" s="479"/>
      <c r="D95" s="479"/>
    </row>
    <row r="96" spans="1:4" ht="12.75" hidden="1" customHeight="1">
      <c r="A96" s="460" t="s">
        <v>3473</v>
      </c>
      <c r="B96" s="481" t="s">
        <v>3563</v>
      </c>
      <c r="C96" s="455">
        <f>SUM(C94:C95)</f>
        <v>0</v>
      </c>
      <c r="D96" s="455">
        <f>SUM(D94:D95)</f>
        <v>0</v>
      </c>
    </row>
    <row r="97" spans="1:4" ht="12.75" hidden="1" customHeight="1">
      <c r="A97" s="460" t="s">
        <v>3489</v>
      </c>
      <c r="B97" s="481" t="s">
        <v>3564</v>
      </c>
      <c r="C97" s="482"/>
      <c r="D97" s="482"/>
    </row>
    <row r="98" spans="1:4">
      <c r="A98" s="473" t="s">
        <v>3565</v>
      </c>
      <c r="B98" s="473"/>
      <c r="C98" s="474">
        <f>C67+C73+C82+C90+C93+C96+C97</f>
        <v>0</v>
      </c>
      <c r="D98" s="474">
        <f>D67+D73+D82+D90+D93+D96+D97</f>
        <v>0</v>
      </c>
    </row>
    <row r="99" spans="1:4" ht="15">
      <c r="A99" s="475"/>
      <c r="B99" s="475"/>
      <c r="C99" s="476"/>
      <c r="D99" s="476"/>
    </row>
    <row r="100" spans="1:4" hidden="1">
      <c r="A100" s="456" t="s">
        <v>3566</v>
      </c>
      <c r="B100" s="457"/>
      <c r="C100" s="458"/>
      <c r="D100" s="458"/>
    </row>
    <row r="101" spans="1:4" hidden="1">
      <c r="A101" s="464" t="s">
        <v>3498</v>
      </c>
      <c r="B101" s="464" t="s">
        <v>3567</v>
      </c>
      <c r="C101" s="466"/>
      <c r="D101" s="466"/>
    </row>
    <row r="102" spans="1:4" hidden="1">
      <c r="A102" s="464" t="s">
        <v>3498</v>
      </c>
      <c r="B102" s="464" t="s">
        <v>3568</v>
      </c>
      <c r="C102" s="466"/>
      <c r="D102" s="466"/>
    </row>
    <row r="103" spans="1:4" hidden="1">
      <c r="A103" s="464" t="s">
        <v>3498</v>
      </c>
      <c r="B103" s="464" t="s">
        <v>3569</v>
      </c>
      <c r="C103" s="466"/>
      <c r="D103" s="466"/>
    </row>
    <row r="104" spans="1:4" hidden="1">
      <c r="A104" s="464" t="s">
        <v>3498</v>
      </c>
      <c r="B104" s="464" t="s">
        <v>3570</v>
      </c>
      <c r="C104" s="466"/>
      <c r="D104" s="466"/>
    </row>
    <row r="105" spans="1:4" hidden="1">
      <c r="A105" s="464" t="s">
        <v>3498</v>
      </c>
      <c r="B105" s="464" t="s">
        <v>3571</v>
      </c>
      <c r="C105" s="466"/>
      <c r="D105" s="466"/>
    </row>
    <row r="106" spans="1:4" hidden="1">
      <c r="A106" s="460" t="s">
        <v>3473</v>
      </c>
      <c r="B106" s="460" t="s">
        <v>3572</v>
      </c>
      <c r="C106" s="455"/>
      <c r="D106" s="455"/>
    </row>
    <row r="107" spans="1:4" hidden="1">
      <c r="A107" s="464" t="s">
        <v>3473</v>
      </c>
      <c r="B107" s="464" t="s">
        <v>3573</v>
      </c>
      <c r="C107" s="483"/>
      <c r="D107" s="483"/>
    </row>
    <row r="108" spans="1:4" hidden="1">
      <c r="A108" s="464" t="s">
        <v>3498</v>
      </c>
      <c r="B108" s="464" t="s">
        <v>3574</v>
      </c>
      <c r="C108" s="483"/>
      <c r="D108" s="483"/>
    </row>
    <row r="109" spans="1:4" hidden="1">
      <c r="A109" s="460" t="s">
        <v>3498</v>
      </c>
      <c r="B109" s="481" t="s">
        <v>3575</v>
      </c>
      <c r="C109" s="455"/>
      <c r="D109" s="455"/>
    </row>
    <row r="110" spans="1:4" hidden="1">
      <c r="A110" s="460" t="s">
        <v>3498</v>
      </c>
      <c r="B110" s="484" t="s">
        <v>3576</v>
      </c>
      <c r="C110" s="455"/>
      <c r="D110" s="455"/>
    </row>
    <row r="111" spans="1:4" hidden="1">
      <c r="A111" s="464" t="s">
        <v>3473</v>
      </c>
      <c r="B111" s="464" t="s">
        <v>3577</v>
      </c>
      <c r="C111" s="479"/>
      <c r="D111" s="479"/>
    </row>
    <row r="112" spans="1:4" hidden="1">
      <c r="A112" s="464" t="s">
        <v>3480</v>
      </c>
      <c r="B112" s="464" t="s">
        <v>3578</v>
      </c>
      <c r="C112" s="466"/>
      <c r="D112" s="466"/>
    </row>
    <row r="113" spans="1:4">
      <c r="A113" s="473" t="s">
        <v>3579</v>
      </c>
      <c r="B113" s="473"/>
      <c r="C113" s="474">
        <f>C101+C102+C103+C104+C105+C106+C109+C110+C111+C112</f>
        <v>0</v>
      </c>
      <c r="D113" s="474">
        <f>D101+D102+D103+D104+D105+D106+D109+D110+D111+D112</f>
        <v>0</v>
      </c>
    </row>
    <row r="114" spans="1:4">
      <c r="A114" s="464"/>
      <c r="B114" s="464"/>
      <c r="C114" s="485"/>
      <c r="D114" s="485"/>
    </row>
    <row r="115" spans="1:4">
      <c r="A115" s="486" t="s">
        <v>3580</v>
      </c>
      <c r="B115" s="487"/>
      <c r="C115" s="488">
        <f>C59+C98+C113</f>
        <v>-2427670.0525616584</v>
      </c>
      <c r="D115" s="488">
        <f>D59+D98+D113</f>
        <v>-544789.99438018748</v>
      </c>
    </row>
  </sheetData>
  <mergeCells count="2">
    <mergeCell ref="A2:D2"/>
    <mergeCell ref="A4:B4"/>
  </mergeCells>
  <pageMargins left="0.7" right="0.7" top="0.75" bottom="0.75" header="0.3" footer="0.3"/>
  <pageSetup paperSize="9" scale="72" orientation="portrait" r:id="rId1"/>
  <ignoredErrors>
    <ignoredError sqref="C10:D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76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38" t="s">
        <v>2216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2" ht="13.5" thickBot="1"/>
    <row r="3" spans="1:12" ht="16.899999999999999" customHeight="1" thickTop="1">
      <c r="A3" s="441" t="s">
        <v>2119</v>
      </c>
      <c r="B3" s="329"/>
      <c r="C3" s="443" t="s">
        <v>2120</v>
      </c>
      <c r="D3" s="439" t="s">
        <v>2111</v>
      </c>
      <c r="E3" s="439" t="s">
        <v>2112</v>
      </c>
      <c r="F3" s="440" t="s">
        <v>2113</v>
      </c>
      <c r="G3" s="440"/>
      <c r="H3" s="439" t="s">
        <v>2107</v>
      </c>
      <c r="I3" s="439" t="s">
        <v>2108</v>
      </c>
      <c r="J3" s="439" t="s">
        <v>2109</v>
      </c>
      <c r="K3" s="439" t="s">
        <v>2104</v>
      </c>
      <c r="L3" s="439" t="s">
        <v>2105</v>
      </c>
    </row>
    <row r="4" spans="1:12" ht="93" customHeight="1">
      <c r="A4" s="442"/>
      <c r="B4" s="330"/>
      <c r="C4" s="444"/>
      <c r="D4" s="439"/>
      <c r="E4" s="439"/>
      <c r="F4" s="439" t="s">
        <v>2114</v>
      </c>
      <c r="G4" s="439" t="s">
        <v>2115</v>
      </c>
      <c r="H4" s="439"/>
      <c r="I4" s="439"/>
      <c r="J4" s="439"/>
      <c r="K4" s="439"/>
      <c r="L4" s="439"/>
    </row>
    <row r="5" spans="1:12" ht="15.75">
      <c r="A5" s="282" t="s">
        <v>2121</v>
      </c>
      <c r="B5" s="331"/>
      <c r="C5" s="445"/>
      <c r="D5" s="439"/>
      <c r="E5" s="439"/>
      <c r="F5" s="439"/>
      <c r="G5" s="439"/>
      <c r="H5" s="439"/>
      <c r="I5" s="439"/>
      <c r="J5" s="439"/>
      <c r="K5" s="439"/>
      <c r="L5" s="439"/>
    </row>
    <row r="6" spans="1:12" ht="25.5">
      <c r="A6" s="283" t="s">
        <v>2122</v>
      </c>
      <c r="B6" s="332" t="s">
        <v>2123</v>
      </c>
      <c r="C6" s="311" t="s">
        <v>2124</v>
      </c>
      <c r="D6" s="317" t="e">
        <f>+'CE Min'!#REF!</f>
        <v>#REF!</v>
      </c>
      <c r="E6" s="317" t="e">
        <f>+'CE Min'!#REF!</f>
        <v>#REF!</v>
      </c>
      <c r="F6" s="317" t="e">
        <f>+'CE Min'!#REF!</f>
        <v>#REF!</v>
      </c>
      <c r="G6" s="317" t="e">
        <f>+'CE Min'!#REF!</f>
        <v>#REF!</v>
      </c>
      <c r="H6" s="317" t="e">
        <f>+'CE Min'!#REF!</f>
        <v>#REF!</v>
      </c>
      <c r="I6" s="317" t="e">
        <f>+'CE Min'!#REF!</f>
        <v>#REF!</v>
      </c>
      <c r="J6" s="317" t="e">
        <f>+'CE Min'!#REF!</f>
        <v>#REF!</v>
      </c>
      <c r="K6" s="317" t="e">
        <f>+'CE Min'!#REF!</f>
        <v>#REF!</v>
      </c>
      <c r="L6" s="317" t="e">
        <f>+'CE Min'!#REF!</f>
        <v>#REF!</v>
      </c>
    </row>
    <row r="7" spans="1:12" ht="25.5">
      <c r="A7" s="284" t="s">
        <v>2125</v>
      </c>
      <c r="B7" s="333">
        <f>+B6+1</f>
        <v>2</v>
      </c>
      <c r="C7" s="312" t="s">
        <v>203</v>
      </c>
      <c r="D7" s="317" t="e">
        <f>+'CE Min'!#REF!</f>
        <v>#REF!</v>
      </c>
      <c r="E7" s="317" t="e">
        <f>+'CE Min'!#REF!</f>
        <v>#REF!</v>
      </c>
      <c r="F7" s="317" t="e">
        <f>+'CE Min'!#REF!</f>
        <v>#REF!</v>
      </c>
      <c r="G7" s="317" t="e">
        <f>+'CE Min'!#REF!</f>
        <v>#REF!</v>
      </c>
      <c r="H7" s="317" t="e">
        <f>+'CE Min'!#REF!</f>
        <v>#REF!</v>
      </c>
      <c r="I7" s="317" t="e">
        <f>+'CE Min'!#REF!</f>
        <v>#REF!</v>
      </c>
      <c r="J7" s="317" t="e">
        <f>+'CE Min'!#REF!</f>
        <v>#REF!</v>
      </c>
      <c r="K7" s="317" t="e">
        <f>+'CE Min'!#REF!</f>
        <v>#REF!</v>
      </c>
      <c r="L7" s="317" t="e">
        <f>+'CE Min'!#REF!</f>
        <v>#REF!</v>
      </c>
    </row>
    <row r="8" spans="1:12">
      <c r="A8" s="284" t="s">
        <v>2126</v>
      </c>
      <c r="B8" s="333">
        <f t="shared" ref="B8:B18" si="0">+B7+1</f>
        <v>3</v>
      </c>
      <c r="C8" s="312" t="s">
        <v>158</v>
      </c>
      <c r="D8" s="317" t="e">
        <f>+'CE Min'!#REF!</f>
        <v>#REF!</v>
      </c>
      <c r="E8" s="317" t="e">
        <f>+'CE Min'!#REF!</f>
        <v>#REF!</v>
      </c>
      <c r="F8" s="317" t="e">
        <f>+'CE Min'!#REF!</f>
        <v>#REF!</v>
      </c>
      <c r="G8" s="317" t="e">
        <f>+'CE Min'!#REF!</f>
        <v>#REF!</v>
      </c>
      <c r="H8" s="317" t="e">
        <f>+'CE Min'!#REF!</f>
        <v>#REF!</v>
      </c>
      <c r="I8" s="317" t="e">
        <f>+'CE Min'!#REF!</f>
        <v>#REF!</v>
      </c>
      <c r="J8" s="317" t="e">
        <f>+'CE Min'!#REF!</f>
        <v>#REF!</v>
      </c>
      <c r="K8" s="317" t="e">
        <f>+'CE Min'!#REF!</f>
        <v>#REF!</v>
      </c>
      <c r="L8" s="317" t="e">
        <f>+'CE Min'!#REF!</f>
        <v>#REF!</v>
      </c>
    </row>
    <row r="9" spans="1:12">
      <c r="A9" s="284" t="s">
        <v>2127</v>
      </c>
      <c r="B9" s="333">
        <f t="shared" si="0"/>
        <v>4</v>
      </c>
      <c r="C9" s="312" t="s">
        <v>159</v>
      </c>
      <c r="D9" s="317" t="e">
        <f>+'CE Min'!#REF!</f>
        <v>#REF!</v>
      </c>
      <c r="E9" s="317" t="e">
        <f>+'CE Min'!#REF!</f>
        <v>#REF!</v>
      </c>
      <c r="F9" s="317" t="e">
        <f>+'CE Min'!#REF!</f>
        <v>#REF!</v>
      </c>
      <c r="G9" s="317" t="e">
        <f>+'CE Min'!#REF!</f>
        <v>#REF!</v>
      </c>
      <c r="H9" s="317" t="e">
        <f>+'CE Min'!#REF!</f>
        <v>#REF!</v>
      </c>
      <c r="I9" s="317" t="e">
        <f>+'CE Min'!#REF!</f>
        <v>#REF!</v>
      </c>
      <c r="J9" s="317" t="e">
        <f>+'CE Min'!#REF!</f>
        <v>#REF!</v>
      </c>
      <c r="K9" s="317" t="e">
        <f>+'CE Min'!#REF!</f>
        <v>#REF!</v>
      </c>
      <c r="L9" s="317" t="e">
        <f>+'CE Min'!#REF!</f>
        <v>#REF!</v>
      </c>
    </row>
    <row r="10" spans="1:12" ht="25.5">
      <c r="A10" s="285" t="s">
        <v>2128</v>
      </c>
      <c r="B10" s="333">
        <f t="shared" si="0"/>
        <v>5</v>
      </c>
      <c r="C10" s="312" t="s">
        <v>207</v>
      </c>
      <c r="D10" s="317" t="e">
        <f>+'CE Min'!#REF!</f>
        <v>#REF!</v>
      </c>
      <c r="E10" s="317" t="e">
        <f>+'CE Min'!#REF!</f>
        <v>#REF!</v>
      </c>
      <c r="F10" s="317" t="e">
        <f>+'CE Min'!#REF!</f>
        <v>#REF!</v>
      </c>
      <c r="G10" s="317" t="e">
        <f>+'CE Min'!#REF!</f>
        <v>#REF!</v>
      </c>
      <c r="H10" s="317" t="e">
        <f>+'CE Min'!#REF!</f>
        <v>#REF!</v>
      </c>
      <c r="I10" s="317" t="e">
        <f>+'CE Min'!#REF!</f>
        <v>#REF!</v>
      </c>
      <c r="J10" s="317" t="e">
        <f>+'CE Min'!#REF!</f>
        <v>#REF!</v>
      </c>
      <c r="K10" s="317" t="e">
        <f>+'CE Min'!#REF!</f>
        <v>#REF!</v>
      </c>
      <c r="L10" s="317" t="e">
        <f>+'CE Min'!#REF!</f>
        <v>#REF!</v>
      </c>
    </row>
    <row r="11" spans="1:12" ht="25.5">
      <c r="A11" s="285" t="s">
        <v>2129</v>
      </c>
      <c r="B11" s="333">
        <f t="shared" si="0"/>
        <v>6</v>
      </c>
      <c r="C11" s="312" t="s">
        <v>2130</v>
      </c>
      <c r="D11" s="317" t="e">
        <f>+'CE Min'!#REF!-'ce art. 44'!D8-'ce art. 44'!D9+'CE Min'!#REF!+'CE Min'!#REF!</f>
        <v>#REF!</v>
      </c>
      <c r="E11" s="317" t="e">
        <f>+'CE Min'!#REF!-'ce art. 44'!E8-'ce art. 44'!E9+'CE Min'!#REF!+'CE Min'!#REF!</f>
        <v>#REF!</v>
      </c>
      <c r="F11" s="317" t="e">
        <f>+'CE Min'!#REF!-'ce art. 44'!F8-'ce art. 44'!F9+'CE Min'!#REF!+'CE Min'!#REF!</f>
        <v>#REF!</v>
      </c>
      <c r="G11" s="317" t="e">
        <f>+'CE Min'!#REF!-'ce art. 44'!G8-'ce art. 44'!G9+'CE Min'!#REF!+'CE Min'!#REF!</f>
        <v>#REF!</v>
      </c>
      <c r="H11" s="317" t="e">
        <f>+'CE Min'!#REF!-'ce art. 44'!H8-'ce art. 44'!H9+'CE Min'!#REF!+'CE Min'!#REF!</f>
        <v>#REF!</v>
      </c>
      <c r="I11" s="317" t="e">
        <f>+'CE Min'!#REF!-'ce art. 44'!I8-'ce art. 44'!I9+'CE Min'!#REF!+'CE Min'!#REF!</f>
        <v>#REF!</v>
      </c>
      <c r="J11" s="317" t="e">
        <f>+'CE Min'!#REF!-'ce art. 44'!J8-'ce art. 44'!J9+'CE Min'!#REF!+'CE Min'!#REF!</f>
        <v>#REF!</v>
      </c>
      <c r="K11" s="317" t="e">
        <f>+'CE Min'!#REF!-'ce art. 44'!K8-'ce art. 44'!K9+'CE Min'!#REF!+'CE Min'!#REF!</f>
        <v>#REF!</v>
      </c>
      <c r="L11" s="317" t="e">
        <f>+'CE Min'!#REF!-'ce art. 44'!L8-'ce art. 44'!L9+'CE Min'!#REF!+'CE Min'!#REF!</f>
        <v>#REF!</v>
      </c>
    </row>
    <row r="12" spans="1:12">
      <c r="A12" s="285" t="s">
        <v>2131</v>
      </c>
      <c r="B12" s="333">
        <f t="shared" si="0"/>
        <v>7</v>
      </c>
      <c r="C12" s="312" t="s">
        <v>423</v>
      </c>
      <c r="D12" s="317" t="e">
        <f>+'CE Min'!#REF!</f>
        <v>#REF!</v>
      </c>
      <c r="E12" s="317" t="e">
        <f>+'CE Min'!#REF!</f>
        <v>#REF!</v>
      </c>
      <c r="F12" s="317" t="e">
        <f>+'CE Min'!#REF!</f>
        <v>#REF!</v>
      </c>
      <c r="G12" s="317" t="e">
        <f>+'CE Min'!#REF!</f>
        <v>#REF!</v>
      </c>
      <c r="H12" s="317" t="e">
        <f>+'CE Min'!#REF!</f>
        <v>#REF!</v>
      </c>
      <c r="I12" s="317" t="e">
        <f>+'CE Min'!#REF!</f>
        <v>#REF!</v>
      </c>
      <c r="J12" s="317" t="e">
        <f>+'CE Min'!#REF!</f>
        <v>#REF!</v>
      </c>
      <c r="K12" s="317" t="e">
        <f>+'CE Min'!#REF!</f>
        <v>#REF!</v>
      </c>
      <c r="L12" s="317" t="e">
        <f>+'CE Min'!#REF!</f>
        <v>#REF!</v>
      </c>
    </row>
    <row r="13" spans="1:12">
      <c r="A13" s="285" t="s">
        <v>2132</v>
      </c>
      <c r="B13" s="333">
        <f t="shared" si="0"/>
        <v>8</v>
      </c>
      <c r="C13" s="313" t="s">
        <v>399</v>
      </c>
      <c r="D13" s="317" t="e">
        <f>+'CE Min'!#REF!</f>
        <v>#REF!</v>
      </c>
      <c r="E13" s="317" t="e">
        <f>+'CE Min'!#REF!</f>
        <v>#REF!</v>
      </c>
      <c r="F13" s="317" t="e">
        <f>+'CE Min'!#REF!</f>
        <v>#REF!</v>
      </c>
      <c r="G13" s="317" t="e">
        <f>+'CE Min'!#REF!</f>
        <v>#REF!</v>
      </c>
      <c r="H13" s="317" t="e">
        <f>+'CE Min'!#REF!</f>
        <v>#REF!</v>
      </c>
      <c r="I13" s="317" t="e">
        <f>+'CE Min'!#REF!</f>
        <v>#REF!</v>
      </c>
      <c r="J13" s="317" t="e">
        <f>+'CE Min'!#REF!</f>
        <v>#REF!</v>
      </c>
      <c r="K13" s="317" t="e">
        <f>+'CE Min'!#REF!</f>
        <v>#REF!</v>
      </c>
      <c r="L13" s="317" t="e">
        <f>+'CE Min'!#REF!</f>
        <v>#REF!</v>
      </c>
    </row>
    <row r="14" spans="1:12" ht="66.599999999999994" customHeight="1">
      <c r="A14" s="285" t="s">
        <v>2133</v>
      </c>
      <c r="B14" s="333">
        <f t="shared" si="0"/>
        <v>9</v>
      </c>
      <c r="C14" s="314" t="s">
        <v>2134</v>
      </c>
      <c r="D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17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86" t="s">
        <v>2135</v>
      </c>
      <c r="B15" s="333">
        <f t="shared" si="0"/>
        <v>10</v>
      </c>
      <c r="C15" s="312" t="s">
        <v>205</v>
      </c>
      <c r="D15" s="317" t="e">
        <f>+'CE Min'!#REF!</f>
        <v>#REF!</v>
      </c>
      <c r="E15" s="317" t="e">
        <f>+'CE Min'!#REF!</f>
        <v>#REF!</v>
      </c>
      <c r="F15" s="317" t="e">
        <f>+'CE Min'!#REF!</f>
        <v>#REF!</v>
      </c>
      <c r="G15" s="317" t="e">
        <f>+'CE Min'!#REF!</f>
        <v>#REF!</v>
      </c>
      <c r="H15" s="317" t="e">
        <f>+'CE Min'!#REF!</f>
        <v>#REF!</v>
      </c>
      <c r="I15" s="317" t="e">
        <f>+'CE Min'!#REF!</f>
        <v>#REF!</v>
      </c>
      <c r="J15" s="317" t="e">
        <f>+'CE Min'!#REF!</f>
        <v>#REF!</v>
      </c>
      <c r="K15" s="317" t="e">
        <f>+'CE Min'!#REF!</f>
        <v>#REF!</v>
      </c>
      <c r="L15" s="317" t="e">
        <f>+'CE Min'!#REF!</f>
        <v>#REF!</v>
      </c>
    </row>
    <row r="16" spans="1:12">
      <c r="A16" s="285" t="s">
        <v>2136</v>
      </c>
      <c r="B16" s="333">
        <f t="shared" si="0"/>
        <v>11</v>
      </c>
      <c r="C16" s="312" t="s">
        <v>2137</v>
      </c>
      <c r="D16" s="317" t="e">
        <f>+'CE Min'!#REF!+'CE Min'!#REF!</f>
        <v>#REF!</v>
      </c>
      <c r="E16" s="317" t="e">
        <f>+'CE Min'!#REF!+'CE Min'!#REF!</f>
        <v>#REF!</v>
      </c>
      <c r="F16" s="317" t="e">
        <f>+'CE Min'!#REF!+'CE Min'!#REF!</f>
        <v>#REF!</v>
      </c>
      <c r="G16" s="317" t="e">
        <f>+'CE Min'!#REF!+'CE Min'!#REF!</f>
        <v>#REF!</v>
      </c>
      <c r="H16" s="317" t="e">
        <f>+'CE Min'!#REF!+'CE Min'!#REF!</f>
        <v>#REF!</v>
      </c>
      <c r="I16" s="317" t="e">
        <f>+'CE Min'!#REF!+'CE Min'!#REF!</f>
        <v>#REF!</v>
      </c>
      <c r="J16" s="317" t="e">
        <f>+'CE Min'!#REF!+'CE Min'!#REF!</f>
        <v>#REF!</v>
      </c>
      <c r="K16" s="317" t="e">
        <f>+'CE Min'!#REF!+'CE Min'!#REF!</f>
        <v>#REF!</v>
      </c>
      <c r="L16" s="317" t="e">
        <f>+'CE Min'!#REF!+'CE Min'!#REF!</f>
        <v>#REF!</v>
      </c>
    </row>
    <row r="17" spans="1:12">
      <c r="A17" s="287" t="s">
        <v>2138</v>
      </c>
      <c r="B17" s="333">
        <f>+B16+1</f>
        <v>12</v>
      </c>
      <c r="C17" s="314" t="s">
        <v>222</v>
      </c>
      <c r="D17" s="317" t="e">
        <f>+'CE Min'!#REF!</f>
        <v>#REF!</v>
      </c>
      <c r="E17" s="317" t="e">
        <f>+'CE Min'!#REF!</f>
        <v>#REF!</v>
      </c>
      <c r="F17" s="317" t="e">
        <f>+'CE Min'!#REF!</f>
        <v>#REF!</v>
      </c>
      <c r="G17" s="317" t="e">
        <f>+'CE Min'!#REF!</f>
        <v>#REF!</v>
      </c>
      <c r="H17" s="317" t="e">
        <f>+'CE Min'!#REF!</f>
        <v>#REF!</v>
      </c>
      <c r="I17" s="317" t="e">
        <f>+'CE Min'!#REF!</f>
        <v>#REF!</v>
      </c>
      <c r="J17" s="317" t="e">
        <f>+'CE Min'!#REF!</f>
        <v>#REF!</v>
      </c>
      <c r="K17" s="317" t="e">
        <f>+'CE Min'!#REF!</f>
        <v>#REF!</v>
      </c>
      <c r="L17" s="317" t="e">
        <f>+'CE Min'!#REF!</f>
        <v>#REF!</v>
      </c>
    </row>
    <row r="18" spans="1:12" ht="65.650000000000006" customHeight="1">
      <c r="A18" s="288" t="s">
        <v>2139</v>
      </c>
      <c r="B18" s="334">
        <f t="shared" si="0"/>
        <v>13</v>
      </c>
      <c r="C18" s="315" t="s">
        <v>2140</v>
      </c>
      <c r="D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17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89" t="s">
        <v>2141</v>
      </c>
      <c r="B19" s="335" t="s">
        <v>2142</v>
      </c>
      <c r="C19" s="316"/>
      <c r="D19" s="317" t="e">
        <f>D6+D7+D8+D9+D10+D11+D12+D13+D14+D15+D16+D17+D18</f>
        <v>#REF!</v>
      </c>
      <c r="E19" s="317" t="e">
        <f t="shared" ref="E19:L19" si="1">E6+E7+E8+E9+E10+E11+E12+E13+E14+E15+E16+E17+E18</f>
        <v>#REF!</v>
      </c>
      <c r="F19" s="317" t="e">
        <f t="shared" si="1"/>
        <v>#REF!</v>
      </c>
      <c r="G19" s="317" t="e">
        <f t="shared" si="1"/>
        <v>#REF!</v>
      </c>
      <c r="H19" s="317" t="e">
        <f t="shared" si="1"/>
        <v>#REF!</v>
      </c>
      <c r="I19" s="317" t="e">
        <f t="shared" si="1"/>
        <v>#REF!</v>
      </c>
      <c r="J19" s="317" t="e">
        <f t="shared" si="1"/>
        <v>#REF!</v>
      </c>
      <c r="K19" s="317" t="e">
        <f t="shared" si="1"/>
        <v>#REF!</v>
      </c>
      <c r="L19" s="317" t="e">
        <f t="shared" si="1"/>
        <v>#REF!</v>
      </c>
    </row>
    <row r="20" spans="1:12" ht="13.5" thickTop="1">
      <c r="A20" s="290"/>
      <c r="B20" s="336"/>
      <c r="C20" s="291"/>
    </row>
    <row r="21" spans="1:12" ht="13.5" thickBot="1">
      <c r="A21" s="292"/>
      <c r="B21" s="337"/>
      <c r="C21" s="293"/>
    </row>
    <row r="22" spans="1:12" ht="23.65" customHeight="1" thickTop="1">
      <c r="A22" s="441" t="s">
        <v>2143</v>
      </c>
      <c r="B22" s="329"/>
      <c r="C22" s="446" t="s">
        <v>2120</v>
      </c>
      <c r="D22" s="439" t="s">
        <v>2111</v>
      </c>
      <c r="E22" s="439" t="s">
        <v>2112</v>
      </c>
      <c r="F22" s="440" t="s">
        <v>2113</v>
      </c>
      <c r="G22" s="440"/>
      <c r="H22" s="439" t="s">
        <v>2107</v>
      </c>
      <c r="I22" s="439" t="s">
        <v>2108</v>
      </c>
      <c r="J22" s="439" t="s">
        <v>2109</v>
      </c>
      <c r="K22" s="439" t="s">
        <v>2104</v>
      </c>
      <c r="L22" s="439" t="s">
        <v>2105</v>
      </c>
    </row>
    <row r="23" spans="1:12" ht="28.9" customHeight="1">
      <c r="A23" s="442"/>
      <c r="B23" s="330"/>
      <c r="C23" s="447"/>
      <c r="D23" s="439"/>
      <c r="E23" s="439"/>
      <c r="F23" s="439" t="s">
        <v>2114</v>
      </c>
      <c r="G23" s="439" t="s">
        <v>2115</v>
      </c>
      <c r="H23" s="439"/>
      <c r="I23" s="439"/>
      <c r="J23" s="439"/>
      <c r="K23" s="439"/>
      <c r="L23" s="439"/>
    </row>
    <row r="24" spans="1:12" ht="28.15" customHeight="1">
      <c r="A24" s="282" t="s">
        <v>2121</v>
      </c>
      <c r="B24" s="338"/>
      <c r="C24" s="448"/>
      <c r="D24" s="439"/>
      <c r="E24" s="439"/>
      <c r="F24" s="439"/>
      <c r="G24" s="439"/>
      <c r="H24" s="439"/>
      <c r="I24" s="439"/>
      <c r="J24" s="439"/>
      <c r="K24" s="439"/>
      <c r="L24" s="439"/>
    </row>
    <row r="25" spans="1:12" ht="22.5">
      <c r="A25" s="294" t="s">
        <v>2144</v>
      </c>
      <c r="B25" s="339" t="s">
        <v>2145</v>
      </c>
      <c r="C25" s="318"/>
      <c r="D25" s="317" t="e">
        <f>+D26+D27+D28+D29+D30</f>
        <v>#REF!</v>
      </c>
      <c r="E25" s="317" t="e">
        <f t="shared" ref="E25:L25" si="2">+E26+E27+E28+E29+E30</f>
        <v>#REF!</v>
      </c>
      <c r="F25" s="317" t="e">
        <f t="shared" si="2"/>
        <v>#REF!</v>
      </c>
      <c r="G25" s="317" t="e">
        <f t="shared" si="2"/>
        <v>#REF!</v>
      </c>
      <c r="H25" s="317" t="e">
        <f t="shared" si="2"/>
        <v>#REF!</v>
      </c>
      <c r="I25" s="317" t="e">
        <f t="shared" si="2"/>
        <v>#REF!</v>
      </c>
      <c r="J25" s="317" t="e">
        <f t="shared" si="2"/>
        <v>#REF!</v>
      </c>
      <c r="K25" s="317" t="e">
        <f t="shared" si="2"/>
        <v>#REF!</v>
      </c>
      <c r="L25" s="317" t="e">
        <f t="shared" si="2"/>
        <v>#REF!</v>
      </c>
    </row>
    <row r="26" spans="1:12">
      <c r="A26" s="295" t="s">
        <v>2146</v>
      </c>
      <c r="B26" s="296" t="s">
        <v>2147</v>
      </c>
      <c r="C26" s="319" t="s">
        <v>1103</v>
      </c>
      <c r="D26" s="317" t="e">
        <f>+'CE Min'!#REF!</f>
        <v>#REF!</v>
      </c>
      <c r="E26" s="317" t="e">
        <f>+'CE Min'!#REF!</f>
        <v>#REF!</v>
      </c>
      <c r="F26" s="317" t="e">
        <f>+'CE Min'!#REF!</f>
        <v>#REF!</v>
      </c>
      <c r="G26" s="317" t="e">
        <f>+'CE Min'!#REF!</f>
        <v>#REF!</v>
      </c>
      <c r="H26" s="317" t="e">
        <f>+'CE Min'!#REF!</f>
        <v>#REF!</v>
      </c>
      <c r="I26" s="317" t="e">
        <f>+'CE Min'!#REF!</f>
        <v>#REF!</v>
      </c>
      <c r="J26" s="317" t="e">
        <f>+'CE Min'!#REF!</f>
        <v>#REF!</v>
      </c>
      <c r="K26" s="317" t="e">
        <f>+'CE Min'!#REF!</f>
        <v>#REF!</v>
      </c>
      <c r="L26" s="317" t="e">
        <f>+'CE Min'!#REF!</f>
        <v>#REF!</v>
      </c>
    </row>
    <row r="27" spans="1:12">
      <c r="A27" s="295" t="s">
        <v>2148</v>
      </c>
      <c r="B27" s="296" t="s">
        <v>2149</v>
      </c>
      <c r="C27" s="319" t="s">
        <v>1155</v>
      </c>
      <c r="D27" s="317" t="e">
        <f>+'CE Min'!#REF!</f>
        <v>#REF!</v>
      </c>
      <c r="E27" s="317" t="e">
        <f>+'CE Min'!#REF!</f>
        <v>#REF!</v>
      </c>
      <c r="F27" s="317" t="e">
        <f>+'CE Min'!#REF!</f>
        <v>#REF!</v>
      </c>
      <c r="G27" s="317" t="e">
        <f>+'CE Min'!#REF!</f>
        <v>#REF!</v>
      </c>
      <c r="H27" s="317" t="e">
        <f>+'CE Min'!#REF!</f>
        <v>#REF!</v>
      </c>
      <c r="I27" s="317" t="e">
        <f>+'CE Min'!#REF!</f>
        <v>#REF!</v>
      </c>
      <c r="J27" s="317" t="e">
        <f>+'CE Min'!#REF!</f>
        <v>#REF!</v>
      </c>
      <c r="K27" s="317" t="e">
        <f>+'CE Min'!#REF!</f>
        <v>#REF!</v>
      </c>
      <c r="L27" s="317" t="e">
        <f>+'CE Min'!#REF!</f>
        <v>#REF!</v>
      </c>
    </row>
    <row r="28" spans="1:12">
      <c r="A28" s="295" t="s">
        <v>2150</v>
      </c>
      <c r="B28" s="296" t="s">
        <v>2151</v>
      </c>
      <c r="C28" s="319" t="s">
        <v>1174</v>
      </c>
      <c r="D28" s="317" t="e">
        <f>+'CE Min'!#REF!</f>
        <v>#REF!</v>
      </c>
      <c r="E28" s="317" t="e">
        <f>+'CE Min'!#REF!</f>
        <v>#REF!</v>
      </c>
      <c r="F28" s="317" t="e">
        <f>+'CE Min'!#REF!</f>
        <v>#REF!</v>
      </c>
      <c r="G28" s="317" t="e">
        <f>+'CE Min'!#REF!</f>
        <v>#REF!</v>
      </c>
      <c r="H28" s="317" t="e">
        <f>+'CE Min'!#REF!</f>
        <v>#REF!</v>
      </c>
      <c r="I28" s="317" t="e">
        <f>+'CE Min'!#REF!</f>
        <v>#REF!</v>
      </c>
      <c r="J28" s="317" t="e">
        <f>+'CE Min'!#REF!</f>
        <v>#REF!</v>
      </c>
      <c r="K28" s="317" t="e">
        <f>+'CE Min'!#REF!</f>
        <v>#REF!</v>
      </c>
      <c r="L28" s="317" t="e">
        <f>+'CE Min'!#REF!</f>
        <v>#REF!</v>
      </c>
    </row>
    <row r="29" spans="1:12">
      <c r="A29" s="295" t="s">
        <v>2152</v>
      </c>
      <c r="B29" s="296" t="s">
        <v>2153</v>
      </c>
      <c r="C29" s="319" t="s">
        <v>1193</v>
      </c>
      <c r="D29" s="317" t="e">
        <f>+'CE Min'!#REF!</f>
        <v>#REF!</v>
      </c>
      <c r="E29" s="317" t="e">
        <f>+'CE Min'!#REF!</f>
        <v>#REF!</v>
      </c>
      <c r="F29" s="317" t="e">
        <f>+'CE Min'!#REF!</f>
        <v>#REF!</v>
      </c>
      <c r="G29" s="317" t="e">
        <f>+'CE Min'!#REF!</f>
        <v>#REF!</v>
      </c>
      <c r="H29" s="317" t="e">
        <f>+'CE Min'!#REF!</f>
        <v>#REF!</v>
      </c>
      <c r="I29" s="317" t="e">
        <f>+'CE Min'!#REF!</f>
        <v>#REF!</v>
      </c>
      <c r="J29" s="317" t="e">
        <f>+'CE Min'!#REF!</f>
        <v>#REF!</v>
      </c>
      <c r="K29" s="317" t="e">
        <f>+'CE Min'!#REF!</f>
        <v>#REF!</v>
      </c>
      <c r="L29" s="317" t="e">
        <f>+'CE Min'!#REF!</f>
        <v>#REF!</v>
      </c>
    </row>
    <row r="30" spans="1:12">
      <c r="A30" s="297" t="s">
        <v>2154</v>
      </c>
      <c r="B30" s="296" t="s">
        <v>2155</v>
      </c>
      <c r="C30" s="319" t="s">
        <v>2156</v>
      </c>
      <c r="D30" s="317" t="e">
        <f>+'CE Min'!#REF!+'CE Min'!#REF!</f>
        <v>#REF!</v>
      </c>
      <c r="E30" s="317" t="e">
        <f>+'CE Min'!#REF!+'CE Min'!#REF!</f>
        <v>#REF!</v>
      </c>
      <c r="F30" s="317" t="e">
        <f>+'CE Min'!#REF!+'CE Min'!#REF!</f>
        <v>#REF!</v>
      </c>
      <c r="G30" s="317" t="e">
        <f>+'CE Min'!#REF!+'CE Min'!#REF!</f>
        <v>#REF!</v>
      </c>
      <c r="H30" s="317" t="e">
        <f>+'CE Min'!#REF!+'CE Min'!#REF!</f>
        <v>#REF!</v>
      </c>
      <c r="I30" s="317" t="e">
        <f>+'CE Min'!#REF!+'CE Min'!#REF!</f>
        <v>#REF!</v>
      </c>
      <c r="J30" s="317" t="e">
        <f>+'CE Min'!#REF!+'CE Min'!#REF!</f>
        <v>#REF!</v>
      </c>
      <c r="K30" s="317" t="e">
        <f>+'CE Min'!#REF!+'CE Min'!#REF!</f>
        <v>#REF!</v>
      </c>
      <c r="L30" s="317" t="e">
        <f>+'CE Min'!#REF!+'CE Min'!#REF!</f>
        <v>#REF!</v>
      </c>
    </row>
    <row r="31" spans="1:12">
      <c r="A31" s="298" t="s">
        <v>2157</v>
      </c>
      <c r="B31" s="340">
        <v>16</v>
      </c>
      <c r="C31" s="320" t="s">
        <v>1492</v>
      </c>
      <c r="D31" s="317" t="e">
        <f>+'CE Min'!#REF!</f>
        <v>#REF!</v>
      </c>
      <c r="E31" s="317" t="e">
        <f>+'CE Min'!#REF!</f>
        <v>#REF!</v>
      </c>
      <c r="F31" s="317" t="e">
        <f>+'CE Min'!#REF!</f>
        <v>#REF!</v>
      </c>
      <c r="G31" s="317" t="e">
        <f>+'CE Min'!#REF!</f>
        <v>#REF!</v>
      </c>
      <c r="H31" s="317" t="e">
        <f>+'CE Min'!#REF!</f>
        <v>#REF!</v>
      </c>
      <c r="I31" s="317" t="e">
        <f>+'CE Min'!#REF!</f>
        <v>#REF!</v>
      </c>
      <c r="J31" s="317" t="e">
        <f>+'CE Min'!#REF!</f>
        <v>#REF!</v>
      </c>
      <c r="K31" s="317" t="e">
        <f>+'CE Min'!#REF!</f>
        <v>#REF!</v>
      </c>
      <c r="L31" s="317" t="e">
        <f>+'CE Min'!#REF!</f>
        <v>#REF!</v>
      </c>
    </row>
    <row r="32" spans="1:12">
      <c r="A32" s="298" t="s">
        <v>2158</v>
      </c>
      <c r="B32" s="340" t="s">
        <v>2159</v>
      </c>
      <c r="C32" s="321"/>
      <c r="D32" s="317" t="e">
        <f>+D33+D34</f>
        <v>#REF!</v>
      </c>
      <c r="E32" s="317" t="e">
        <f t="shared" ref="E32:L32" si="3">+E33+E34</f>
        <v>#REF!</v>
      </c>
      <c r="F32" s="317" t="e">
        <f t="shared" si="3"/>
        <v>#REF!</v>
      </c>
      <c r="G32" s="317" t="e">
        <f t="shared" si="3"/>
        <v>#REF!</v>
      </c>
      <c r="H32" s="317" t="e">
        <f t="shared" si="3"/>
        <v>#REF!</v>
      </c>
      <c r="I32" s="317" t="e">
        <f t="shared" si="3"/>
        <v>#REF!</v>
      </c>
      <c r="J32" s="317" t="e">
        <f t="shared" si="3"/>
        <v>#REF!</v>
      </c>
      <c r="K32" s="317" t="e">
        <f t="shared" si="3"/>
        <v>#REF!</v>
      </c>
      <c r="L32" s="317" t="e">
        <f t="shared" si="3"/>
        <v>#REF!</v>
      </c>
    </row>
    <row r="33" spans="1:12" ht="30" customHeight="1">
      <c r="A33" s="299" t="s">
        <v>2160</v>
      </c>
      <c r="B33" s="300" t="s">
        <v>2161</v>
      </c>
      <c r="C33" s="319" t="s">
        <v>2162</v>
      </c>
      <c r="D33" s="317" t="e">
        <f>+'CE Min'!#REF!-'CE Min'!#REF!-'CE Min'!#REF!-'CE Min'!#REF!-'CE Min'!#REF!</f>
        <v>#REF!</v>
      </c>
      <c r="E33" s="317" t="e">
        <f>+'CE Min'!#REF!-'CE Min'!#REF!-'CE Min'!#REF!-'CE Min'!#REF!-'CE Min'!#REF!</f>
        <v>#REF!</v>
      </c>
      <c r="F33" s="317" t="e">
        <f>+'CE Min'!#REF!-'CE Min'!#REF!-'CE Min'!#REF!-'CE Min'!#REF!-'CE Min'!#REF!</f>
        <v>#REF!</v>
      </c>
      <c r="G33" s="317" t="e">
        <f>+'CE Min'!#REF!-'CE Min'!#REF!-'CE Min'!#REF!-'CE Min'!#REF!-'CE Min'!#REF!</f>
        <v>#REF!</v>
      </c>
      <c r="H33" s="317" t="e">
        <f>+'CE Min'!#REF!-'CE Min'!#REF!-'CE Min'!#REF!-'CE Min'!#REF!-'CE Min'!#REF!</f>
        <v>#REF!</v>
      </c>
      <c r="I33" s="317" t="e">
        <f>+'CE Min'!#REF!-'CE Min'!#REF!-'CE Min'!#REF!-'CE Min'!#REF!-'CE Min'!#REF!</f>
        <v>#REF!</v>
      </c>
      <c r="J33" s="317" t="e">
        <f>+'CE Min'!#REF!-'CE Min'!#REF!-'CE Min'!#REF!-'CE Min'!#REF!-'CE Min'!#REF!</f>
        <v>#REF!</v>
      </c>
      <c r="K33" s="317" t="e">
        <f>+'CE Min'!#REF!-'CE Min'!#REF!-'CE Min'!#REF!-'CE Min'!#REF!-'CE Min'!#REF!</f>
        <v>#REF!</v>
      </c>
      <c r="L33" s="317" t="e">
        <f>+'CE Min'!#REF!-'CE Min'!#REF!-'CE Min'!#REF!-'CE Min'!#REF!-'CE Min'!#REF!</f>
        <v>#REF!</v>
      </c>
    </row>
    <row r="34" spans="1:12">
      <c r="A34" s="299" t="s">
        <v>2163</v>
      </c>
      <c r="B34" s="300" t="s">
        <v>2164</v>
      </c>
      <c r="C34" s="320" t="s">
        <v>594</v>
      </c>
      <c r="D34" s="317" t="e">
        <f>+'CE Min'!#REF!</f>
        <v>#REF!</v>
      </c>
      <c r="E34" s="317" t="e">
        <f>+'CE Min'!#REF!</f>
        <v>#REF!</v>
      </c>
      <c r="F34" s="317" t="e">
        <f>+'CE Min'!#REF!</f>
        <v>#REF!</v>
      </c>
      <c r="G34" s="317" t="e">
        <f>+'CE Min'!#REF!</f>
        <v>#REF!</v>
      </c>
      <c r="H34" s="317" t="e">
        <f>+'CE Min'!#REF!</f>
        <v>#REF!</v>
      </c>
      <c r="I34" s="317" t="e">
        <f>+'CE Min'!#REF!</f>
        <v>#REF!</v>
      </c>
      <c r="J34" s="317" t="e">
        <f>+'CE Min'!#REF!</f>
        <v>#REF!</v>
      </c>
      <c r="K34" s="317" t="e">
        <f>+'CE Min'!#REF!</f>
        <v>#REF!</v>
      </c>
      <c r="L34" s="317" t="e">
        <f>+'CE Min'!#REF!</f>
        <v>#REF!</v>
      </c>
    </row>
    <row r="35" spans="1:12">
      <c r="A35" s="298" t="s">
        <v>2165</v>
      </c>
      <c r="B35" s="340" t="s">
        <v>2166</v>
      </c>
      <c r="C35" s="321"/>
      <c r="D35" s="317" t="e">
        <f>+D36+D37</f>
        <v>#REF!</v>
      </c>
      <c r="E35" s="317" t="e">
        <f t="shared" ref="E35:L35" si="4">+E36+E37</f>
        <v>#REF!</v>
      </c>
      <c r="F35" s="317" t="e">
        <f t="shared" si="4"/>
        <v>#REF!</v>
      </c>
      <c r="G35" s="317" t="e">
        <f t="shared" si="4"/>
        <v>#REF!</v>
      </c>
      <c r="H35" s="317" t="e">
        <f t="shared" si="4"/>
        <v>#REF!</v>
      </c>
      <c r="I35" s="317" t="e">
        <f t="shared" si="4"/>
        <v>#REF!</v>
      </c>
      <c r="J35" s="317" t="e">
        <f t="shared" si="4"/>
        <v>#REF!</v>
      </c>
      <c r="K35" s="317" t="e">
        <f t="shared" si="4"/>
        <v>#REF!</v>
      </c>
      <c r="L35" s="317" t="e">
        <f t="shared" si="4"/>
        <v>#REF!</v>
      </c>
    </row>
    <row r="36" spans="1:12">
      <c r="A36" s="299" t="s">
        <v>2167</v>
      </c>
      <c r="B36" s="300" t="s">
        <v>2168</v>
      </c>
      <c r="C36" s="320" t="s">
        <v>2169</v>
      </c>
      <c r="D36" s="317" t="e">
        <f>+'CE Min'!#REF!+'CE Min'!#REF!-'CE Min'!#REF!+'CE Min'!#REF!</f>
        <v>#REF!</v>
      </c>
      <c r="E36" s="317" t="e">
        <f>+'CE Min'!#REF!+'CE Min'!#REF!-'CE Min'!#REF!+'CE Min'!#REF!</f>
        <v>#REF!</v>
      </c>
      <c r="F36" s="317" t="e">
        <f>+'CE Min'!#REF!+'CE Min'!#REF!-'CE Min'!#REF!+'CE Min'!#REF!</f>
        <v>#REF!</v>
      </c>
      <c r="G36" s="317" t="e">
        <f>+'CE Min'!#REF!+'CE Min'!#REF!-'CE Min'!#REF!+'CE Min'!#REF!</f>
        <v>#REF!</v>
      </c>
      <c r="H36" s="317" t="e">
        <f>+'CE Min'!#REF!+'CE Min'!#REF!-'CE Min'!#REF!+'CE Min'!#REF!</f>
        <v>#REF!</v>
      </c>
      <c r="I36" s="317" t="e">
        <f>+'CE Min'!#REF!+'CE Min'!#REF!-'CE Min'!#REF!+'CE Min'!#REF!</f>
        <v>#REF!</v>
      </c>
      <c r="J36" s="317" t="e">
        <f>+'CE Min'!#REF!+'CE Min'!#REF!-'CE Min'!#REF!+'CE Min'!#REF!</f>
        <v>#REF!</v>
      </c>
      <c r="K36" s="317" t="e">
        <f>+'CE Min'!#REF!+'CE Min'!#REF!-'CE Min'!#REF!+'CE Min'!#REF!</f>
        <v>#REF!</v>
      </c>
      <c r="L36" s="317" t="e">
        <f>+'CE Min'!#REF!+'CE Min'!#REF!-'CE Min'!#REF!+'CE Min'!#REF!</f>
        <v>#REF!</v>
      </c>
    </row>
    <row r="37" spans="1:12" ht="33.6" customHeight="1">
      <c r="A37" s="299" t="s">
        <v>2170</v>
      </c>
      <c r="B37" s="300" t="s">
        <v>2171</v>
      </c>
      <c r="C37" s="319" t="s">
        <v>2172</v>
      </c>
      <c r="D37" s="317" t="e">
        <f>+'CE Min'!#REF!+'CE Min'!#REF!+'CE Min'!#REF!+'CE Min'!#REF!+'CE Min'!#REF!-'CE Min'!#REF!+'CE Min'!#REF!</f>
        <v>#REF!</v>
      </c>
      <c r="E37" s="317" t="e">
        <f>+'CE Min'!#REF!+'CE Min'!#REF!+'CE Min'!#REF!+'CE Min'!#REF!+'CE Min'!#REF!-'CE Min'!#REF!+'CE Min'!#REF!</f>
        <v>#REF!</v>
      </c>
      <c r="F37" s="317" t="e">
        <f>+'CE Min'!#REF!+'CE Min'!#REF!+'CE Min'!#REF!+'CE Min'!#REF!+'CE Min'!#REF!-'CE Min'!#REF!+'CE Min'!#REF!</f>
        <v>#REF!</v>
      </c>
      <c r="G37" s="317" t="e">
        <f>+'CE Min'!#REF!+'CE Min'!#REF!+'CE Min'!#REF!+'CE Min'!#REF!+'CE Min'!#REF!-'CE Min'!#REF!+'CE Min'!#REF!</f>
        <v>#REF!</v>
      </c>
      <c r="H37" s="317" t="e">
        <f>+'CE Min'!#REF!+'CE Min'!#REF!+'CE Min'!#REF!+'CE Min'!#REF!+'CE Min'!#REF!-'CE Min'!#REF!+'CE Min'!#REF!</f>
        <v>#REF!</v>
      </c>
      <c r="I37" s="317" t="e">
        <f>+'CE Min'!#REF!+'CE Min'!#REF!+'CE Min'!#REF!+'CE Min'!#REF!+'CE Min'!#REF!-'CE Min'!#REF!+'CE Min'!#REF!</f>
        <v>#REF!</v>
      </c>
      <c r="J37" s="317" t="e">
        <f>+'CE Min'!#REF!+'CE Min'!#REF!+'CE Min'!#REF!+'CE Min'!#REF!+'CE Min'!#REF!-'CE Min'!#REF!+'CE Min'!#REF!</f>
        <v>#REF!</v>
      </c>
      <c r="K37" s="317" t="e">
        <f>+'CE Min'!#REF!+'CE Min'!#REF!+'CE Min'!#REF!+'CE Min'!#REF!+'CE Min'!#REF!-'CE Min'!#REF!+'CE Min'!#REF!</f>
        <v>#REF!</v>
      </c>
      <c r="L37" s="317" t="e">
        <f>+'CE Min'!#REF!+'CE Min'!#REF!+'CE Min'!#REF!+'CE Min'!#REF!+'CE Min'!#REF!-'CE Min'!#REF!+'CE Min'!#REF!</f>
        <v>#REF!</v>
      </c>
    </row>
    <row r="38" spans="1:12" ht="22.5">
      <c r="A38" s="301" t="s">
        <v>2173</v>
      </c>
      <c r="B38" s="341" t="s">
        <v>2174</v>
      </c>
      <c r="C38" s="321"/>
      <c r="D38" s="317" t="e">
        <f>+D39+D40+D41+D42+D43+D44+D45</f>
        <v>#REF!</v>
      </c>
      <c r="E38" s="317" t="e">
        <f t="shared" ref="E38:L38" si="5">+E39+E40+E41+E42+E43+E44+E45</f>
        <v>#REF!</v>
      </c>
      <c r="F38" s="317" t="e">
        <f t="shared" si="5"/>
        <v>#REF!</v>
      </c>
      <c r="G38" s="317" t="e">
        <f t="shared" si="5"/>
        <v>#REF!</v>
      </c>
      <c r="H38" s="317" t="e">
        <f t="shared" si="5"/>
        <v>#REF!</v>
      </c>
      <c r="I38" s="317" t="e">
        <f t="shared" si="5"/>
        <v>#REF!</v>
      </c>
      <c r="J38" s="317" t="e">
        <f t="shared" si="5"/>
        <v>#REF!</v>
      </c>
      <c r="K38" s="317" t="e">
        <f t="shared" si="5"/>
        <v>#REF!</v>
      </c>
      <c r="L38" s="317" t="e">
        <f t="shared" si="5"/>
        <v>#REF!</v>
      </c>
    </row>
    <row r="39" spans="1:12">
      <c r="A39" s="302" t="s">
        <v>2175</v>
      </c>
      <c r="B39" s="300" t="s">
        <v>2176</v>
      </c>
      <c r="C39" s="320" t="s">
        <v>622</v>
      </c>
      <c r="D39" s="317" t="e">
        <f>+'CE Min'!#REF!</f>
        <v>#REF!</v>
      </c>
      <c r="E39" s="317" t="e">
        <f>+'CE Min'!#REF!</f>
        <v>#REF!</v>
      </c>
      <c r="F39" s="317" t="e">
        <f>+'CE Min'!#REF!</f>
        <v>#REF!</v>
      </c>
      <c r="G39" s="317" t="e">
        <f>+'CE Min'!#REF!</f>
        <v>#REF!</v>
      </c>
      <c r="H39" s="317" t="e">
        <f>+'CE Min'!#REF!</f>
        <v>#REF!</v>
      </c>
      <c r="I39" s="317" t="e">
        <f>+'CE Min'!#REF!</f>
        <v>#REF!</v>
      </c>
      <c r="J39" s="317" t="e">
        <f>+'CE Min'!#REF!</f>
        <v>#REF!</v>
      </c>
      <c r="K39" s="317" t="e">
        <f>+'CE Min'!#REF!</f>
        <v>#REF!</v>
      </c>
      <c r="L39" s="317" t="e">
        <f>+'CE Min'!#REF!</f>
        <v>#REF!</v>
      </c>
    </row>
    <row r="40" spans="1:12">
      <c r="A40" s="302" t="s">
        <v>2177</v>
      </c>
      <c r="B40" s="300" t="s">
        <v>2178</v>
      </c>
      <c r="C40" s="320" t="s">
        <v>2179</v>
      </c>
      <c r="D40" s="317" t="e">
        <f>+'CE Min'!#REF!</f>
        <v>#REF!</v>
      </c>
      <c r="E40" s="317" t="e">
        <f>+'CE Min'!#REF!</f>
        <v>#REF!</v>
      </c>
      <c r="F40" s="317" t="e">
        <f>+'CE Min'!#REF!</f>
        <v>#REF!</v>
      </c>
      <c r="G40" s="317" t="e">
        <f>+'CE Min'!#REF!</f>
        <v>#REF!</v>
      </c>
      <c r="H40" s="317" t="e">
        <f>+'CE Min'!#REF!</f>
        <v>#REF!</v>
      </c>
      <c r="I40" s="317" t="e">
        <f>+'CE Min'!#REF!</f>
        <v>#REF!</v>
      </c>
      <c r="J40" s="317" t="e">
        <f>+'CE Min'!#REF!</f>
        <v>#REF!</v>
      </c>
      <c r="K40" s="317" t="e">
        <f>+'CE Min'!#REF!</f>
        <v>#REF!</v>
      </c>
      <c r="L40" s="317" t="e">
        <f>+'CE Min'!#REF!</f>
        <v>#REF!</v>
      </c>
    </row>
    <row r="41" spans="1:12">
      <c r="A41" s="303" t="s">
        <v>2180</v>
      </c>
      <c r="B41" s="300" t="s">
        <v>2181</v>
      </c>
      <c r="C41" s="320" t="s">
        <v>2182</v>
      </c>
      <c r="D41" s="317" t="e">
        <f>+'CE Min'!#REF!</f>
        <v>#REF!</v>
      </c>
      <c r="E41" s="317" t="e">
        <f>+'CE Min'!#REF!</f>
        <v>#REF!</v>
      </c>
      <c r="F41" s="317" t="e">
        <f>+'CE Min'!#REF!</f>
        <v>#REF!</v>
      </c>
      <c r="G41" s="317" t="e">
        <f>+'CE Min'!#REF!</f>
        <v>#REF!</v>
      </c>
      <c r="H41" s="317" t="e">
        <f>+'CE Min'!#REF!</f>
        <v>#REF!</v>
      </c>
      <c r="I41" s="317" t="e">
        <f>+'CE Min'!#REF!</f>
        <v>#REF!</v>
      </c>
      <c r="J41" s="317" t="e">
        <f>+'CE Min'!#REF!</f>
        <v>#REF!</v>
      </c>
      <c r="K41" s="317" t="e">
        <f>+'CE Min'!#REF!</f>
        <v>#REF!</v>
      </c>
      <c r="L41" s="317" t="e">
        <f>+'CE Min'!#REF!</f>
        <v>#REF!</v>
      </c>
    </row>
    <row r="42" spans="1:12">
      <c r="A42" s="302" t="s">
        <v>2183</v>
      </c>
      <c r="B42" s="300" t="s">
        <v>2184</v>
      </c>
      <c r="C42" s="320" t="s">
        <v>2185</v>
      </c>
      <c r="D42" s="317" t="e">
        <f>+'CE Min'!#REF!+'CE Min'!#REF!</f>
        <v>#REF!</v>
      </c>
      <c r="E42" s="317" t="e">
        <f>+'CE Min'!#REF!+'CE Min'!#REF!</f>
        <v>#REF!</v>
      </c>
      <c r="F42" s="317" t="e">
        <f>+'CE Min'!#REF!+'CE Min'!#REF!</f>
        <v>#REF!</v>
      </c>
      <c r="G42" s="317" t="e">
        <f>+'CE Min'!#REF!+'CE Min'!#REF!</f>
        <v>#REF!</v>
      </c>
      <c r="H42" s="317" t="e">
        <f>+'CE Min'!#REF!+'CE Min'!#REF!</f>
        <v>#REF!</v>
      </c>
      <c r="I42" s="317" t="e">
        <f>+'CE Min'!#REF!+'CE Min'!#REF!</f>
        <v>#REF!</v>
      </c>
      <c r="J42" s="317" t="e">
        <f>+'CE Min'!#REF!+'CE Min'!#REF!</f>
        <v>#REF!</v>
      </c>
      <c r="K42" s="317" t="e">
        <f>+'CE Min'!#REF!+'CE Min'!#REF!</f>
        <v>#REF!</v>
      </c>
      <c r="L42" s="317" t="e">
        <f>+'CE Min'!#REF!+'CE Min'!#REF!</f>
        <v>#REF!</v>
      </c>
    </row>
    <row r="43" spans="1:12">
      <c r="A43" s="302" t="s">
        <v>2186</v>
      </c>
      <c r="B43" s="300" t="s">
        <v>2187</v>
      </c>
      <c r="C43" s="320" t="s">
        <v>2188</v>
      </c>
      <c r="D43" s="317" t="e">
        <f>+'CE Min'!#REF!+'CE Min'!#REF!</f>
        <v>#REF!</v>
      </c>
      <c r="E43" s="317" t="e">
        <f>+'CE Min'!#REF!+'CE Min'!#REF!</f>
        <v>#REF!</v>
      </c>
      <c r="F43" s="317" t="e">
        <f>+'CE Min'!#REF!+'CE Min'!#REF!</f>
        <v>#REF!</v>
      </c>
      <c r="G43" s="317" t="e">
        <f>+'CE Min'!#REF!+'CE Min'!#REF!</f>
        <v>#REF!</v>
      </c>
      <c r="H43" s="317" t="e">
        <f>+'CE Min'!#REF!+'CE Min'!#REF!</f>
        <v>#REF!</v>
      </c>
      <c r="I43" s="317" t="e">
        <f>+'CE Min'!#REF!+'CE Min'!#REF!</f>
        <v>#REF!</v>
      </c>
      <c r="J43" s="317" t="e">
        <f>+'CE Min'!#REF!+'CE Min'!#REF!</f>
        <v>#REF!</v>
      </c>
      <c r="K43" s="317" t="e">
        <f>+'CE Min'!#REF!+'CE Min'!#REF!</f>
        <v>#REF!</v>
      </c>
      <c r="L43" s="317" t="e">
        <f>+'CE Min'!#REF!+'CE Min'!#REF!</f>
        <v>#REF!</v>
      </c>
    </row>
    <row r="44" spans="1:12">
      <c r="A44" s="302" t="s">
        <v>2189</v>
      </c>
      <c r="B44" s="300" t="s">
        <v>2190</v>
      </c>
      <c r="C44" s="320" t="s">
        <v>2191</v>
      </c>
      <c r="D44" s="317" t="e">
        <f>+'CE Min'!#REF!+'CE Min'!#REF!</f>
        <v>#REF!</v>
      </c>
      <c r="E44" s="317" t="e">
        <f>+'CE Min'!#REF!+'CE Min'!#REF!</f>
        <v>#REF!</v>
      </c>
      <c r="F44" s="317" t="e">
        <f>+'CE Min'!#REF!+'CE Min'!#REF!</f>
        <v>#REF!</v>
      </c>
      <c r="G44" s="317" t="e">
        <f>+'CE Min'!#REF!+'CE Min'!#REF!</f>
        <v>#REF!</v>
      </c>
      <c r="H44" s="317" t="e">
        <f>+'CE Min'!#REF!+'CE Min'!#REF!</f>
        <v>#REF!</v>
      </c>
      <c r="I44" s="317" t="e">
        <f>+'CE Min'!#REF!+'CE Min'!#REF!</f>
        <v>#REF!</v>
      </c>
      <c r="J44" s="317" t="e">
        <f>+'CE Min'!#REF!+'CE Min'!#REF!</f>
        <v>#REF!</v>
      </c>
      <c r="K44" s="317" t="e">
        <f>+'CE Min'!#REF!+'CE Min'!#REF!</f>
        <v>#REF!</v>
      </c>
      <c r="L44" s="317" t="e">
        <f>+'CE Min'!#REF!+'CE Min'!#REF!</f>
        <v>#REF!</v>
      </c>
    </row>
    <row r="45" spans="1:12" ht="82.9" customHeight="1">
      <c r="A45" s="302" t="s">
        <v>2192</v>
      </c>
      <c r="B45" s="300" t="s">
        <v>2193</v>
      </c>
      <c r="C45" s="319" t="s">
        <v>2194</v>
      </c>
      <c r="D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17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304" t="s">
        <v>2195</v>
      </c>
      <c r="B46" s="340">
        <v>20</v>
      </c>
      <c r="C46" s="319" t="s">
        <v>2196</v>
      </c>
      <c r="D46" s="317" t="e">
        <f>+'CE Min'!#REF!+'CE Min'!#REF!+'CE Min'!#REF!+'CE Min'!#REF!+'CE Min'!#REF!+'CE Min'!#REF!+'CE Min'!#REF!+'CE Min'!#REF!+'CE Min'!#REF!+'CE Min'!#REF!+'CE Min'!#REF!+'CE Min'!#REF!+'CE Min'!#REF!</f>
        <v>#REF!</v>
      </c>
      <c r="E46" s="317" t="e">
        <f>+'CE Min'!#REF!+'CE Min'!#REF!+'CE Min'!#REF!+'CE Min'!#REF!+'CE Min'!#REF!+'CE Min'!#REF!+'CE Min'!#REF!+'CE Min'!#REF!+'CE Min'!#REF!+'CE Min'!#REF!+'CE Min'!#REF!+'CE Min'!#REF!+'CE Min'!#REF!</f>
        <v>#REF!</v>
      </c>
      <c r="F46" s="317" t="e">
        <f>+'CE Min'!#REF!+'CE Min'!#REF!+'CE Min'!#REF!+'CE Min'!#REF!+'CE Min'!#REF!+'CE Min'!#REF!+'CE Min'!#REF!+'CE Min'!#REF!+'CE Min'!#REF!+'CE Min'!#REF!+'CE Min'!#REF!+'CE Min'!#REF!+'CE Min'!#REF!</f>
        <v>#REF!</v>
      </c>
      <c r="G46" s="317" t="e">
        <f>+'CE Min'!#REF!+'CE Min'!#REF!+'CE Min'!#REF!+'CE Min'!#REF!+'CE Min'!#REF!+'CE Min'!#REF!+'CE Min'!#REF!+'CE Min'!#REF!+'CE Min'!#REF!+'CE Min'!#REF!+'CE Min'!#REF!+'CE Min'!#REF!+'CE Min'!#REF!</f>
        <v>#REF!</v>
      </c>
      <c r="H46" s="317" t="e">
        <f>+'CE Min'!#REF!+'CE Min'!#REF!+'CE Min'!#REF!+'CE Min'!#REF!+'CE Min'!#REF!+'CE Min'!#REF!+'CE Min'!#REF!+'CE Min'!#REF!+'CE Min'!#REF!+'CE Min'!#REF!+'CE Min'!#REF!+'CE Min'!#REF!+'CE Min'!#REF!</f>
        <v>#REF!</v>
      </c>
      <c r="I46" s="317" t="e">
        <f>+'CE Min'!#REF!+'CE Min'!#REF!+'CE Min'!#REF!+'CE Min'!#REF!+'CE Min'!#REF!+'CE Min'!#REF!+'CE Min'!#REF!+'CE Min'!#REF!+'CE Min'!#REF!+'CE Min'!#REF!+'CE Min'!#REF!+'CE Min'!#REF!+'CE Min'!#REF!</f>
        <v>#REF!</v>
      </c>
      <c r="J46" s="317" t="e">
        <f>+'CE Min'!#REF!+'CE Min'!#REF!+'CE Min'!#REF!+'CE Min'!#REF!+'CE Min'!#REF!+'CE Min'!#REF!+'CE Min'!#REF!+'CE Min'!#REF!+'CE Min'!#REF!+'CE Min'!#REF!+'CE Min'!#REF!+'CE Min'!#REF!+'CE Min'!#REF!</f>
        <v>#REF!</v>
      </c>
      <c r="K46" s="317" t="e">
        <f>+'CE Min'!#REF!+'CE Min'!#REF!+'CE Min'!#REF!+'CE Min'!#REF!+'CE Min'!#REF!+'CE Min'!#REF!+'CE Min'!#REF!+'CE Min'!#REF!+'CE Min'!#REF!+'CE Min'!#REF!+'CE Min'!#REF!+'CE Min'!#REF!+'CE Min'!#REF!</f>
        <v>#REF!</v>
      </c>
      <c r="L46" s="317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301" t="s">
        <v>2197</v>
      </c>
      <c r="B47" s="340">
        <v>21</v>
      </c>
      <c r="C47" s="320" t="s">
        <v>1355</v>
      </c>
      <c r="D47" s="317" t="e">
        <f>+'CE Min'!#REF!</f>
        <v>#REF!</v>
      </c>
      <c r="E47" s="317" t="e">
        <f>+'CE Min'!#REF!</f>
        <v>#REF!</v>
      </c>
      <c r="F47" s="317" t="e">
        <f>+'CE Min'!#REF!</f>
        <v>#REF!</v>
      </c>
      <c r="G47" s="317" t="e">
        <f>+'CE Min'!#REF!</f>
        <v>#REF!</v>
      </c>
      <c r="H47" s="317" t="e">
        <f>+'CE Min'!#REF!</f>
        <v>#REF!</v>
      </c>
      <c r="I47" s="317" t="e">
        <f>+'CE Min'!#REF!</f>
        <v>#REF!</v>
      </c>
      <c r="J47" s="317" t="e">
        <f>+'CE Min'!#REF!</f>
        <v>#REF!</v>
      </c>
      <c r="K47" s="317" t="e">
        <f>+'CE Min'!#REF!</f>
        <v>#REF!</v>
      </c>
      <c r="L47" s="317" t="e">
        <f>+'CE Min'!#REF!</f>
        <v>#REF!</v>
      </c>
    </row>
    <row r="48" spans="1:12">
      <c r="A48" s="301" t="s">
        <v>2198</v>
      </c>
      <c r="B48" s="340">
        <v>22</v>
      </c>
      <c r="C48" s="322" t="s">
        <v>2199</v>
      </c>
      <c r="D48" s="317" t="e">
        <f>+'CE Min'!#REF!+'CE Min'!#REF!</f>
        <v>#REF!</v>
      </c>
      <c r="E48" s="317" t="e">
        <f>+'CE Min'!#REF!+'CE Min'!#REF!</f>
        <v>#REF!</v>
      </c>
      <c r="F48" s="317" t="e">
        <f>+'CE Min'!#REF!+'CE Min'!#REF!</f>
        <v>#REF!</v>
      </c>
      <c r="G48" s="317" t="e">
        <f>+'CE Min'!#REF!+'CE Min'!#REF!</f>
        <v>#REF!</v>
      </c>
      <c r="H48" s="317" t="e">
        <f>+'CE Min'!#REF!+'CE Min'!#REF!</f>
        <v>#REF!</v>
      </c>
      <c r="I48" s="317" t="e">
        <f>+'CE Min'!#REF!+'CE Min'!#REF!</f>
        <v>#REF!</v>
      </c>
      <c r="J48" s="317" t="e">
        <f>+'CE Min'!#REF!+'CE Min'!#REF!</f>
        <v>#REF!</v>
      </c>
      <c r="K48" s="317" t="e">
        <f>+'CE Min'!#REF!+'CE Min'!#REF!</f>
        <v>#REF!</v>
      </c>
      <c r="L48" s="317" t="e">
        <f>+'CE Min'!#REF!+'CE Min'!#REF!</f>
        <v>#REF!</v>
      </c>
    </row>
    <row r="49" spans="1:12">
      <c r="A49" s="301" t="s">
        <v>2200</v>
      </c>
      <c r="B49" s="340">
        <v>23</v>
      </c>
      <c r="C49" s="322" t="s">
        <v>2201</v>
      </c>
      <c r="D49" s="317" t="e">
        <f>+'CE Min'!#REF!+'CE Min'!#REF!+'CE Min'!#REF!</f>
        <v>#REF!</v>
      </c>
      <c r="E49" s="317" t="e">
        <f>+'CE Min'!#REF!+'CE Min'!#REF!+'CE Min'!#REF!</f>
        <v>#REF!</v>
      </c>
      <c r="F49" s="317" t="e">
        <f>+'CE Min'!#REF!+'CE Min'!#REF!+'CE Min'!#REF!</f>
        <v>#REF!</v>
      </c>
      <c r="G49" s="317" t="e">
        <f>+'CE Min'!#REF!+'CE Min'!#REF!+'CE Min'!#REF!</f>
        <v>#REF!</v>
      </c>
      <c r="H49" s="317" t="e">
        <f>+'CE Min'!#REF!+'CE Min'!#REF!+'CE Min'!#REF!</f>
        <v>#REF!</v>
      </c>
      <c r="I49" s="317" t="e">
        <f>+'CE Min'!#REF!+'CE Min'!#REF!+'CE Min'!#REF!</f>
        <v>#REF!</v>
      </c>
      <c r="J49" s="317" t="e">
        <f>+'CE Min'!#REF!+'CE Min'!#REF!+'CE Min'!#REF!</f>
        <v>#REF!</v>
      </c>
      <c r="K49" s="317" t="e">
        <f>+'CE Min'!#REF!+'CE Min'!#REF!+'CE Min'!#REF!</f>
        <v>#REF!</v>
      </c>
      <c r="L49" s="317" t="e">
        <f>+'CE Min'!#REF!+'CE Min'!#REF!+'CE Min'!#REF!</f>
        <v>#REF!</v>
      </c>
    </row>
    <row r="50" spans="1:12">
      <c r="A50" s="305" t="s">
        <v>2202</v>
      </c>
      <c r="B50" s="340">
        <v>24</v>
      </c>
      <c r="C50" s="323" t="s">
        <v>1933</v>
      </c>
      <c r="D50" s="317" t="e">
        <f>+'CE Min'!#REF!</f>
        <v>#REF!</v>
      </c>
      <c r="E50" s="317" t="e">
        <f>+'CE Min'!#REF!</f>
        <v>#REF!</v>
      </c>
      <c r="F50" s="317" t="e">
        <f>+'CE Min'!#REF!</f>
        <v>#REF!</v>
      </c>
      <c r="G50" s="317" t="e">
        <f>+'CE Min'!#REF!</f>
        <v>#REF!</v>
      </c>
      <c r="H50" s="317" t="e">
        <f>+'CE Min'!#REF!</f>
        <v>#REF!</v>
      </c>
      <c r="I50" s="317" t="e">
        <f>+'CE Min'!#REF!</f>
        <v>#REF!</v>
      </c>
      <c r="J50" s="317" t="e">
        <f>+'CE Min'!#REF!</f>
        <v>#REF!</v>
      </c>
      <c r="K50" s="317" t="e">
        <f>+'CE Min'!#REF!</f>
        <v>#REF!</v>
      </c>
      <c r="L50" s="317" t="e">
        <f>+'CE Min'!#REF!</f>
        <v>#REF!</v>
      </c>
    </row>
    <row r="51" spans="1:12" ht="83.65" customHeight="1">
      <c r="A51" s="306" t="s">
        <v>2203</v>
      </c>
      <c r="B51" s="340">
        <v>25</v>
      </c>
      <c r="C51" s="324" t="s">
        <v>2204</v>
      </c>
      <c r="D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17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306" t="s">
        <v>2205</v>
      </c>
      <c r="B52" s="340">
        <v>26</v>
      </c>
      <c r="C52" s="324" t="s">
        <v>2206</v>
      </c>
      <c r="D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17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301" t="s">
        <v>2207</v>
      </c>
      <c r="B53" s="340">
        <v>27</v>
      </c>
      <c r="C53" s="325" t="s">
        <v>2208</v>
      </c>
      <c r="D53" s="317" t="e">
        <f>-'CE Min'!#REF!+'CE Min'!#REF!+'CE Min'!#REF!</f>
        <v>#REF!</v>
      </c>
      <c r="E53" s="317" t="e">
        <f>-'CE Min'!#REF!+'CE Min'!#REF!+'CE Min'!#REF!</f>
        <v>#REF!</v>
      </c>
      <c r="F53" s="317" t="e">
        <f>-'CE Min'!#REF!+'CE Min'!#REF!+'CE Min'!#REF!</f>
        <v>#REF!</v>
      </c>
      <c r="G53" s="317" t="e">
        <f>-'CE Min'!#REF!+'CE Min'!#REF!+'CE Min'!#REF!</f>
        <v>#REF!</v>
      </c>
      <c r="H53" s="317" t="e">
        <f>-'CE Min'!#REF!+'CE Min'!#REF!+'CE Min'!#REF!</f>
        <v>#REF!</v>
      </c>
      <c r="I53" s="317" t="e">
        <f>-'CE Min'!#REF!+'CE Min'!#REF!+'CE Min'!#REF!</f>
        <v>#REF!</v>
      </c>
      <c r="J53" s="317" t="e">
        <f>-'CE Min'!#REF!+'CE Min'!#REF!+'CE Min'!#REF!</f>
        <v>#REF!</v>
      </c>
      <c r="K53" s="317" t="e">
        <f>-'CE Min'!#REF!+'CE Min'!#REF!+'CE Min'!#REF!</f>
        <v>#REF!</v>
      </c>
      <c r="L53" s="317" t="e">
        <f>-'CE Min'!#REF!+'CE Min'!#REF!+'CE Min'!#REF!</f>
        <v>#REF!</v>
      </c>
    </row>
    <row r="54" spans="1:12" ht="34.15" customHeight="1">
      <c r="A54" s="301" t="s">
        <v>2209</v>
      </c>
      <c r="B54" s="340">
        <v>28</v>
      </c>
      <c r="C54" s="326" t="s">
        <v>2210</v>
      </c>
      <c r="D54" s="317" t="e">
        <f>-'CE Min'!#REF!+'CE Min'!#REF!+'CE Min'!#REF!+'CE Min'!#REF!</f>
        <v>#REF!</v>
      </c>
      <c r="E54" s="317" t="e">
        <f>-'CE Min'!#REF!+'CE Min'!#REF!+'CE Min'!#REF!+'CE Min'!#REF!</f>
        <v>#REF!</v>
      </c>
      <c r="F54" s="317" t="e">
        <f>-'CE Min'!#REF!+'CE Min'!#REF!+'CE Min'!#REF!+'CE Min'!#REF!</f>
        <v>#REF!</v>
      </c>
      <c r="G54" s="317" t="e">
        <f>-'CE Min'!#REF!+'CE Min'!#REF!+'CE Min'!#REF!+'CE Min'!#REF!</f>
        <v>#REF!</v>
      </c>
      <c r="H54" s="317" t="e">
        <f>-'CE Min'!#REF!+'CE Min'!#REF!+'CE Min'!#REF!+'CE Min'!#REF!</f>
        <v>#REF!</v>
      </c>
      <c r="I54" s="317" t="e">
        <f>-'CE Min'!#REF!+'CE Min'!#REF!+'CE Min'!#REF!+'CE Min'!#REF!</f>
        <v>#REF!</v>
      </c>
      <c r="J54" s="317" t="e">
        <f>-'CE Min'!#REF!+'CE Min'!#REF!+'CE Min'!#REF!+'CE Min'!#REF!</f>
        <v>#REF!</v>
      </c>
      <c r="K54" s="317" t="e">
        <f>-'CE Min'!#REF!+'CE Min'!#REF!+'CE Min'!#REF!+'CE Min'!#REF!</f>
        <v>#REF!</v>
      </c>
      <c r="L54" s="317" t="e">
        <f>-'CE Min'!#REF!+'CE Min'!#REF!+'CE Min'!#REF!+'CE Min'!#REF!</f>
        <v>#REF!</v>
      </c>
    </row>
    <row r="55" spans="1:12" ht="66.599999999999994" customHeight="1">
      <c r="A55" s="307" t="s">
        <v>2211</v>
      </c>
      <c r="B55" s="342">
        <v>29</v>
      </c>
      <c r="C55" s="327" t="s">
        <v>2212</v>
      </c>
      <c r="D55" s="317" t="e">
        <f>-'CE Min'!#REF!-'CE Min'!#REF!-'CE Min'!#REF!-'CE Min'!#REF!-'CE Min'!#REF!+'CE Min'!#REF!+'CE Min'!#REF!+'CE Min'!#REF!+'CE Min'!#REF!+'CE Min'!#REF!</f>
        <v>#REF!</v>
      </c>
      <c r="E55" s="317" t="e">
        <f>-'CE Min'!#REF!-'CE Min'!#REF!-'CE Min'!#REF!-'CE Min'!#REF!-'CE Min'!#REF!+'CE Min'!#REF!+'CE Min'!#REF!+'CE Min'!#REF!+'CE Min'!#REF!+'CE Min'!#REF!</f>
        <v>#REF!</v>
      </c>
      <c r="F55" s="317" t="e">
        <f>-'CE Min'!#REF!-'CE Min'!#REF!-'CE Min'!#REF!-'CE Min'!#REF!-'CE Min'!#REF!+'CE Min'!#REF!+'CE Min'!#REF!+'CE Min'!#REF!+'CE Min'!#REF!+'CE Min'!#REF!</f>
        <v>#REF!</v>
      </c>
      <c r="G55" s="317" t="e">
        <f>-'CE Min'!#REF!-'CE Min'!#REF!-'CE Min'!#REF!-'CE Min'!#REF!-'CE Min'!#REF!+'CE Min'!#REF!+'CE Min'!#REF!+'CE Min'!#REF!+'CE Min'!#REF!+'CE Min'!#REF!</f>
        <v>#REF!</v>
      </c>
      <c r="H55" s="317" t="e">
        <f>-'CE Min'!#REF!-'CE Min'!#REF!-'CE Min'!#REF!-'CE Min'!#REF!-'CE Min'!#REF!+'CE Min'!#REF!+'CE Min'!#REF!+'CE Min'!#REF!+'CE Min'!#REF!+'CE Min'!#REF!</f>
        <v>#REF!</v>
      </c>
      <c r="I55" s="317" t="e">
        <f>-'CE Min'!#REF!-'CE Min'!#REF!-'CE Min'!#REF!-'CE Min'!#REF!-'CE Min'!#REF!+'CE Min'!#REF!+'CE Min'!#REF!+'CE Min'!#REF!+'CE Min'!#REF!+'CE Min'!#REF!</f>
        <v>#REF!</v>
      </c>
      <c r="J55" s="317" t="e">
        <f>-'CE Min'!#REF!-'CE Min'!#REF!-'CE Min'!#REF!-'CE Min'!#REF!-'CE Min'!#REF!+'CE Min'!#REF!+'CE Min'!#REF!+'CE Min'!#REF!+'CE Min'!#REF!+'CE Min'!#REF!</f>
        <v>#REF!</v>
      </c>
      <c r="K55" s="317" t="e">
        <f>-'CE Min'!#REF!-'CE Min'!#REF!-'CE Min'!#REF!-'CE Min'!#REF!-'CE Min'!#REF!+'CE Min'!#REF!+'CE Min'!#REF!+'CE Min'!#REF!+'CE Min'!#REF!+'CE Min'!#REF!</f>
        <v>#REF!</v>
      </c>
      <c r="L55" s="317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308" t="s">
        <v>2213</v>
      </c>
      <c r="B56" s="343" t="s">
        <v>2214</v>
      </c>
      <c r="C56" s="328"/>
      <c r="D56" s="328" t="e">
        <f>+D25+D31+D32+D35+D38+D46+D47+D48+D49+D50+D51+D52+D53+D54+D55</f>
        <v>#REF!</v>
      </c>
      <c r="E56" s="328" t="e">
        <f t="shared" ref="E56:L56" si="6">+E25+E31+E32+E35+E38+E46+E47+E48+E49+E50+E51+E52+E53+E54+E55</f>
        <v>#REF!</v>
      </c>
      <c r="F56" s="328" t="e">
        <f t="shared" si="6"/>
        <v>#REF!</v>
      </c>
      <c r="G56" s="328" t="e">
        <f t="shared" si="6"/>
        <v>#REF!</v>
      </c>
      <c r="H56" s="328" t="e">
        <f t="shared" si="6"/>
        <v>#REF!</v>
      </c>
      <c r="I56" s="328" t="e">
        <f t="shared" si="6"/>
        <v>#REF!</v>
      </c>
      <c r="J56" s="328" t="e">
        <f t="shared" si="6"/>
        <v>#REF!</v>
      </c>
      <c r="K56" s="328" t="e">
        <f t="shared" si="6"/>
        <v>#REF!</v>
      </c>
      <c r="L56" s="328" t="e">
        <f t="shared" si="6"/>
        <v>#REF!</v>
      </c>
    </row>
    <row r="57" spans="1:12" ht="14.25" thickTop="1" thickBot="1">
      <c r="A57" s="281"/>
      <c r="B57" s="344"/>
      <c r="C57" s="281"/>
    </row>
    <row r="58" spans="1:12" ht="19.5" thickTop="1" thickBot="1">
      <c r="A58" s="309" t="s">
        <v>2095</v>
      </c>
      <c r="B58" s="345" t="s">
        <v>2215</v>
      </c>
      <c r="C58" s="310"/>
      <c r="D58" s="310" t="e">
        <f>+D19-D56</f>
        <v>#REF!</v>
      </c>
      <c r="E58" s="310" t="e">
        <f t="shared" ref="E58:L58" si="7">+E19-E56</f>
        <v>#REF!</v>
      </c>
      <c r="F58" s="310" t="e">
        <f t="shared" si="7"/>
        <v>#REF!</v>
      </c>
      <c r="G58" s="310" t="e">
        <f t="shared" si="7"/>
        <v>#REF!</v>
      </c>
      <c r="H58" s="310" t="e">
        <f t="shared" si="7"/>
        <v>#REF!</v>
      </c>
      <c r="I58" s="310" t="e">
        <f t="shared" si="7"/>
        <v>#REF!</v>
      </c>
      <c r="J58" s="310" t="e">
        <f t="shared" si="7"/>
        <v>#REF!</v>
      </c>
      <c r="K58" s="310" t="e">
        <f t="shared" si="7"/>
        <v>#REF!</v>
      </c>
      <c r="L58" s="310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Schema CE</vt:lpstr>
      <vt:lpstr>CE Min</vt:lpstr>
      <vt:lpstr>Alimentazione CE Costi</vt:lpstr>
      <vt:lpstr>Alimentazione CE Ricavi</vt:lpstr>
      <vt:lpstr>SSR Rendiconto finanziario</vt:lpstr>
      <vt:lpstr>ce art. 44</vt:lpstr>
      <vt:lpstr>'ce art. 44'!Area_stampa</vt:lpstr>
      <vt:lpstr>'CE Min'!Area_stampa</vt:lpstr>
      <vt:lpstr>'Alimentazione CE Costi'!Titoli_stampa</vt:lpstr>
      <vt:lpstr>'Alimentazione CE Ricavi'!Titoli_stampa</vt:lpstr>
      <vt:lpstr>'CE Min'!Titoli_stampa</vt:lpstr>
      <vt:lpstr>'Schema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2020-10-01T09:45:50Z</cp:lastPrinted>
  <dcterms:created xsi:type="dcterms:W3CDTF">2019-07-05T08:06:15Z</dcterms:created>
  <dcterms:modified xsi:type="dcterms:W3CDTF">2024-05-07T11:49:17Z</dcterms:modified>
</cp:coreProperties>
</file>